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Bruges1" sheetId="1" r:id="rId1"/>
    <sheet name="Bruges2" sheetId="2" r:id="rId2"/>
    <sheet name="Bruges3" sheetId="3" r:id="rId3"/>
    <sheet name="Bruges4" sheetId="4" r:id="rId4"/>
    <sheet name="Bruges5" sheetId="5" r:id="rId5"/>
    <sheet name="Bruges6" sheetId="6" r:id="rId6"/>
    <sheet name="Bruges7" sheetId="7" r:id="rId7"/>
    <sheet name="Bruges8" sheetId="8" r:id="rId8"/>
    <sheet name="Bruges9" sheetId="9" r:id="rId9"/>
    <sheet name="Bruges10" sheetId="10" r:id="rId10"/>
    <sheet name="Bruges 11" sheetId="11" r:id="rId11"/>
  </sheets>
  <definedNames>
    <definedName name="_xlnm.Print_Titles" localSheetId="10">'Bruges 11'!$A:$A,'Bruges 11'!$3:$14</definedName>
    <definedName name="_xlnm.Print_Titles" localSheetId="0">'Bruges1'!$A:$A,'Bruges1'!$3:$14</definedName>
    <definedName name="_xlnm.Print_Titles" localSheetId="9">'Bruges10'!$A:$A,'Bruges10'!$3:$14</definedName>
    <definedName name="_xlnm.Print_Titles" localSheetId="1">'Bruges2'!$A:$A,'Bruges2'!$3:$14</definedName>
    <definedName name="_xlnm.Print_Titles" localSheetId="2">'Bruges3'!$A:$A,'Bruges3'!$3:$14</definedName>
    <definedName name="_xlnm.Print_Titles" localSheetId="3">'Bruges4'!$A:$A,'Bruges4'!$3:$14</definedName>
    <definedName name="_xlnm.Print_Titles" localSheetId="4">'Bruges5'!$A:$A,'Bruges5'!$3:$14</definedName>
    <definedName name="_xlnm.Print_Titles" localSheetId="5">'Bruges6'!$A:$A,'Bruges6'!$3:$14</definedName>
    <definedName name="_xlnm.Print_Titles" localSheetId="6">'Bruges7'!$A:$A,'Bruges7'!$3:$14</definedName>
    <definedName name="_xlnm.Print_Titles" localSheetId="7">'Bruges8'!$A:$A,'Bruges8'!$3:$14</definedName>
    <definedName name="_xlnm.Print_Titles" localSheetId="8">'Bruges9'!$A:$A,'Bruges9'!$3:$14</definedName>
  </definedNames>
  <calcPr fullCalcOnLoad="1"/>
</workbook>
</file>

<file path=xl/sharedStrings.xml><?xml version="1.0" encoding="utf-8"?>
<sst xmlns="http://schemas.openxmlformats.org/spreadsheetml/2006/main" count="2265" uniqueCount="250">
  <si>
    <t>=100 = 126.295d</t>
  </si>
  <si>
    <t>Mean Annual Distributions of Flemish Luxury Woollen Broadcloths: by colour types and by values (in Flemish £ groot)</t>
  </si>
  <si>
    <t>in pence (d) and pounds  (£) groot Flemish, in decennial means, 1301-10 to 1491-96</t>
  </si>
  <si>
    <t>in £ groot</t>
  </si>
  <si>
    <t>% of</t>
  </si>
  <si>
    <t xml:space="preserve">one of medleys at £5.900 </t>
  </si>
  <si>
    <t>£ groot</t>
  </si>
  <si>
    <t>£ groot Flem</t>
  </si>
  <si>
    <t>% of finishing</t>
  </si>
  <si>
    <t>&amp; Others</t>
  </si>
  <si>
    <t>13 91</t>
  </si>
  <si>
    <t>1301</t>
  </si>
  <si>
    <t>1301-10</t>
  </si>
  <si>
    <t>1302-10</t>
  </si>
  <si>
    <t>1311-20</t>
  </si>
  <si>
    <t>1316</t>
  </si>
  <si>
    <t>1317</t>
  </si>
  <si>
    <t>1318</t>
  </si>
  <si>
    <t>1319</t>
  </si>
  <si>
    <t>1320</t>
  </si>
  <si>
    <t>1321</t>
  </si>
  <si>
    <t>1321-30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</si>
  <si>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</si>
  <si>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</si>
  <si>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</si>
  <si>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</si>
  <si>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</si>
  <si>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</si>
  <si>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</si>
  <si>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</si>
  <si>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</si>
  <si>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</si>
  <si>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1331-40</t>
  </si>
  <si>
    <t>1341-50</t>
  </si>
  <si>
    <t>1351-60</t>
  </si>
  <si>
    <t>1357</t>
  </si>
  <si>
    <t>1361-70</t>
  </si>
  <si>
    <t>1371-80</t>
  </si>
  <si>
    <t>1381-90</t>
  </si>
  <si>
    <t>1391-00</t>
  </si>
  <si>
    <t>1401-10</t>
  </si>
  <si>
    <t>1411-20</t>
  </si>
  <si>
    <t>1421-30</t>
  </si>
  <si>
    <t>1431-40</t>
  </si>
  <si>
    <t>1441-50</t>
  </si>
  <si>
    <t>1451-60</t>
  </si>
  <si>
    <t>1461-70</t>
  </si>
  <si>
    <t>1471-80</t>
  </si>
  <si>
    <t>1481-90</t>
  </si>
  <si>
    <t>1491-96</t>
  </si>
  <si>
    <t>1497</t>
  </si>
  <si>
    <t>1498</t>
  </si>
  <si>
    <t>1499</t>
  </si>
  <si>
    <t>1500</t>
  </si>
  <si>
    <t>a non-scarlet</t>
  </si>
  <si>
    <t>a scarlet</t>
  </si>
  <si>
    <t>ables</t>
  </si>
  <si>
    <t>and their values in relation to the price of a basket of Flemish consumables and to the purchasing power</t>
  </si>
  <si>
    <t>and worth a mason's</t>
  </si>
  <si>
    <t>annual</t>
  </si>
  <si>
    <t>Annual</t>
  </si>
  <si>
    <t xml:space="preserve">annual money </t>
  </si>
  <si>
    <t>ash-coloured</t>
  </si>
  <si>
    <t>B</t>
  </si>
  <si>
    <t>Basket of</t>
  </si>
  <si>
    <t>baskets</t>
  </si>
  <si>
    <t>Baskets of</t>
  </si>
  <si>
    <t>Black</t>
  </si>
  <si>
    <t>Blacks:</t>
  </si>
  <si>
    <t xml:space="preserve">Blue </t>
  </si>
  <si>
    <t>blue (perse?)</t>
  </si>
  <si>
    <t>blue/grain</t>
  </si>
  <si>
    <t xml:space="preserve">Blues: </t>
  </si>
  <si>
    <t>broadcloth</t>
  </si>
  <si>
    <t>Broadcloth</t>
  </si>
  <si>
    <t>Broadcloths</t>
  </si>
  <si>
    <t>brown</t>
  </si>
  <si>
    <t>Brown</t>
  </si>
  <si>
    <t>brown medly</t>
  </si>
  <si>
    <t>brown perse</t>
  </si>
  <si>
    <t>brown striped</t>
  </si>
  <si>
    <t>Browns:</t>
  </si>
  <si>
    <t>Bruges</t>
  </si>
  <si>
    <t>BRUGES</t>
  </si>
  <si>
    <t>Brussels</t>
  </si>
  <si>
    <t>Brussels: for Edward III</t>
  </si>
  <si>
    <t>buy one</t>
  </si>
  <si>
    <t xml:space="preserve">by </t>
  </si>
  <si>
    <t>by number</t>
  </si>
  <si>
    <t>by value</t>
  </si>
  <si>
    <t>Changing Colour Patterns in Medieval  Woollen Cloths at Bruges, 1302 - 1500</t>
  </si>
  <si>
    <t>Cloths to be dyed</t>
  </si>
  <si>
    <t>colour</t>
  </si>
  <si>
    <t>colour (plain)</t>
  </si>
  <si>
    <t>colour (plain):</t>
  </si>
  <si>
    <t>Colours</t>
  </si>
  <si>
    <t>Consum-</t>
  </si>
  <si>
    <t>Consumables</t>
  </si>
  <si>
    <t>Consumer Price</t>
  </si>
  <si>
    <t>cost</t>
  </si>
  <si>
    <t>d groot Flemish</t>
  </si>
  <si>
    <t>Daily Wage</t>
  </si>
  <si>
    <t>Daily Wage of a</t>
  </si>
  <si>
    <t>Dark</t>
  </si>
  <si>
    <t>Decade</t>
  </si>
  <si>
    <t>Duplicate</t>
  </si>
  <si>
    <t>dyed</t>
  </si>
  <si>
    <t>dyed broadcloth</t>
  </si>
  <si>
    <t>dyeing</t>
  </si>
  <si>
    <t>dyeing &amp; shearing as %</t>
  </si>
  <si>
    <t>dyeing as</t>
  </si>
  <si>
    <t>finishing</t>
  </si>
  <si>
    <t>first black cloth: from Douai</t>
  </si>
  <si>
    <t>Flemish</t>
  </si>
  <si>
    <t>Government, by Colours, in Decennial Means:  1310-10 to 1491-96</t>
  </si>
  <si>
    <t>Green</t>
  </si>
  <si>
    <t>green medey</t>
  </si>
  <si>
    <t>Greens:</t>
  </si>
  <si>
    <t>Grey</t>
  </si>
  <si>
    <t>Greys:</t>
  </si>
  <si>
    <t>in Bruges in</t>
  </si>
  <si>
    <t>in d groot</t>
  </si>
  <si>
    <t>in d groot Flem.</t>
  </si>
  <si>
    <t>in decennial means, from 1301-10 to 1491-96</t>
  </si>
  <si>
    <t>in grain</t>
  </si>
  <si>
    <t>Income in</t>
  </si>
  <si>
    <t>Income:</t>
  </si>
  <si>
    <t>Index (in baskets)</t>
  </si>
  <si>
    <t>Keurlaken</t>
  </si>
  <si>
    <t>Mason in</t>
  </si>
  <si>
    <t>Mason to</t>
  </si>
  <si>
    <t xml:space="preserve">mason's </t>
  </si>
  <si>
    <t>Master</t>
  </si>
  <si>
    <t>Master Mason</t>
  </si>
  <si>
    <t>mean</t>
  </si>
  <si>
    <t>Mean</t>
  </si>
  <si>
    <t>Mean 1451-75</t>
  </si>
  <si>
    <t>Mean no.</t>
  </si>
  <si>
    <t>Mean of</t>
  </si>
  <si>
    <t>Mean Price</t>
  </si>
  <si>
    <t>mean value</t>
  </si>
  <si>
    <t>Mean Value</t>
  </si>
  <si>
    <t>Meanof</t>
  </si>
  <si>
    <t>medley</t>
  </si>
  <si>
    <t>Medley</t>
  </si>
  <si>
    <t>Medleys:</t>
  </si>
  <si>
    <t>Money</t>
  </si>
  <si>
    <t>Money Wage</t>
  </si>
  <si>
    <t>money wages</t>
  </si>
  <si>
    <t>Multi-Coloured</t>
  </si>
  <si>
    <t xml:space="preserve">No of </t>
  </si>
  <si>
    <t xml:space="preserve">No. </t>
  </si>
  <si>
    <t>No. of</t>
  </si>
  <si>
    <t xml:space="preserve">No. of baskets </t>
  </si>
  <si>
    <t>No. of Days'</t>
  </si>
  <si>
    <t>No. of Days' Wages</t>
  </si>
  <si>
    <t>non-</t>
  </si>
  <si>
    <t>number</t>
  </si>
  <si>
    <t>Number</t>
  </si>
  <si>
    <t xml:space="preserve">number </t>
  </si>
  <si>
    <t>of a Master</t>
  </si>
  <si>
    <t>of a master mason</t>
  </si>
  <si>
    <t>of a Master Mason</t>
  </si>
  <si>
    <t>of Bruges</t>
  </si>
  <si>
    <t>of Cloths</t>
  </si>
  <si>
    <t>of consumables</t>
  </si>
  <si>
    <t>of non-</t>
  </si>
  <si>
    <t xml:space="preserve">of one </t>
  </si>
  <si>
    <t>of Scarlets</t>
  </si>
  <si>
    <t>of the annual money-wage income of a Bruges master building craftsman</t>
  </si>
  <si>
    <t xml:space="preserve">one non-Scarlet </t>
  </si>
  <si>
    <t xml:space="preserve">one Scarlet </t>
  </si>
  <si>
    <t>or Bright</t>
  </si>
  <si>
    <t>per year</t>
  </si>
  <si>
    <t>percent</t>
  </si>
  <si>
    <t>Percent</t>
  </si>
  <si>
    <t>perse</t>
  </si>
  <si>
    <t>Perse/</t>
  </si>
  <si>
    <t>Price</t>
  </si>
  <si>
    <t>Prices</t>
  </si>
  <si>
    <t>Prices of Dyed Flemish Woollens Purchased for the Upper Echelons of the Bruges Civic Government</t>
  </si>
  <si>
    <t>purchased</t>
  </si>
  <si>
    <t>Purchased</t>
  </si>
  <si>
    <t>purchases</t>
  </si>
  <si>
    <t>Purple</t>
  </si>
  <si>
    <t>Purples:</t>
  </si>
  <si>
    <t>Ratio of</t>
  </si>
  <si>
    <t>red</t>
  </si>
  <si>
    <t>Red</t>
  </si>
  <si>
    <t xml:space="preserve">Red </t>
  </si>
  <si>
    <t>red medley</t>
  </si>
  <si>
    <t>red striped</t>
  </si>
  <si>
    <t xml:space="preserve">Reds: </t>
  </si>
  <si>
    <t>Required to buy</t>
  </si>
  <si>
    <t>Rode Brueselsche Scaerlakene</t>
  </si>
  <si>
    <t>rose</t>
  </si>
  <si>
    <t>scarlet</t>
  </si>
  <si>
    <t>Scarlet</t>
  </si>
  <si>
    <t>Scarlet Cloths</t>
  </si>
  <si>
    <t>Scarlets</t>
  </si>
  <si>
    <t>Scarlets:</t>
  </si>
  <si>
    <t>shearing</t>
  </si>
  <si>
    <t>striped</t>
  </si>
  <si>
    <t>Striped</t>
  </si>
  <si>
    <t>striped brown</t>
  </si>
  <si>
    <t>Striped:</t>
  </si>
  <si>
    <t>The Distribution of Woollen Broadcloths, Purchased for the Upper Echelons of the Bruges Civic</t>
  </si>
  <si>
    <t>to be dyed in grain</t>
  </si>
  <si>
    <t>to be purchased</t>
  </si>
  <si>
    <t>total</t>
  </si>
  <si>
    <t>Total</t>
  </si>
  <si>
    <t xml:space="preserve">Total </t>
  </si>
  <si>
    <t>total cost of scarlets</t>
  </si>
  <si>
    <t>total finishing</t>
  </si>
  <si>
    <t>Total No.</t>
  </si>
  <si>
    <t>Total Value</t>
  </si>
  <si>
    <t>two halve laken</t>
  </si>
  <si>
    <t>Type/</t>
  </si>
  <si>
    <t>Undyed</t>
  </si>
  <si>
    <t>Undyed or</t>
  </si>
  <si>
    <t>Unspecified</t>
  </si>
  <si>
    <t>Unspecified:</t>
  </si>
  <si>
    <t>value</t>
  </si>
  <si>
    <t>Value</t>
  </si>
  <si>
    <t>Value of</t>
  </si>
  <si>
    <t>Value of a</t>
  </si>
  <si>
    <t>Value/year</t>
  </si>
  <si>
    <t>Values</t>
  </si>
  <si>
    <t>wage</t>
  </si>
  <si>
    <t>Wage</t>
  </si>
  <si>
    <t>wage income</t>
  </si>
  <si>
    <t>Wages of</t>
  </si>
  <si>
    <t>White</t>
  </si>
  <si>
    <t>White Bruges</t>
  </si>
  <si>
    <t>White Keurlaken</t>
  </si>
  <si>
    <t>Whites to be dyed</t>
  </si>
  <si>
    <t>Whites:</t>
  </si>
  <si>
    <t>with annual</t>
  </si>
  <si>
    <t>with master</t>
  </si>
  <si>
    <t>with value</t>
  </si>
  <si>
    <t>with value of</t>
  </si>
  <si>
    <t>Witte Brueselsche Scaerlaken</t>
  </si>
  <si>
    <t>Woollen Broadcloth</t>
  </si>
  <si>
    <t>worth a dyed woollen</t>
  </si>
  <si>
    <t>worth a scarlet</t>
  </si>
  <si>
    <t>x</t>
  </si>
  <si>
    <t>Year</t>
  </si>
  <si>
    <t>Years</t>
  </si>
  <si>
    <t>Yellow</t>
  </si>
  <si>
    <t>Yellows: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</si>
</sst>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0"/>
    <numFmt numFmtId="167" formatCode="0.000"/>
    <numFmt numFmtId="168" formatCode="#,##0.00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2"/>
      <color indexed="9"/>
      <name val="Arial"/>
      <family val="0"/>
    </font>
    <font>
      <sz val="3"/>
      <color indexed="9"/>
      <name val="Arial"/>
      <family val="0"/>
    </font>
    <font>
      <b/>
      <sz val="1"/>
      <color indexed="9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1"/>
      <name val="Calibri"/>
      <family val="2"/>
    </font>
    <font>
      <b/>
      <sz val="3"/>
      <color indexed="9"/>
      <name val="Arial"/>
      <family val="0"/>
    </font>
    <font>
      <b/>
      <sz val="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9" fillId="0" borderId="0" applyNumberFormat="0" applyFill="0" applyBorder="0" applyAlignment="0" applyProtection="0"/>
    <xf numFmtId="2" fontId="0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7">
      <alignment/>
      <protection/>
    </xf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66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 horizontal="right"/>
    </xf>
    <xf numFmtId="0" fontId="0" fillId="0" borderId="0" xfId="0" applyAlignment="1">
      <alignment horizontal="left"/>
    </xf>
    <xf numFmtId="167" fontId="0" fillId="33" borderId="0" xfId="0" applyNumberFormat="1" applyFill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33" borderId="0" xfId="0" applyNumberFormat="1" applyFill="1" applyAlignment="1">
      <alignment/>
    </xf>
    <xf numFmtId="1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33" borderId="0" xfId="0" applyFill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167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10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168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0080FF"/>
      <rgbColor rgb="0000FF00"/>
      <rgbColor rgb="00FFFF8F"/>
      <rgbColor rgb="00FF00FF"/>
      <rgbColor rgb="0000FFFF"/>
      <rgbColor rgb="008000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Colours of Textiles Bought at Bruges
1301-10 to 1491-96</a:t>
            </a:r>
          </a:p>
        </c:rich>
      </c:tx>
      <c:layout>
        <c:manualLayout>
          <c:xMode val="factor"/>
          <c:yMode val="factor"/>
          <c:x val="-0.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19075"/>
          <c:w val="0.7285"/>
          <c:h val="0.6595"/>
        </c:manualLayout>
      </c:layout>
      <c:lineChart>
        <c:grouping val="standard"/>
        <c:varyColors val="0"/>
        <c:ser>
          <c:idx val="0"/>
          <c:order val="0"/>
          <c:tx>
            <c:v>Reds/Multi-Coloured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Bruges8!$A$12:$A$50</c:f>
              <c:strCache/>
            </c:strRef>
          </c:cat>
          <c:val>
            <c:numRef>
              <c:f>Bruges8!$C$12:$C$50</c:f>
              <c:numCache/>
            </c:numRef>
          </c:val>
          <c:smooth val="0"/>
        </c:ser>
        <c:ser>
          <c:idx val="1"/>
          <c:order val="1"/>
          <c:tx>
            <c:v>Darks: Blues, Blacks, Greys</c:v>
          </c:tx>
          <c:spPr>
            <a:ln w="25400">
              <a:solidFill>
                <a:srgbClr val="600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Bruges8!$A$12:$A$50</c:f>
              <c:strCache/>
            </c:strRef>
          </c:cat>
          <c:val>
            <c:numRef>
              <c:f>Bruges8!$E$12:$E$50</c:f>
              <c:numCache/>
            </c:numRef>
          </c:val>
          <c:smooth val="0"/>
        </c:ser>
        <c:ser>
          <c:idx val="2"/>
          <c:order val="2"/>
          <c:tx>
            <c:v>Undyed/Unspecified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Bruges8!$A$12:$A$50</c:f>
              <c:strCache/>
            </c:strRef>
          </c:cat>
          <c:val>
            <c:numRef>
              <c:f>Bruges8!$H$12:$H$50</c:f>
              <c:numCache/>
            </c:numRef>
          </c:val>
          <c:smooth val="0"/>
        </c:ser>
        <c:marker val="1"/>
        <c:axId val="66829519"/>
        <c:axId val="64594760"/>
      </c:lineChart>
      <c:catAx>
        <c:axId val="6682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decennial means</a:t>
                </a:r>
              </a:p>
            </c:rich>
          </c:tx>
          <c:layout>
            <c:manualLayout>
              <c:xMode val="factor"/>
              <c:yMode val="factor"/>
              <c:x val="0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0909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4760"/>
        <c:crosses val="autoZero"/>
        <c:auto val="1"/>
        <c:lblOffset val="100"/>
        <c:tickLblSkip val="3"/>
        <c:noMultiLvlLbl val="0"/>
      </c:catAx>
      <c:valAx>
        <c:axId val="645947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colours: percentages of purchases</a:t>
                </a:r>
              </a:p>
            </c:rich>
          </c:tx>
          <c:layout>
            <c:manualLayout>
              <c:xMode val="factor"/>
              <c:yMode val="factor"/>
              <c:x val="0.0042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09090"/>
              </a:solidFill>
            </a:ln>
          </c:spPr>
        </c:majorGridlines>
        <c:minorGridlines>
          <c:spPr>
            <a:ln w="3175">
              <a:solidFill>
                <a:srgbClr val="90909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2951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525"/>
          <c:y val="0.95025"/>
          <c:w val="0.9095"/>
          <c:h val="0.03725"/>
        </c:manualLayout>
      </c:layout>
      <c:overlay val="0"/>
      <c:spPr>
        <a:solidFill>
          <a:srgbClr val="6000C0"/>
        </a:solidFill>
        <a:ln w="3175">
          <a:noFill/>
        </a:ln>
      </c:spPr>
      <c:txPr>
        <a:bodyPr vert="horz" rot="0"/>
        <a:lstStyle/>
        <a:p>
          <a:pPr>
            <a:def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54</xdr:row>
      <xdr:rowOff>47625</xdr:rowOff>
    </xdr:from>
    <xdr:to>
      <xdr:col>5</xdr:col>
      <xdr:colOff>28575</xdr:colOff>
      <xdr:row>68</xdr:row>
      <xdr:rowOff>161925</xdr:rowOff>
    </xdr:to>
    <xdr:graphicFrame>
      <xdr:nvGraphicFramePr>
        <xdr:cNvPr id="1" name="Chart 1"/>
        <xdr:cNvGraphicFramePr/>
      </xdr:nvGraphicFramePr>
      <xdr:xfrm>
        <a:off x="1609725" y="8791575"/>
        <a:ext cx="24003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U717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8.421875" style="3" customWidth="1"/>
    <col min="2" max="2" width="8.421875" style="2" customWidth="1"/>
    <col min="4" max="4" width="8.421875" style="2" customWidth="1"/>
    <col min="8" max="8" width="8.421875" style="2" customWidth="1"/>
    <col min="10" max="10" width="8.421875" style="2" customWidth="1"/>
    <col min="14" max="14" width="8.421875" style="2" customWidth="1"/>
    <col min="22" max="22" width="8.421875" style="2" customWidth="1"/>
    <col min="24" max="24" width="12.57421875" style="0" customWidth="1"/>
    <col min="25" max="25" width="14.57421875" style="2" customWidth="1"/>
    <col min="26" max="26" width="8.421875" style="6" customWidth="1"/>
    <col min="27" max="27" width="17.00390625" style="0" customWidth="1"/>
    <col min="28" max="28" width="8.140625" style="0" customWidth="1"/>
    <col min="29" max="29" width="8.140625" style="2" customWidth="1"/>
    <col min="30" max="30" width="8.140625" style="6" customWidth="1"/>
    <col min="31" max="35" width="8.140625" style="0" customWidth="1"/>
    <col min="36" max="36" width="24.57421875" style="0" customWidth="1"/>
    <col min="37" max="37" width="30.00390625" style="0" customWidth="1"/>
    <col min="38" max="38" width="13.7109375" style="0" customWidth="1"/>
    <col min="40" max="40" width="25.00390625" style="0" customWidth="1"/>
  </cols>
  <sheetData>
    <row r="1" spans="1:4" ht="12.75">
      <c r="A1" s="3" t="s">
        <v>83</v>
      </c>
      <c r="D1" s="4" t="s">
        <v>90</v>
      </c>
    </row>
    <row r="3" ht="12.75">
      <c r="Y3" s="4" t="s">
        <v>219</v>
      </c>
    </row>
    <row r="4" spans="12:35" ht="12.75">
      <c r="L4" s="1" t="s">
        <v>177</v>
      </c>
      <c r="Y4" s="4" t="s">
        <v>220</v>
      </c>
      <c r="AA4" s="1" t="s">
        <v>234</v>
      </c>
      <c r="AC4" s="4" t="s">
        <v>235</v>
      </c>
      <c r="AD4" s="7"/>
      <c r="AE4" s="1" t="s">
        <v>91</v>
      </c>
      <c r="AF4" s="1"/>
      <c r="AG4" s="1" t="s">
        <v>108</v>
      </c>
      <c r="AH4" s="1" t="s">
        <v>210</v>
      </c>
      <c r="AI4" s="1" t="s">
        <v>110</v>
      </c>
    </row>
    <row r="5" spans="1:35" ht="12.75">
      <c r="A5" s="3" t="s">
        <v>246</v>
      </c>
      <c r="B5" s="4" t="s">
        <v>144</v>
      </c>
      <c r="C5" s="1" t="s">
        <v>6</v>
      </c>
      <c r="D5" s="4" t="s">
        <v>203</v>
      </c>
      <c r="E5" s="1" t="s">
        <v>6</v>
      </c>
      <c r="F5" s="1" t="s">
        <v>189</v>
      </c>
      <c r="G5" s="1" t="s">
        <v>6</v>
      </c>
      <c r="H5" s="4" t="s">
        <v>77</v>
      </c>
      <c r="I5" s="1" t="s">
        <v>6</v>
      </c>
      <c r="J5" s="4" t="s">
        <v>69</v>
      </c>
      <c r="K5" s="1" t="s">
        <v>6</v>
      </c>
      <c r="L5" s="1" t="s">
        <v>184</v>
      </c>
      <c r="M5" s="1" t="s">
        <v>6</v>
      </c>
      <c r="N5" s="4" t="s">
        <v>67</v>
      </c>
      <c r="O5" s="1" t="s">
        <v>6</v>
      </c>
      <c r="P5" s="1" t="s">
        <v>118</v>
      </c>
      <c r="Q5" s="1" t="s">
        <v>6</v>
      </c>
      <c r="R5" s="1" t="s">
        <v>115</v>
      </c>
      <c r="S5" s="1" t="s">
        <v>6</v>
      </c>
      <c r="T5" s="1" t="s">
        <v>248</v>
      </c>
      <c r="U5" s="1" t="s">
        <v>6</v>
      </c>
      <c r="V5" s="4" t="s">
        <v>197</v>
      </c>
      <c r="W5" s="1" t="s">
        <v>6</v>
      </c>
      <c r="X5" s="1" t="s">
        <v>217</v>
      </c>
      <c r="Y5" s="4" t="s">
        <v>93</v>
      </c>
      <c r="Z5" s="7" t="s">
        <v>6</v>
      </c>
      <c r="AA5" s="1" t="s">
        <v>163</v>
      </c>
      <c r="AB5" s="7" t="s">
        <v>6</v>
      </c>
      <c r="AC5" s="4" t="s">
        <v>124</v>
      </c>
      <c r="AD5" s="7"/>
      <c r="AE5" s="1"/>
      <c r="AF5" s="1"/>
      <c r="AG5" s="1"/>
      <c r="AH5" s="1" t="s">
        <v>99</v>
      </c>
      <c r="AI5" s="1" t="s">
        <v>4</v>
      </c>
    </row>
    <row r="6" spans="2:35" ht="12.75">
      <c r="B6" s="4" t="s">
        <v>158</v>
      </c>
      <c r="C6" s="1" t="s">
        <v>179</v>
      </c>
      <c r="D6" s="4" t="s">
        <v>158</v>
      </c>
      <c r="E6" s="1" t="s">
        <v>179</v>
      </c>
      <c r="F6" s="1" t="s">
        <v>158</v>
      </c>
      <c r="G6" s="1" t="s">
        <v>179</v>
      </c>
      <c r="H6" s="4" t="s">
        <v>158</v>
      </c>
      <c r="I6" s="1" t="s">
        <v>179</v>
      </c>
      <c r="J6" s="4" t="s">
        <v>158</v>
      </c>
      <c r="K6" s="1" t="s">
        <v>179</v>
      </c>
      <c r="L6" s="1" t="s">
        <v>158</v>
      </c>
      <c r="M6" s="1" t="s">
        <v>179</v>
      </c>
      <c r="N6" s="4" t="s">
        <v>158</v>
      </c>
      <c r="O6" s="1" t="s">
        <v>179</v>
      </c>
      <c r="P6" s="1" t="s">
        <v>158</v>
      </c>
      <c r="Q6" s="1" t="s">
        <v>179</v>
      </c>
      <c r="R6" s="1" t="s">
        <v>158</v>
      </c>
      <c r="S6" s="1" t="s">
        <v>179</v>
      </c>
      <c r="T6" s="1" t="s">
        <v>158</v>
      </c>
      <c r="U6" s="1" t="s">
        <v>179</v>
      </c>
      <c r="V6" s="4" t="s">
        <v>158</v>
      </c>
      <c r="W6" s="1" t="s">
        <v>179</v>
      </c>
      <c r="X6" s="1" t="s">
        <v>92</v>
      </c>
      <c r="Y6" s="1" t="s">
        <v>158</v>
      </c>
      <c r="Z6" s="7" t="s">
        <v>179</v>
      </c>
      <c r="AA6" s="1" t="s">
        <v>157</v>
      </c>
      <c r="AB6" s="7" t="s">
        <v>179</v>
      </c>
      <c r="AC6" s="4" t="s">
        <v>157</v>
      </c>
      <c r="AD6" s="7" t="s">
        <v>6</v>
      </c>
      <c r="AE6" s="1" t="s">
        <v>159</v>
      </c>
      <c r="AF6" s="1" t="s">
        <v>6</v>
      </c>
      <c r="AG6" s="1" t="s">
        <v>6</v>
      </c>
      <c r="AH6" s="1" t="s">
        <v>6</v>
      </c>
      <c r="AI6" s="1" t="s">
        <v>209</v>
      </c>
    </row>
    <row r="8" spans="1:11" ht="12.75">
      <c r="A8" s="3">
        <v>1302</v>
      </c>
      <c r="F8">
        <v>2</v>
      </c>
      <c r="G8" s="5">
        <v>1.9583333333333333</v>
      </c>
      <c r="H8" s="2">
        <v>2</v>
      </c>
      <c r="I8" s="5">
        <v>2.611111111111111</v>
      </c>
      <c r="J8" s="2">
        <v>1</v>
      </c>
      <c r="K8" s="5">
        <v>2.611111111111111</v>
      </c>
    </row>
    <row r="10" spans="1:18" ht="12.75">
      <c r="A10" s="3">
        <v>1303</v>
      </c>
      <c r="F10">
        <v>1</v>
      </c>
      <c r="R10">
        <v>1</v>
      </c>
    </row>
    <row r="12" spans="1:6" ht="12.75">
      <c r="A12" s="3">
        <v>1304</v>
      </c>
      <c r="F12">
        <v>1</v>
      </c>
    </row>
    <row r="14" spans="1:5" ht="12.75">
      <c r="A14" s="3">
        <v>1305</v>
      </c>
      <c r="D14" s="2">
        <v>1</v>
      </c>
      <c r="E14" s="5">
        <v>2.3333333333333335</v>
      </c>
    </row>
    <row r="16" ht="12.75">
      <c r="A16" s="3">
        <v>1306</v>
      </c>
    </row>
    <row r="18" ht="12.75">
      <c r="A18" s="3">
        <v>1307</v>
      </c>
    </row>
    <row r="20" ht="12.75">
      <c r="A20" s="3">
        <v>1308</v>
      </c>
    </row>
    <row r="22" ht="12.75">
      <c r="A22" s="3">
        <v>1309</v>
      </c>
    </row>
    <row r="24" ht="12.75">
      <c r="A24" s="3">
        <v>1310</v>
      </c>
    </row>
    <row r="26" ht="12.75">
      <c r="A26" s="3">
        <v>1311</v>
      </c>
    </row>
    <row r="28" ht="12.75">
      <c r="A28" s="3">
        <v>1312</v>
      </c>
    </row>
    <row r="30" ht="12.75">
      <c r="A30" s="3">
        <v>1313</v>
      </c>
    </row>
    <row r="32" ht="12.75">
      <c r="A32" s="3">
        <v>1314</v>
      </c>
    </row>
    <row r="34" spans="1:7" ht="12.75">
      <c r="A34" s="3">
        <v>1315</v>
      </c>
      <c r="F34">
        <v>1</v>
      </c>
      <c r="G34" s="5">
        <v>1.4</v>
      </c>
    </row>
    <row r="36" ht="12.75">
      <c r="A36" s="3">
        <v>1316</v>
      </c>
    </row>
    <row r="38" ht="12.75">
      <c r="A38" s="3">
        <v>1317</v>
      </c>
    </row>
    <row r="40" ht="12.75">
      <c r="A40" s="3">
        <v>1318</v>
      </c>
    </row>
    <row r="42" ht="12.75">
      <c r="A42" s="3">
        <v>1319</v>
      </c>
    </row>
    <row r="44" ht="12.75">
      <c r="A44" s="3">
        <v>1320</v>
      </c>
    </row>
    <row r="46" spans="1:24" ht="12.75">
      <c r="A46" s="3">
        <v>1332</v>
      </c>
      <c r="B46" s="2">
        <v>1</v>
      </c>
      <c r="D46" s="2">
        <v>1</v>
      </c>
      <c r="E46" s="5">
        <v>1.5</v>
      </c>
      <c r="J46" s="2">
        <v>1</v>
      </c>
      <c r="K46" s="5">
        <v>1.45</v>
      </c>
      <c r="V46" s="2">
        <v>1</v>
      </c>
      <c r="W46" s="5">
        <v>2.4499999999999997</v>
      </c>
      <c r="X46" t="s">
        <v>190</v>
      </c>
    </row>
    <row r="47" spans="4:24" ht="12.75">
      <c r="D47" s="2">
        <v>1</v>
      </c>
      <c r="E47" s="5">
        <v>1.05</v>
      </c>
      <c r="V47" s="2">
        <v>1</v>
      </c>
      <c r="W47" s="5">
        <v>2.3583333333333334</v>
      </c>
      <c r="X47" t="s">
        <v>190</v>
      </c>
    </row>
    <row r="48" spans="22:24" ht="12.75">
      <c r="V48" s="2">
        <v>1</v>
      </c>
      <c r="W48" s="5">
        <v>2.4</v>
      </c>
      <c r="X48" t="s">
        <v>190</v>
      </c>
    </row>
    <row r="49" spans="22:24" ht="12.75">
      <c r="V49" s="2">
        <v>1</v>
      </c>
      <c r="W49" s="5">
        <v>2.0500000000000003</v>
      </c>
      <c r="X49" t="s">
        <v>78</v>
      </c>
    </row>
    <row r="50" spans="22:24" ht="12.75">
      <c r="V50" s="2">
        <v>1</v>
      </c>
      <c r="W50" s="5">
        <v>2.1999999999999997</v>
      </c>
      <c r="X50" t="s">
        <v>76</v>
      </c>
    </row>
    <row r="52" spans="1:24" ht="12.75">
      <c r="A52" s="3">
        <v>1333</v>
      </c>
      <c r="B52" s="2">
        <v>1</v>
      </c>
      <c r="C52" s="5">
        <v>0.6</v>
      </c>
      <c r="D52" s="2">
        <v>1</v>
      </c>
      <c r="E52" s="5">
        <v>1.8</v>
      </c>
      <c r="R52">
        <v>1</v>
      </c>
      <c r="S52" s="5">
        <v>1.7375</v>
      </c>
      <c r="V52" s="2">
        <v>1</v>
      </c>
      <c r="W52" s="5">
        <v>1.8284722222222223</v>
      </c>
      <c r="X52" t="s">
        <v>143</v>
      </c>
    </row>
    <row r="53" spans="4:24" ht="12.75">
      <c r="D53" s="2">
        <v>1</v>
      </c>
      <c r="E53" s="5">
        <v>1.305</v>
      </c>
      <c r="V53" s="2">
        <v>1</v>
      </c>
      <c r="W53" s="5">
        <v>2.3333333333333335</v>
      </c>
      <c r="X53" t="s">
        <v>143</v>
      </c>
    </row>
    <row r="54" spans="22:24" ht="12.75">
      <c r="V54" s="2">
        <v>1</v>
      </c>
      <c r="W54" s="5">
        <v>2.125</v>
      </c>
      <c r="X54" t="s">
        <v>187</v>
      </c>
    </row>
    <row r="55" spans="22:24" ht="12.75">
      <c r="V55" s="2">
        <v>1</v>
      </c>
      <c r="W55" s="5">
        <v>1.6</v>
      </c>
      <c r="X55" t="s">
        <v>187</v>
      </c>
    </row>
    <row r="56" spans="22:24" ht="12.75">
      <c r="V56" s="2">
        <v>1</v>
      </c>
      <c r="W56" s="5">
        <v>1.9</v>
      </c>
      <c r="X56" t="s">
        <v>187</v>
      </c>
    </row>
    <row r="57" spans="22:24" ht="12.75">
      <c r="V57" s="2">
        <v>1</v>
      </c>
      <c r="W57" s="5">
        <v>2.4</v>
      </c>
      <c r="X57" t="s">
        <v>116</v>
      </c>
    </row>
    <row r="60" spans="1:24" ht="12.75">
      <c r="A60" s="3">
        <v>1334</v>
      </c>
      <c r="B60" s="2">
        <v>2</v>
      </c>
      <c r="C60" s="5">
        <v>1.3</v>
      </c>
      <c r="D60" s="2">
        <v>1</v>
      </c>
      <c r="E60" s="5">
        <v>1.25</v>
      </c>
      <c r="V60" s="2">
        <v>2</v>
      </c>
      <c r="W60" s="5">
        <v>1.3</v>
      </c>
      <c r="X60" s="5" t="s">
        <v>187</v>
      </c>
    </row>
    <row r="61" spans="2:24" ht="12.75">
      <c r="B61" s="2">
        <v>1</v>
      </c>
      <c r="C61" s="5">
        <v>1.1500000000000001</v>
      </c>
      <c r="D61" s="2">
        <v>5</v>
      </c>
      <c r="E61" s="5">
        <v>1.2166666666666666</v>
      </c>
      <c r="V61" s="2">
        <v>2</v>
      </c>
      <c r="W61" s="5">
        <v>2.25</v>
      </c>
      <c r="X61" s="5" t="s">
        <v>187</v>
      </c>
    </row>
    <row r="62" spans="2:3" ht="12.75">
      <c r="B62" s="2">
        <v>1</v>
      </c>
      <c r="C62" s="5">
        <v>1.3</v>
      </c>
    </row>
    <row r="63" spans="2:3" ht="12.75">
      <c r="B63" s="2">
        <v>5</v>
      </c>
      <c r="C63" s="5">
        <v>1.4</v>
      </c>
    </row>
    <row r="65" spans="1:24" ht="12.75">
      <c r="A65" s="3">
        <v>1335</v>
      </c>
      <c r="B65" s="2">
        <v>1</v>
      </c>
      <c r="C65" s="5">
        <v>1.432</v>
      </c>
      <c r="D65" s="2">
        <v>1</v>
      </c>
      <c r="E65" s="5">
        <v>1.45756</v>
      </c>
      <c r="T65">
        <v>1</v>
      </c>
      <c r="U65" s="5">
        <v>1.0250000000000001</v>
      </c>
      <c r="V65" s="2">
        <v>2</v>
      </c>
      <c r="W65" s="5">
        <v>1.5</v>
      </c>
      <c r="X65" t="s">
        <v>190</v>
      </c>
    </row>
    <row r="66" spans="4:24" ht="12.75">
      <c r="D66" s="2">
        <v>1</v>
      </c>
      <c r="E66" s="5">
        <v>1.35</v>
      </c>
      <c r="V66" s="2">
        <v>2.5</v>
      </c>
      <c r="W66" s="5">
        <v>2</v>
      </c>
      <c r="X66" t="s">
        <v>176</v>
      </c>
    </row>
    <row r="68" spans="1:24" ht="12.75">
      <c r="A68" s="3">
        <v>1336</v>
      </c>
      <c r="B68" s="2">
        <v>1</v>
      </c>
      <c r="C68" s="5">
        <v>1.2</v>
      </c>
      <c r="D68" s="2">
        <v>1</v>
      </c>
      <c r="E68" s="5">
        <v>1.25</v>
      </c>
      <c r="V68" s="2">
        <v>1</v>
      </c>
      <c r="W68" s="5">
        <v>1.35</v>
      </c>
      <c r="X68" t="s">
        <v>190</v>
      </c>
    </row>
    <row r="69" spans="22:24" ht="12.75">
      <c r="V69" s="2">
        <v>5</v>
      </c>
      <c r="W69" s="5">
        <v>2.1999999999999997</v>
      </c>
      <c r="X69" t="s">
        <v>191</v>
      </c>
    </row>
    <row r="71" spans="1:24" ht="12.75">
      <c r="A71" s="3">
        <v>1337</v>
      </c>
      <c r="B71" s="2">
        <v>1</v>
      </c>
      <c r="C71" s="5">
        <v>1.7</v>
      </c>
      <c r="D71" s="2">
        <v>1</v>
      </c>
      <c r="E71" s="5">
        <v>1.2</v>
      </c>
      <c r="F71">
        <v>1</v>
      </c>
      <c r="G71" s="5">
        <v>1.3</v>
      </c>
      <c r="R71">
        <v>4</v>
      </c>
      <c r="S71" s="5">
        <v>1.9</v>
      </c>
      <c r="V71" s="2">
        <v>1</v>
      </c>
      <c r="W71" s="5">
        <v>1.9</v>
      </c>
      <c r="X71" t="s">
        <v>191</v>
      </c>
    </row>
    <row r="72" spans="2:5" ht="12.75">
      <c r="B72" s="2">
        <v>3</v>
      </c>
      <c r="C72" s="5">
        <v>2.6</v>
      </c>
      <c r="D72" s="2">
        <v>1</v>
      </c>
      <c r="E72" s="5">
        <v>2</v>
      </c>
    </row>
    <row r="74" spans="1:24" ht="12.75">
      <c r="A74" s="3">
        <v>1338</v>
      </c>
      <c r="B74" s="2">
        <v>1</v>
      </c>
      <c r="C74" s="5">
        <v>2.2</v>
      </c>
      <c r="D74" s="2">
        <v>1</v>
      </c>
      <c r="E74" s="5">
        <v>1.5416666666666667</v>
      </c>
      <c r="T74">
        <v>1</v>
      </c>
      <c r="U74" s="5">
        <v>1.0999999999999999</v>
      </c>
      <c r="V74" s="2">
        <v>5</v>
      </c>
      <c r="W74" s="5">
        <v>2.2609848484848483</v>
      </c>
      <c r="X74" t="s">
        <v>187</v>
      </c>
    </row>
    <row r="75" spans="4:24" ht="12.75">
      <c r="D75" s="2">
        <v>1</v>
      </c>
      <c r="E75" s="5">
        <v>1.4666666666666666</v>
      </c>
      <c r="V75" s="2">
        <v>2</v>
      </c>
      <c r="W75" s="5">
        <v>2.56875</v>
      </c>
      <c r="X75" t="s">
        <v>76</v>
      </c>
    </row>
    <row r="76" spans="22:24" ht="12.75">
      <c r="V76" s="2">
        <v>2</v>
      </c>
      <c r="W76" s="5">
        <v>2.517708333333333</v>
      </c>
      <c r="X76" t="s">
        <v>76</v>
      </c>
    </row>
    <row r="78" spans="1:24" ht="12.75">
      <c r="A78" s="3">
        <v>1339</v>
      </c>
      <c r="B78" s="2">
        <v>4</v>
      </c>
      <c r="C78" s="5">
        <v>2.35</v>
      </c>
      <c r="D78" s="2">
        <v>1</v>
      </c>
      <c r="E78" s="5">
        <v>1.6</v>
      </c>
      <c r="V78" s="2">
        <v>1</v>
      </c>
      <c r="W78" s="5">
        <v>2</v>
      </c>
      <c r="X78" t="s">
        <v>202</v>
      </c>
    </row>
    <row r="79" spans="2:5" ht="12.75">
      <c r="B79" s="2">
        <v>1</v>
      </c>
      <c r="C79" s="5">
        <v>1.35</v>
      </c>
      <c r="D79" s="2">
        <v>1</v>
      </c>
      <c r="E79" s="5">
        <v>2.25</v>
      </c>
    </row>
    <row r="81" spans="1:24" ht="12.75">
      <c r="A81" s="3">
        <v>1340</v>
      </c>
      <c r="D81" s="2">
        <v>1</v>
      </c>
      <c r="E81" s="5">
        <v>1.45</v>
      </c>
      <c r="V81" s="2">
        <v>2.5</v>
      </c>
      <c r="W81" s="5">
        <v>3.9800000000000004</v>
      </c>
      <c r="X81" t="s">
        <v>187</v>
      </c>
    </row>
    <row r="82" spans="22:24" ht="12.75">
      <c r="V82" s="2">
        <v>1</v>
      </c>
      <c r="W82" s="5">
        <v>3.9</v>
      </c>
      <c r="X82" t="s">
        <v>187</v>
      </c>
    </row>
    <row r="83" spans="22:24" ht="12.75">
      <c r="V83" s="2">
        <v>6</v>
      </c>
      <c r="W83" s="5">
        <v>2.4</v>
      </c>
      <c r="X83" t="s">
        <v>80</v>
      </c>
    </row>
    <row r="85" spans="1:3" ht="12.75">
      <c r="A85" s="3">
        <v>1341</v>
      </c>
      <c r="B85" s="2">
        <v>2</v>
      </c>
      <c r="C85" s="5">
        <v>1.85</v>
      </c>
    </row>
    <row r="87" spans="1:24" ht="12.75">
      <c r="A87" s="3">
        <v>1342</v>
      </c>
      <c r="B87" s="2">
        <v>1</v>
      </c>
      <c r="C87" s="5">
        <v>1.85</v>
      </c>
      <c r="D87" s="2">
        <v>6</v>
      </c>
      <c r="E87" s="5">
        <v>2.2916666666666665</v>
      </c>
      <c r="V87" s="2">
        <v>1</v>
      </c>
      <c r="W87" s="5">
        <f>33/37.5*3.88754325259516</f>
        <v>3.4210380622837406</v>
      </c>
      <c r="X87" t="s">
        <v>187</v>
      </c>
    </row>
    <row r="88" spans="2:3" ht="12.75">
      <c r="B88" s="2">
        <v>2</v>
      </c>
      <c r="C88" s="5">
        <v>1.975</v>
      </c>
    </row>
    <row r="90" ht="12.75">
      <c r="A90" s="3">
        <v>1343</v>
      </c>
    </row>
    <row r="92" spans="1:24" ht="12.75">
      <c r="A92" s="3">
        <v>1344</v>
      </c>
      <c r="D92" s="2">
        <v>1</v>
      </c>
      <c r="E92" s="5">
        <v>1.9</v>
      </c>
      <c r="J92" s="2">
        <v>2</v>
      </c>
      <c r="K92" s="5">
        <v>2.1</v>
      </c>
      <c r="V92" s="2">
        <v>6</v>
      </c>
      <c r="W92" s="5">
        <v>3</v>
      </c>
      <c r="X92" t="s">
        <v>202</v>
      </c>
    </row>
    <row r="93" spans="12:24" ht="12.75">
      <c r="L93">
        <f>SUM(L82)</f>
        <v>0</v>
      </c>
      <c r="V93" s="2">
        <v>5</v>
      </c>
      <c r="W93" s="5">
        <v>5.083333333333333</v>
      </c>
      <c r="X93" t="s">
        <v>76</v>
      </c>
    </row>
    <row r="95" spans="1:24" ht="12.75">
      <c r="A95" s="3">
        <v>1345</v>
      </c>
      <c r="D95" s="2">
        <v>6</v>
      </c>
      <c r="E95" s="5">
        <v>2.774652777777778</v>
      </c>
      <c r="V95" s="2">
        <v>5</v>
      </c>
      <c r="W95" s="5">
        <v>5.083333333333333</v>
      </c>
      <c r="X95" t="s">
        <v>143</v>
      </c>
    </row>
    <row r="96" spans="4:24" ht="12.75">
      <c r="D96" s="2">
        <v>2</v>
      </c>
      <c r="E96" s="5">
        <v>2.2822916666666666</v>
      </c>
      <c r="V96" s="2">
        <v>2</v>
      </c>
      <c r="W96" s="5">
        <v>2.3000000000000003</v>
      </c>
      <c r="X96" t="s">
        <v>143</v>
      </c>
    </row>
    <row r="98" spans="1:24" ht="12.75">
      <c r="A98" s="3">
        <v>1346</v>
      </c>
      <c r="B98" s="2">
        <v>2.5</v>
      </c>
      <c r="C98" s="5">
        <v>2.25</v>
      </c>
      <c r="V98" s="2">
        <v>2</v>
      </c>
      <c r="W98" s="5">
        <v>3.65</v>
      </c>
      <c r="X98" t="s">
        <v>62</v>
      </c>
    </row>
    <row r="99" spans="2:3" ht="12.75">
      <c r="B99" s="2">
        <v>2</v>
      </c>
      <c r="C99" s="5">
        <v>2</v>
      </c>
    </row>
    <row r="100" spans="2:3" ht="12.75">
      <c r="B100" s="2">
        <f>5</f>
        <v>5</v>
      </c>
      <c r="C100" s="5">
        <v>3.15625</v>
      </c>
    </row>
    <row r="101" spans="2:3" ht="12.75">
      <c r="B101" s="2">
        <v>2</v>
      </c>
      <c r="C101" s="5">
        <v>2.1</v>
      </c>
    </row>
    <row r="103" spans="1:26" ht="12.75">
      <c r="A103" s="3">
        <v>1347</v>
      </c>
      <c r="V103" s="2">
        <v>6</v>
      </c>
      <c r="W103" s="5">
        <v>3.8833333333333333</v>
      </c>
      <c r="X103" t="s">
        <v>202</v>
      </c>
      <c r="Y103" s="2">
        <v>2</v>
      </c>
      <c r="Z103" s="6">
        <v>2.4</v>
      </c>
    </row>
    <row r="104" spans="22:24" ht="12.75">
      <c r="V104" s="2">
        <v>6</v>
      </c>
      <c r="W104" s="5">
        <v>3.3</v>
      </c>
      <c r="X104" t="s">
        <v>202</v>
      </c>
    </row>
    <row r="105" spans="22:24" ht="12.75">
      <c r="V105" s="2">
        <v>2</v>
      </c>
      <c r="W105" s="5">
        <v>4.7</v>
      </c>
      <c r="X105" t="s">
        <v>143</v>
      </c>
    </row>
    <row r="107" ht="12.75">
      <c r="A107" s="3">
        <v>1348</v>
      </c>
    </row>
    <row r="109" ht="12.75">
      <c r="A109" s="3">
        <v>1349</v>
      </c>
    </row>
    <row r="111" spans="1:26" ht="12.75">
      <c r="A111" s="3">
        <v>1350</v>
      </c>
      <c r="V111" s="2">
        <v>5</v>
      </c>
      <c r="W111" s="5">
        <v>4.5</v>
      </c>
      <c r="X111" t="s">
        <v>187</v>
      </c>
      <c r="Y111" s="2">
        <v>2</v>
      </c>
      <c r="Z111" s="5">
        <v>2.1</v>
      </c>
    </row>
    <row r="112" spans="22:26" ht="12.75">
      <c r="V112" s="2">
        <v>6</v>
      </c>
      <c r="W112" s="5">
        <v>4.791666666666667</v>
      </c>
      <c r="X112" s="5" t="s">
        <v>202</v>
      </c>
      <c r="Y112" s="2">
        <v>2</v>
      </c>
      <c r="Z112" s="5">
        <v>2.1999999999999997</v>
      </c>
    </row>
    <row r="114" spans="1:26" ht="12.75">
      <c r="A114" s="3">
        <v>1351</v>
      </c>
      <c r="B114" s="2">
        <v>2</v>
      </c>
      <c r="C114" s="5">
        <v>3.6</v>
      </c>
      <c r="D114" s="2">
        <v>6</v>
      </c>
      <c r="E114" s="5">
        <v>3.5</v>
      </c>
      <c r="V114" s="2">
        <v>4.33</v>
      </c>
      <c r="W114" s="5">
        <v>8.750000000000002</v>
      </c>
      <c r="X114" t="s">
        <v>76</v>
      </c>
      <c r="Y114" s="2">
        <v>2</v>
      </c>
      <c r="Z114" s="5">
        <v>2.4</v>
      </c>
    </row>
    <row r="115" spans="2:26" ht="12.75">
      <c r="B115" s="2">
        <v>3</v>
      </c>
      <c r="C115" s="5">
        <v>3</v>
      </c>
      <c r="Y115" s="2">
        <v>2</v>
      </c>
      <c r="Z115" s="5">
        <v>3</v>
      </c>
    </row>
    <row r="117" spans="1:26" ht="12.75">
      <c r="A117" s="3">
        <v>1352</v>
      </c>
      <c r="D117" s="2">
        <v>6</v>
      </c>
      <c r="E117" s="5">
        <v>3</v>
      </c>
      <c r="V117" s="2">
        <v>5</v>
      </c>
      <c r="W117" s="5">
        <v>3</v>
      </c>
      <c r="X117" t="s">
        <v>187</v>
      </c>
      <c r="Y117" s="2">
        <v>2</v>
      </c>
      <c r="Z117" s="5">
        <v>3</v>
      </c>
    </row>
    <row r="118" spans="25:26" ht="12.75">
      <c r="Y118" s="2">
        <v>2</v>
      </c>
      <c r="Z118" s="5">
        <v>3</v>
      </c>
    </row>
    <row r="120" spans="1:26" ht="12.75">
      <c r="A120" s="3">
        <v>1353</v>
      </c>
      <c r="D120" s="2">
        <v>6</v>
      </c>
      <c r="E120" s="5">
        <v>5.583333333333333</v>
      </c>
      <c r="V120" s="2">
        <v>4</v>
      </c>
      <c r="W120" s="5">
        <v>9.75</v>
      </c>
      <c r="X120" t="s">
        <v>176</v>
      </c>
      <c r="Y120" s="2">
        <v>2</v>
      </c>
      <c r="Z120" s="5">
        <v>3.725</v>
      </c>
    </row>
    <row r="121" spans="25:26" ht="12.75">
      <c r="Y121" s="2">
        <v>2</v>
      </c>
      <c r="Z121" s="5">
        <v>3.6</v>
      </c>
    </row>
    <row r="123" spans="1:26" ht="12.75">
      <c r="A123" s="3">
        <v>1354</v>
      </c>
      <c r="V123" s="2">
        <v>6</v>
      </c>
      <c r="W123" s="5">
        <v>6.25</v>
      </c>
      <c r="X123" t="s">
        <v>202</v>
      </c>
      <c r="Y123" s="2">
        <v>8</v>
      </c>
      <c r="Z123" s="5">
        <v>2.2604166666666665</v>
      </c>
    </row>
    <row r="124" spans="22:26" ht="12.75">
      <c r="V124" s="2">
        <v>4.333</v>
      </c>
      <c r="W124" s="5">
        <v>9.4</v>
      </c>
      <c r="X124" t="s">
        <v>187</v>
      </c>
      <c r="Y124" s="2">
        <v>2</v>
      </c>
      <c r="Z124" s="5">
        <v>3.8</v>
      </c>
    </row>
    <row r="125" spans="25:26" ht="12.75">
      <c r="Y125" s="2">
        <v>2</v>
      </c>
      <c r="Z125" s="5">
        <v>2.75</v>
      </c>
    </row>
    <row r="127" spans="1:26" ht="12.75">
      <c r="A127" s="3">
        <v>1355</v>
      </c>
      <c r="V127" s="2">
        <v>6</v>
      </c>
      <c r="W127" s="5">
        <v>6.800000000000001</v>
      </c>
      <c r="X127" t="s">
        <v>202</v>
      </c>
      <c r="Y127" s="2">
        <v>1.5</v>
      </c>
      <c r="Z127" s="5">
        <v>3.8666666666666667</v>
      </c>
    </row>
    <row r="128" spans="22:24" ht="12.75">
      <c r="V128" s="2">
        <v>4</v>
      </c>
      <c r="W128" s="5">
        <v>9.5375</v>
      </c>
      <c r="X128" t="s">
        <v>76</v>
      </c>
    </row>
    <row r="129" ht="12.75">
      <c r="W129" s="5"/>
    </row>
    <row r="130" ht="12.75">
      <c r="A130" s="3">
        <v>1356</v>
      </c>
    </row>
    <row r="132" ht="12.75">
      <c r="A132" s="3">
        <v>1357</v>
      </c>
    </row>
    <row r="134" spans="1:26" ht="12.75">
      <c r="A134" s="3">
        <v>1358</v>
      </c>
      <c r="D134" s="2">
        <v>3</v>
      </c>
      <c r="E134" s="5">
        <v>3.7750000000000004</v>
      </c>
      <c r="V134" s="2">
        <v>4</v>
      </c>
      <c r="W134" s="5">
        <v>10.5</v>
      </c>
      <c r="X134" t="s">
        <v>176</v>
      </c>
      <c r="Y134" s="2">
        <v>2</v>
      </c>
      <c r="Z134" s="5">
        <v>3.25</v>
      </c>
    </row>
    <row r="135" spans="22:26" ht="12.75">
      <c r="V135" s="2">
        <v>4</v>
      </c>
      <c r="W135" s="5">
        <v>8.9</v>
      </c>
      <c r="X135" t="s">
        <v>187</v>
      </c>
      <c r="Y135" s="2">
        <v>1</v>
      </c>
      <c r="Z135" s="5">
        <v>3.36875</v>
      </c>
    </row>
    <row r="136" spans="22:26" ht="12.75">
      <c r="V136" s="2">
        <v>6</v>
      </c>
      <c r="W136" s="5">
        <v>1.2</v>
      </c>
      <c r="X136" t="s">
        <v>76</v>
      </c>
      <c r="Y136" s="2">
        <v>1</v>
      </c>
      <c r="Z136" s="5">
        <v>3</v>
      </c>
    </row>
    <row r="138" spans="1:26" ht="12.75">
      <c r="A138" s="3">
        <v>1359</v>
      </c>
      <c r="B138" s="2">
        <v>2</v>
      </c>
      <c r="C138" s="5">
        <v>3.6</v>
      </c>
      <c r="D138" s="2">
        <v>3</v>
      </c>
      <c r="E138" s="5">
        <v>2.8</v>
      </c>
      <c r="V138" s="2">
        <v>4</v>
      </c>
      <c r="W138" s="5">
        <v>10</v>
      </c>
      <c r="X138" t="s">
        <v>187</v>
      </c>
      <c r="Y138" s="2">
        <v>2</v>
      </c>
      <c r="Z138" s="8">
        <v>3.3</v>
      </c>
    </row>
    <row r="139" spans="22:24" ht="12.75">
      <c r="V139" s="2">
        <v>6</v>
      </c>
      <c r="W139" s="5">
        <v>8.883333333333335</v>
      </c>
      <c r="X139" t="s">
        <v>204</v>
      </c>
    </row>
    <row r="141" spans="1:26" ht="12.75">
      <c r="A141" s="3">
        <v>1360</v>
      </c>
      <c r="R141">
        <v>1</v>
      </c>
      <c r="S141" s="8">
        <v>4.75</v>
      </c>
      <c r="V141" s="2">
        <v>6</v>
      </c>
      <c r="W141" s="8">
        <v>8.5</v>
      </c>
      <c r="X141" t="s">
        <v>191</v>
      </c>
      <c r="Y141" s="2">
        <v>0.5</v>
      </c>
      <c r="Z141" s="8">
        <v>4.75</v>
      </c>
    </row>
    <row r="142" spans="22:26" ht="12.75">
      <c r="V142" s="2">
        <v>8</v>
      </c>
      <c r="W142" s="8">
        <v>9.5</v>
      </c>
      <c r="X142" t="s">
        <v>76</v>
      </c>
      <c r="Y142" s="2">
        <v>1.5</v>
      </c>
      <c r="Z142" s="8">
        <v>5.016666666666667</v>
      </c>
    </row>
    <row r="143" spans="22:37" ht="12.75">
      <c r="V143" s="2">
        <v>1</v>
      </c>
      <c r="W143" s="8">
        <v>9.5</v>
      </c>
      <c r="X143" t="s">
        <v>187</v>
      </c>
      <c r="AK143" t="s">
        <v>85</v>
      </c>
    </row>
    <row r="144" spans="22:24" ht="12.75">
      <c r="V144" s="2">
        <v>1</v>
      </c>
      <c r="W144" s="8">
        <v>9.5</v>
      </c>
      <c r="X144" t="s">
        <v>176</v>
      </c>
    </row>
    <row r="146" spans="1:37" ht="12.75">
      <c r="A146" s="3">
        <v>1361</v>
      </c>
      <c r="B146" s="2">
        <v>3</v>
      </c>
      <c r="C146" s="8">
        <v>3.6166666666666667</v>
      </c>
      <c r="H146" s="2">
        <v>1</v>
      </c>
      <c r="I146" s="8">
        <v>6.533333333333334</v>
      </c>
      <c r="J146" s="2">
        <v>2</v>
      </c>
      <c r="K146" s="8">
        <v>3.3833333333333333</v>
      </c>
      <c r="R146">
        <v>1</v>
      </c>
      <c r="S146" s="8">
        <v>3.1</v>
      </c>
      <c r="V146" s="2">
        <v>6</v>
      </c>
      <c r="W146" s="8">
        <v>9.166666666666666</v>
      </c>
      <c r="X146" t="s">
        <v>202</v>
      </c>
      <c r="Y146" s="2">
        <v>1</v>
      </c>
      <c r="Z146" s="8">
        <v>6.4944444444444445</v>
      </c>
      <c r="AK146" t="s">
        <v>84</v>
      </c>
    </row>
    <row r="147" spans="2:26" ht="12.75">
      <c r="B147" s="2">
        <v>1</v>
      </c>
      <c r="C147" s="8">
        <v>3.3833333333333333</v>
      </c>
      <c r="J147" s="2">
        <v>1</v>
      </c>
      <c r="K147" s="8">
        <v>3.266666666666667</v>
      </c>
      <c r="R147">
        <v>1</v>
      </c>
      <c r="S147" s="8">
        <v>2.9</v>
      </c>
      <c r="V147" s="2">
        <v>4</v>
      </c>
      <c r="W147" s="8">
        <v>9.5</v>
      </c>
      <c r="X147" t="s">
        <v>187</v>
      </c>
      <c r="Y147" s="9">
        <v>1</v>
      </c>
      <c r="Z147" s="8">
        <v>3.4416666666666664</v>
      </c>
    </row>
    <row r="148" spans="2:26" ht="12.75">
      <c r="B148" s="2">
        <v>1</v>
      </c>
      <c r="C148" s="8">
        <v>6.416666666666667</v>
      </c>
      <c r="V148" s="2">
        <v>4</v>
      </c>
      <c r="W148" s="8">
        <v>9</v>
      </c>
      <c r="X148" t="s">
        <v>76</v>
      </c>
      <c r="Y148" s="9">
        <v>2</v>
      </c>
      <c r="Z148" s="8">
        <v>4</v>
      </c>
    </row>
    <row r="149" spans="2:26" ht="12.75">
      <c r="B149" s="2">
        <v>1</v>
      </c>
      <c r="C149" s="8">
        <v>5.833333333333333</v>
      </c>
      <c r="V149" s="2">
        <v>2</v>
      </c>
      <c r="W149" s="8">
        <v>8.875</v>
      </c>
      <c r="X149" t="s">
        <v>187</v>
      </c>
      <c r="Y149" s="9">
        <v>3</v>
      </c>
      <c r="Z149" s="8">
        <v>4.2</v>
      </c>
    </row>
    <row r="150" spans="2:26" ht="12.75">
      <c r="B150" s="9">
        <v>1</v>
      </c>
      <c r="C150" s="8">
        <v>4</v>
      </c>
      <c r="V150" s="2">
        <v>1</v>
      </c>
      <c r="W150" s="8">
        <v>9</v>
      </c>
      <c r="X150" t="s">
        <v>187</v>
      </c>
      <c r="Y150" s="9">
        <v>1</v>
      </c>
      <c r="Z150" s="8">
        <v>6.416666666666667</v>
      </c>
    </row>
    <row r="151" spans="22:24" ht="12.75">
      <c r="V151" s="2">
        <v>1</v>
      </c>
      <c r="W151" s="8">
        <v>8.75</v>
      </c>
      <c r="X151" t="s">
        <v>187</v>
      </c>
    </row>
    <row r="153" spans="1:26" ht="12.75">
      <c r="A153" s="3">
        <v>1362</v>
      </c>
      <c r="B153" s="9">
        <v>1</v>
      </c>
      <c r="C153" s="8">
        <v>5.833333333333333</v>
      </c>
      <c r="D153" s="9">
        <v>4</v>
      </c>
      <c r="E153" s="8">
        <v>4.104166666666667</v>
      </c>
      <c r="H153" s="9">
        <v>1</v>
      </c>
      <c r="I153" s="8">
        <v>6.533333333333334</v>
      </c>
      <c r="V153" s="9">
        <v>6</v>
      </c>
      <c r="W153" s="8">
        <v>8.395833333333334</v>
      </c>
      <c r="X153" t="s">
        <v>202</v>
      </c>
      <c r="Y153" s="9">
        <v>1</v>
      </c>
      <c r="Z153" s="8">
        <v>3.4416666666666664</v>
      </c>
    </row>
    <row r="154" spans="2:36" ht="12.75">
      <c r="B154" s="9">
        <v>1</v>
      </c>
      <c r="C154" s="8">
        <v>3.5</v>
      </c>
      <c r="D154" s="9">
        <v>4</v>
      </c>
      <c r="E154" s="8">
        <v>2.8</v>
      </c>
      <c r="V154" s="9">
        <v>4</v>
      </c>
      <c r="W154" s="8">
        <v>9.5</v>
      </c>
      <c r="X154" t="s">
        <v>176</v>
      </c>
      <c r="Y154" s="9">
        <v>1</v>
      </c>
      <c r="Z154" s="8">
        <v>3.4416666666666664</v>
      </c>
      <c r="AA154" s="15"/>
      <c r="AB154" s="15"/>
      <c r="AC154" s="9"/>
      <c r="AD154" s="8"/>
      <c r="AE154" s="15"/>
      <c r="AF154" s="15"/>
      <c r="AG154" s="15"/>
      <c r="AH154" s="15"/>
      <c r="AI154" s="15"/>
      <c r="AJ154" s="10" t="s">
        <v>63</v>
      </c>
    </row>
    <row r="155" spans="2:26" ht="12.75">
      <c r="B155" s="9">
        <v>3</v>
      </c>
      <c r="C155" s="8">
        <v>3.3833333333333333</v>
      </c>
      <c r="V155" s="9">
        <v>1</v>
      </c>
      <c r="W155" s="8">
        <v>8</v>
      </c>
      <c r="X155" t="s">
        <v>187</v>
      </c>
      <c r="Y155" s="9">
        <v>2</v>
      </c>
      <c r="Z155" s="8">
        <v>4</v>
      </c>
    </row>
    <row r="156" spans="2:26" ht="12.75">
      <c r="B156" s="9">
        <v>1</v>
      </c>
      <c r="C156" s="8">
        <v>4</v>
      </c>
      <c r="Y156" s="9">
        <v>3</v>
      </c>
      <c r="Z156" s="8">
        <v>4.2</v>
      </c>
    </row>
    <row r="157" spans="25:26" ht="12.75">
      <c r="Y157" s="9">
        <v>1</v>
      </c>
      <c r="Z157" s="8">
        <v>6.416666666666667</v>
      </c>
    </row>
    <row r="159" spans="1:26" ht="12.75">
      <c r="A159" s="3">
        <v>1363</v>
      </c>
      <c r="B159" s="9">
        <v>7.5</v>
      </c>
      <c r="C159" s="8">
        <v>4.846111111111111</v>
      </c>
      <c r="D159" s="9">
        <v>1</v>
      </c>
      <c r="E159" s="8">
        <v>4.3500000000000005</v>
      </c>
      <c r="V159" s="9">
        <v>6</v>
      </c>
      <c r="W159" s="8">
        <v>7.019444444444445</v>
      </c>
      <c r="X159" t="s">
        <v>79</v>
      </c>
      <c r="Y159" s="9">
        <v>3</v>
      </c>
      <c r="Z159" s="8">
        <v>3.4000000000000004</v>
      </c>
    </row>
    <row r="160" spans="2:26" ht="12.75">
      <c r="B160" s="9">
        <v>1.5</v>
      </c>
      <c r="C160" s="8">
        <v>5.416666666666667</v>
      </c>
      <c r="D160" s="9">
        <v>4</v>
      </c>
      <c r="E160" s="8">
        <v>4.104166666666667</v>
      </c>
      <c r="V160" s="9">
        <v>4</v>
      </c>
      <c r="W160" s="8">
        <v>9.25</v>
      </c>
      <c r="X160" t="s">
        <v>187</v>
      </c>
      <c r="Y160" s="9">
        <v>1</v>
      </c>
      <c r="Z160" s="8">
        <v>4.2</v>
      </c>
    </row>
    <row r="161" spans="2:24" ht="12.75">
      <c r="B161" s="9">
        <v>1</v>
      </c>
      <c r="C161" s="8">
        <v>4.2</v>
      </c>
      <c r="V161" s="9">
        <v>1</v>
      </c>
      <c r="W161" s="8">
        <v>9.25</v>
      </c>
      <c r="X161" t="s">
        <v>187</v>
      </c>
    </row>
    <row r="162" spans="2:24" ht="12.75">
      <c r="B162" s="9">
        <v>1</v>
      </c>
      <c r="C162" s="8">
        <v>3.3</v>
      </c>
      <c r="V162" s="9">
        <v>1</v>
      </c>
      <c r="W162" s="8">
        <v>5.483333333333333</v>
      </c>
      <c r="X162" t="s">
        <v>76</v>
      </c>
    </row>
    <row r="163" spans="2:3" ht="12.75">
      <c r="B163" s="9">
        <v>1</v>
      </c>
      <c r="C163" s="8">
        <v>3.5</v>
      </c>
    </row>
    <row r="165" ht="12.75">
      <c r="A165" s="3">
        <v>1364</v>
      </c>
    </row>
    <row r="167" ht="12.75">
      <c r="A167" s="3">
        <v>1365</v>
      </c>
    </row>
    <row r="169" spans="1:26" ht="12.75">
      <c r="A169" s="3">
        <v>1366</v>
      </c>
      <c r="B169" s="9">
        <v>3</v>
      </c>
      <c r="C169" s="8">
        <v>3.5</v>
      </c>
      <c r="D169" s="9">
        <v>2</v>
      </c>
      <c r="E169" s="8">
        <v>4.3</v>
      </c>
      <c r="F169" s="9">
        <v>1</v>
      </c>
      <c r="G169" s="8">
        <v>4.8374999999999995</v>
      </c>
      <c r="J169" s="9">
        <v>1</v>
      </c>
      <c r="K169" s="8">
        <v>4.8374999999999995</v>
      </c>
      <c r="V169" s="9">
        <v>5</v>
      </c>
      <c r="W169" s="8">
        <v>10.5</v>
      </c>
      <c r="X169" t="s">
        <v>79</v>
      </c>
      <c r="Y169" s="9">
        <v>1</v>
      </c>
      <c r="Z169" s="8">
        <v>6.3</v>
      </c>
    </row>
    <row r="170" spans="2:26" ht="12.75">
      <c r="B170" s="9">
        <v>8</v>
      </c>
      <c r="C170" s="8">
        <v>4</v>
      </c>
      <c r="D170" s="9">
        <v>2</v>
      </c>
      <c r="E170" s="8">
        <v>3.1</v>
      </c>
      <c r="F170" s="9">
        <v>2</v>
      </c>
      <c r="G170" s="8">
        <v>3.2</v>
      </c>
      <c r="V170" s="9">
        <v>5</v>
      </c>
      <c r="W170" s="8">
        <v>10.5</v>
      </c>
      <c r="X170" t="s">
        <v>76</v>
      </c>
      <c r="Y170" s="9">
        <v>1</v>
      </c>
      <c r="Z170" s="8">
        <v>3.9375</v>
      </c>
    </row>
    <row r="171" spans="2:24" ht="12.75">
      <c r="B171" s="9">
        <v>1</v>
      </c>
      <c r="C171" s="8">
        <v>7.875</v>
      </c>
      <c r="V171" s="9">
        <v>1</v>
      </c>
      <c r="W171" s="8">
        <v>8.5</v>
      </c>
      <c r="X171" t="s">
        <v>187</v>
      </c>
    </row>
    <row r="172" spans="2:24" ht="12.75">
      <c r="B172" s="9">
        <v>1</v>
      </c>
      <c r="C172" s="8">
        <v>4.6000000000000005</v>
      </c>
      <c r="V172" s="9">
        <v>1</v>
      </c>
      <c r="W172" s="8">
        <v>10.5</v>
      </c>
      <c r="X172" t="s">
        <v>76</v>
      </c>
    </row>
    <row r="173" spans="2:24" ht="12.75">
      <c r="B173" s="9">
        <v>1</v>
      </c>
      <c r="C173" s="8">
        <v>4.7</v>
      </c>
      <c r="V173" s="9">
        <v>4</v>
      </c>
      <c r="W173" s="8">
        <v>4.3999999999999995</v>
      </c>
      <c r="X173" t="s">
        <v>80</v>
      </c>
    </row>
    <row r="174" spans="2:3" ht="12.75">
      <c r="B174" s="9">
        <v>1</v>
      </c>
      <c r="C174" s="8">
        <v>3.8</v>
      </c>
    </row>
    <row r="175" spans="2:3" ht="12.75">
      <c r="B175" s="9">
        <v>2</v>
      </c>
      <c r="C175" s="8">
        <v>3.75</v>
      </c>
    </row>
    <row r="177" spans="1:26" ht="12.75">
      <c r="A177" s="3">
        <v>1367</v>
      </c>
      <c r="B177" s="9">
        <v>3</v>
      </c>
      <c r="C177" s="8">
        <v>4</v>
      </c>
      <c r="D177" s="9">
        <v>4</v>
      </c>
      <c r="E177" s="8">
        <v>4.1921875</v>
      </c>
      <c r="J177" s="9">
        <v>4</v>
      </c>
      <c r="K177" s="8">
        <v>5.5</v>
      </c>
      <c r="R177" s="9">
        <v>2</v>
      </c>
      <c r="S177" s="8">
        <v>3.4</v>
      </c>
      <c r="V177" s="9">
        <v>5.5</v>
      </c>
      <c r="W177" s="8">
        <v>11.59848484848485</v>
      </c>
      <c r="X177" t="s">
        <v>176</v>
      </c>
      <c r="Y177" s="9">
        <v>1</v>
      </c>
      <c r="Z177" s="8">
        <v>5.5</v>
      </c>
    </row>
    <row r="178" spans="2:26" ht="12.75">
      <c r="B178" s="9">
        <v>1</v>
      </c>
      <c r="C178" s="8">
        <v>5.85</v>
      </c>
      <c r="D178" s="9">
        <v>2</v>
      </c>
      <c r="E178" s="8">
        <v>3.6</v>
      </c>
      <c r="V178" s="9">
        <v>5.5</v>
      </c>
      <c r="W178" s="8">
        <v>11.5</v>
      </c>
      <c r="X178" t="s">
        <v>187</v>
      </c>
      <c r="Y178" s="9">
        <v>1</v>
      </c>
      <c r="Z178" s="8">
        <v>4.8</v>
      </c>
    </row>
    <row r="179" spans="2:26" ht="12.75">
      <c r="B179" s="9">
        <v>1</v>
      </c>
      <c r="C179" s="8">
        <v>4</v>
      </c>
      <c r="D179" s="9">
        <v>2</v>
      </c>
      <c r="E179" s="8">
        <v>3</v>
      </c>
      <c r="Y179" s="9">
        <v>1</v>
      </c>
      <c r="Z179" s="8">
        <v>3.9</v>
      </c>
    </row>
    <row r="180" spans="2:26" ht="12.75">
      <c r="B180" s="9">
        <v>2</v>
      </c>
      <c r="C180" s="8">
        <v>3.8</v>
      </c>
      <c r="Y180" s="9">
        <v>1</v>
      </c>
      <c r="Z180" s="8">
        <v>5.5</v>
      </c>
    </row>
    <row r="181" spans="2:3" ht="12.75">
      <c r="B181" s="9">
        <v>4</v>
      </c>
      <c r="C181" s="8">
        <v>4.3999999999999995</v>
      </c>
    </row>
    <row r="182" spans="2:3" ht="12.75">
      <c r="B182" s="9">
        <v>1</v>
      </c>
      <c r="C182" s="8">
        <v>5</v>
      </c>
    </row>
    <row r="183" spans="2:3" ht="12.75">
      <c r="B183" s="9">
        <v>1</v>
      </c>
      <c r="C183" s="8">
        <v>4.1000000000000005</v>
      </c>
    </row>
    <row r="184" spans="2:3" ht="12.75">
      <c r="B184" s="9">
        <v>1</v>
      </c>
      <c r="C184" s="8">
        <v>3.5</v>
      </c>
    </row>
    <row r="186" spans="1:26" ht="12.75">
      <c r="A186" s="3">
        <v>1368</v>
      </c>
      <c r="B186" s="9">
        <v>1</v>
      </c>
      <c r="C186" s="8">
        <v>3.55</v>
      </c>
      <c r="D186" s="9">
        <v>4</v>
      </c>
      <c r="E186" s="8">
        <v>4.514583333333333</v>
      </c>
      <c r="J186" s="9">
        <v>2</v>
      </c>
      <c r="K186" s="8">
        <v>3.2</v>
      </c>
      <c r="V186" s="9">
        <v>5</v>
      </c>
      <c r="W186" s="8">
        <v>12.75</v>
      </c>
      <c r="X186" t="s">
        <v>187</v>
      </c>
      <c r="Y186" s="9">
        <v>3</v>
      </c>
      <c r="Z186" s="8">
        <v>3.75</v>
      </c>
    </row>
    <row r="187" spans="2:26" ht="12.75">
      <c r="B187" s="9">
        <v>1</v>
      </c>
      <c r="C187" s="8">
        <v>3.1</v>
      </c>
      <c r="D187" s="9">
        <v>2</v>
      </c>
      <c r="E187" s="8">
        <v>3.75</v>
      </c>
      <c r="V187" s="9">
        <v>5</v>
      </c>
      <c r="W187" s="8">
        <v>12.75</v>
      </c>
      <c r="X187" t="s">
        <v>76</v>
      </c>
      <c r="Y187" s="9">
        <v>1</v>
      </c>
      <c r="Z187" s="8">
        <v>4.1625000000000005</v>
      </c>
    </row>
    <row r="188" spans="2:26" ht="12.75">
      <c r="B188" s="9">
        <v>2</v>
      </c>
      <c r="C188" s="8">
        <v>3.7</v>
      </c>
      <c r="D188" s="9">
        <v>2</v>
      </c>
      <c r="E188" s="8">
        <v>3.4</v>
      </c>
      <c r="V188" s="9">
        <v>1</v>
      </c>
      <c r="W188" s="8">
        <v>12.75</v>
      </c>
      <c r="X188" t="s">
        <v>176</v>
      </c>
      <c r="Y188" s="9">
        <v>1</v>
      </c>
      <c r="Z188" s="8">
        <v>4.05</v>
      </c>
    </row>
    <row r="189" spans="2:24" ht="12.75">
      <c r="B189" s="9">
        <v>8</v>
      </c>
      <c r="C189" s="8">
        <v>4.125</v>
      </c>
      <c r="V189" s="9">
        <v>1</v>
      </c>
      <c r="W189" s="8">
        <v>6.5</v>
      </c>
      <c r="X189" t="s">
        <v>143</v>
      </c>
    </row>
    <row r="190" spans="2:3" ht="12.75">
      <c r="B190" s="9">
        <v>1</v>
      </c>
      <c r="C190" s="8">
        <v>5.75</v>
      </c>
    </row>
    <row r="191" spans="2:3" ht="12.75">
      <c r="B191" s="9">
        <v>1</v>
      </c>
      <c r="C191" s="8">
        <v>5.5</v>
      </c>
    </row>
    <row r="192" spans="2:3" ht="12.75">
      <c r="B192" s="9">
        <f>4/3</f>
        <v>1.3333333333333333</v>
      </c>
      <c r="C192" s="8">
        <v>3.6</v>
      </c>
    </row>
    <row r="193" spans="2:3" ht="12.75">
      <c r="B193" s="9">
        <v>1</v>
      </c>
      <c r="C193" s="8">
        <v>3.5</v>
      </c>
    </row>
    <row r="195" spans="1:26" ht="12.75">
      <c r="A195" s="3">
        <v>1369</v>
      </c>
      <c r="B195" s="9">
        <v>1</v>
      </c>
      <c r="C195" s="8">
        <v>3.9</v>
      </c>
      <c r="D195" s="9">
        <v>4</v>
      </c>
      <c r="E195" s="8">
        <v>4.8</v>
      </c>
      <c r="F195" s="9">
        <f>4/3</f>
        <v>1.3333333333333333</v>
      </c>
      <c r="G195" s="8">
        <v>5</v>
      </c>
      <c r="J195" s="9">
        <v>3</v>
      </c>
      <c r="K195" s="8">
        <v>4.9</v>
      </c>
      <c r="R195" s="9">
        <v>1</v>
      </c>
      <c r="S195" s="6">
        <v>6.5</v>
      </c>
      <c r="V195" s="9">
        <v>5</v>
      </c>
      <c r="W195" s="8">
        <v>13.25</v>
      </c>
      <c r="X195" t="s">
        <v>176</v>
      </c>
      <c r="Y195" s="9">
        <v>1</v>
      </c>
      <c r="Z195" s="8">
        <v>3</v>
      </c>
    </row>
    <row r="196" spans="2:26" ht="12.75">
      <c r="B196" s="9">
        <v>1</v>
      </c>
      <c r="C196" s="8">
        <v>3.8</v>
      </c>
      <c r="D196" s="9">
        <v>1.5</v>
      </c>
      <c r="E196" s="8">
        <v>5.161111111111111</v>
      </c>
      <c r="F196" s="9">
        <v>1</v>
      </c>
      <c r="G196" s="8">
        <v>4</v>
      </c>
      <c r="V196" s="9">
        <v>5</v>
      </c>
      <c r="W196" s="8">
        <v>13.5</v>
      </c>
      <c r="X196" t="s">
        <v>187</v>
      </c>
      <c r="Y196" s="11">
        <f>4/3</f>
        <v>1.3333333333333333</v>
      </c>
      <c r="Z196" s="6">
        <v>5.866666666666667</v>
      </c>
    </row>
    <row r="197" spans="2:24" ht="12.75">
      <c r="B197" s="9">
        <v>1.5</v>
      </c>
      <c r="C197" s="8">
        <v>3.8</v>
      </c>
      <c r="D197" s="9">
        <v>1.5</v>
      </c>
      <c r="E197" s="6">
        <v>3.0999999999999996</v>
      </c>
      <c r="V197" s="9">
        <v>1</v>
      </c>
      <c r="W197" s="8">
        <v>13.25</v>
      </c>
      <c r="X197" t="s">
        <v>76</v>
      </c>
    </row>
    <row r="198" spans="2:3" ht="12.75">
      <c r="B198" s="9">
        <v>4</v>
      </c>
      <c r="C198" s="6">
        <v>4.5</v>
      </c>
    </row>
    <row r="199" spans="2:3" ht="12.75">
      <c r="B199" s="9">
        <v>4</v>
      </c>
      <c r="C199" s="6">
        <v>4.5</v>
      </c>
    </row>
    <row r="200" spans="2:3" ht="12.75">
      <c r="B200" s="11">
        <v>1</v>
      </c>
      <c r="C200" s="6">
        <v>6.3</v>
      </c>
    </row>
    <row r="201" spans="2:3" ht="12.75">
      <c r="B201" s="11">
        <v>1</v>
      </c>
      <c r="C201" s="6">
        <v>4</v>
      </c>
    </row>
    <row r="202" spans="2:3" ht="12.75">
      <c r="B202" s="9">
        <v>1.5</v>
      </c>
      <c r="C202" s="6">
        <v>4.3</v>
      </c>
    </row>
    <row r="204" spans="1:26" ht="12.75">
      <c r="A204" s="3">
        <v>1370</v>
      </c>
      <c r="B204" s="9">
        <v>7</v>
      </c>
      <c r="C204" s="6">
        <v>9.325</v>
      </c>
      <c r="D204" s="9">
        <v>4</v>
      </c>
      <c r="E204" s="6">
        <v>5.69375</v>
      </c>
      <c r="H204" s="9">
        <v>1</v>
      </c>
      <c r="I204" s="6">
        <v>6.933333333333334</v>
      </c>
      <c r="J204" s="9">
        <v>1</v>
      </c>
      <c r="K204" s="6">
        <v>6.75</v>
      </c>
      <c r="L204" s="9">
        <v>5</v>
      </c>
      <c r="M204" s="6">
        <v>5.8</v>
      </c>
      <c r="R204" s="9">
        <v>2</v>
      </c>
      <c r="S204" s="6">
        <v>5.8</v>
      </c>
      <c r="V204" s="9">
        <v>7</v>
      </c>
      <c r="W204" s="6">
        <v>14.8</v>
      </c>
      <c r="X204" t="s">
        <v>187</v>
      </c>
      <c r="Y204" s="9">
        <v>1.5</v>
      </c>
      <c r="Z204" s="6">
        <v>4.2</v>
      </c>
    </row>
    <row r="205" spans="2:26" ht="12.75">
      <c r="B205" s="9">
        <v>1</v>
      </c>
      <c r="C205" s="6">
        <v>10.75</v>
      </c>
      <c r="D205" s="9">
        <v>1.5</v>
      </c>
      <c r="E205" s="6">
        <v>4.5</v>
      </c>
      <c r="J205" s="9">
        <v>1</v>
      </c>
      <c r="K205" s="6">
        <v>6</v>
      </c>
      <c r="R205" s="9">
        <v>5</v>
      </c>
      <c r="S205" s="6">
        <v>5.8</v>
      </c>
      <c r="V205" s="9">
        <v>1</v>
      </c>
      <c r="W205" s="6">
        <v>14.8</v>
      </c>
      <c r="X205" t="s">
        <v>187</v>
      </c>
      <c r="Y205" s="9">
        <v>1</v>
      </c>
      <c r="Z205" s="6">
        <v>7</v>
      </c>
    </row>
    <row r="206" spans="2:24" ht="12.75">
      <c r="B206" s="9">
        <v>3</v>
      </c>
      <c r="C206" s="6">
        <v>5.3</v>
      </c>
      <c r="V206" s="9">
        <v>1</v>
      </c>
      <c r="W206" s="6">
        <v>11.8</v>
      </c>
      <c r="X206" t="s">
        <v>202</v>
      </c>
    </row>
    <row r="207" spans="2:3" ht="12.75">
      <c r="B207" s="9">
        <v>1</v>
      </c>
      <c r="C207" s="6">
        <v>5.55</v>
      </c>
    </row>
    <row r="208" spans="2:3" ht="12.75">
      <c r="B208" s="9">
        <v>1</v>
      </c>
      <c r="C208" s="6">
        <v>3.7</v>
      </c>
    </row>
    <row r="209" spans="2:3" ht="12.75">
      <c r="B209" s="9">
        <f>4/3</f>
        <v>1.3333333333333333</v>
      </c>
      <c r="C209" s="6">
        <v>4.6</v>
      </c>
    </row>
    <row r="210" spans="2:3" ht="12.75">
      <c r="B210" s="9">
        <v>1</v>
      </c>
      <c r="C210" s="6">
        <v>4.3</v>
      </c>
    </row>
    <row r="212" spans="1:26" ht="12.75">
      <c r="A212" s="3">
        <v>1371</v>
      </c>
      <c r="B212" s="9">
        <v>3</v>
      </c>
      <c r="C212" s="6">
        <v>6.166666666666667</v>
      </c>
      <c r="D212" s="9">
        <v>4</v>
      </c>
      <c r="E212" s="6">
        <v>6.45</v>
      </c>
      <c r="F212" s="9">
        <f>5/3</f>
        <v>1.6666666666666667</v>
      </c>
      <c r="G212" s="6">
        <v>5.05</v>
      </c>
      <c r="J212" s="9">
        <v>5</v>
      </c>
      <c r="K212" s="6">
        <v>6</v>
      </c>
      <c r="V212" s="9">
        <v>7</v>
      </c>
      <c r="W212" s="6">
        <v>16.105208333333334</v>
      </c>
      <c r="X212" t="s">
        <v>176</v>
      </c>
      <c r="Y212" s="9">
        <v>1</v>
      </c>
      <c r="Z212" s="6">
        <v>6.3</v>
      </c>
    </row>
    <row r="213" spans="2:26" ht="12.75">
      <c r="B213" s="9">
        <f>4/3</f>
        <v>1.3333333333333333</v>
      </c>
      <c r="C213" s="6">
        <v>5</v>
      </c>
      <c r="D213" s="9">
        <v>1.6666666666666667</v>
      </c>
      <c r="E213" s="6">
        <v>5.25</v>
      </c>
      <c r="J213" s="9">
        <v>5</v>
      </c>
      <c r="K213" s="6">
        <v>6</v>
      </c>
      <c r="V213" s="9">
        <v>7</v>
      </c>
      <c r="W213" s="6">
        <v>16.105208333333334</v>
      </c>
      <c r="X213" t="s">
        <v>195</v>
      </c>
      <c r="Y213" s="9">
        <v>1</v>
      </c>
      <c r="Z213" s="6">
        <v>5.1000000000000005</v>
      </c>
    </row>
    <row r="214" spans="2:24" ht="12.75">
      <c r="B214" s="9">
        <v>1</v>
      </c>
      <c r="C214" s="6">
        <v>4.2</v>
      </c>
      <c r="V214" s="9">
        <v>1</v>
      </c>
      <c r="W214" s="6">
        <v>16.105208333333334</v>
      </c>
      <c r="X214" t="s">
        <v>195</v>
      </c>
    </row>
    <row r="215" spans="2:3" ht="12.75">
      <c r="B215" s="9">
        <v>1</v>
      </c>
      <c r="C215" s="6">
        <v>4.1000000000000005</v>
      </c>
    </row>
    <row r="216" spans="2:3" ht="12.75">
      <c r="B216" s="9">
        <v>2.5</v>
      </c>
      <c r="C216" s="6">
        <v>5.6</v>
      </c>
    </row>
    <row r="217" spans="2:3" ht="12.75">
      <c r="B217" s="9">
        <v>1</v>
      </c>
      <c r="C217" s="6">
        <v>5.7</v>
      </c>
    </row>
    <row r="218" spans="2:3" ht="12.75">
      <c r="B218" s="9">
        <v>1</v>
      </c>
      <c r="C218" s="6">
        <v>4.3</v>
      </c>
    </row>
    <row r="220" spans="1:26" ht="12.75">
      <c r="A220" s="3">
        <v>1372</v>
      </c>
      <c r="B220" s="9">
        <v>7</v>
      </c>
      <c r="C220" s="6">
        <v>9.541666666666666</v>
      </c>
      <c r="D220" s="9">
        <v>4</v>
      </c>
      <c r="E220" s="6">
        <v>5.375</v>
      </c>
      <c r="J220" s="9">
        <v>1</v>
      </c>
      <c r="K220" s="6">
        <v>11</v>
      </c>
      <c r="Y220" s="9">
        <v>7</v>
      </c>
      <c r="Z220" s="6">
        <v>8.928571428571429</v>
      </c>
    </row>
    <row r="221" spans="2:26" ht="12.75">
      <c r="B221" s="9">
        <v>2</v>
      </c>
      <c r="C221" s="6">
        <v>10.166666666666666</v>
      </c>
      <c r="Y221" s="9">
        <v>1</v>
      </c>
      <c r="Z221" s="6">
        <v>8</v>
      </c>
    </row>
    <row r="222" spans="2:26" ht="12.75">
      <c r="B222" s="9">
        <v>2</v>
      </c>
      <c r="C222" s="6">
        <v>5.4</v>
      </c>
      <c r="Y222" s="9">
        <v>1</v>
      </c>
      <c r="Z222" s="6">
        <v>10.6</v>
      </c>
    </row>
    <row r="223" spans="2:26" ht="12.75">
      <c r="B223" s="9">
        <v>1</v>
      </c>
      <c r="C223" s="6">
        <v>5.4</v>
      </c>
      <c r="Y223" s="9">
        <v>1</v>
      </c>
      <c r="Z223" s="6">
        <v>5.75</v>
      </c>
    </row>
    <row r="224" spans="2:26" ht="12.75">
      <c r="B224" s="9">
        <v>1</v>
      </c>
      <c r="C224" s="6">
        <v>4.6000000000000005</v>
      </c>
      <c r="Y224" s="9">
        <v>1</v>
      </c>
      <c r="Z224" s="6">
        <v>5.8</v>
      </c>
    </row>
    <row r="225" spans="2:3" ht="12.75">
      <c r="B225" s="9">
        <v>5</v>
      </c>
      <c r="C225" s="6">
        <v>5.25</v>
      </c>
    </row>
    <row r="226" spans="2:3" ht="12.75">
      <c r="B226" s="9">
        <v>5</v>
      </c>
      <c r="C226" s="6">
        <v>5.25</v>
      </c>
    </row>
    <row r="227" spans="2:3" ht="12.75">
      <c r="B227" s="9">
        <v>2</v>
      </c>
      <c r="C227" s="6">
        <f>(33/39)*5.9</f>
        <v>4.992307692307692</v>
      </c>
    </row>
    <row r="228" spans="2:3" ht="12.75">
      <c r="B228" s="9">
        <v>1</v>
      </c>
      <c r="C228" s="6">
        <v>5.8</v>
      </c>
    </row>
    <row r="229" spans="2:3" ht="12.75">
      <c r="B229" s="9">
        <v>1</v>
      </c>
      <c r="C229" s="6">
        <v>4.1000000000000005</v>
      </c>
    </row>
    <row r="231" ht="12.75">
      <c r="A231" s="3">
        <v>1373</v>
      </c>
    </row>
    <row r="233" ht="12.75">
      <c r="A233" s="3">
        <v>1374</v>
      </c>
    </row>
    <row r="235" spans="1:26" ht="12.75">
      <c r="A235" s="3">
        <v>1375</v>
      </c>
      <c r="B235" s="9">
        <v>1</v>
      </c>
      <c r="C235" s="6">
        <v>5.3</v>
      </c>
      <c r="D235" s="9">
        <v>7</v>
      </c>
      <c r="E235" s="6">
        <v>12.09375</v>
      </c>
      <c r="F235" s="9">
        <v>2</v>
      </c>
      <c r="G235" s="6">
        <v>6.3</v>
      </c>
      <c r="J235" s="9">
        <v>1</v>
      </c>
      <c r="K235" s="6">
        <v>7.25</v>
      </c>
      <c r="R235" s="9">
        <v>7</v>
      </c>
      <c r="S235" s="6">
        <v>6.5625</v>
      </c>
      <c r="V235" s="9">
        <v>7</v>
      </c>
      <c r="W235" s="6">
        <v>15.475000000000001</v>
      </c>
      <c r="X235" t="s">
        <v>187</v>
      </c>
      <c r="Y235" s="9">
        <v>1</v>
      </c>
      <c r="Z235" s="6">
        <v>11</v>
      </c>
    </row>
    <row r="236" spans="2:24" ht="12.75">
      <c r="B236" s="9">
        <v>10</v>
      </c>
      <c r="C236" s="6">
        <v>6.2</v>
      </c>
      <c r="D236" s="9">
        <v>4</v>
      </c>
      <c r="E236" s="6">
        <v>7.525</v>
      </c>
      <c r="J236" s="9">
        <v>1</v>
      </c>
      <c r="K236" s="6">
        <v>7</v>
      </c>
      <c r="R236" s="9">
        <v>1</v>
      </c>
      <c r="S236" s="6">
        <v>4.25</v>
      </c>
      <c r="V236" s="9">
        <v>1</v>
      </c>
      <c r="W236" s="6">
        <v>15.325</v>
      </c>
      <c r="X236" t="s">
        <v>187</v>
      </c>
    </row>
    <row r="237" spans="2:23" ht="12.75">
      <c r="B237" s="9">
        <v>3</v>
      </c>
      <c r="C237" s="6">
        <v>8.8</v>
      </c>
      <c r="D237" s="9">
        <v>1</v>
      </c>
      <c r="E237" s="6">
        <v>5.666666666666667</v>
      </c>
      <c r="J237" s="9">
        <v>1</v>
      </c>
      <c r="K237" s="6">
        <v>7.2</v>
      </c>
      <c r="V237" s="9">
        <v>1</v>
      </c>
      <c r="W237" s="6">
        <v>9.5</v>
      </c>
    </row>
    <row r="238" spans="2:11" ht="12.75">
      <c r="B238" s="9">
        <v>1</v>
      </c>
      <c r="C238" s="6">
        <v>6.25</v>
      </c>
      <c r="D238" s="9">
        <v>2</v>
      </c>
      <c r="E238" s="6">
        <v>6.3</v>
      </c>
      <c r="J238" s="9">
        <f>1+1/3</f>
        <v>1.3333333333333333</v>
      </c>
      <c r="K238" s="6">
        <v>9</v>
      </c>
    </row>
    <row r="239" spans="2:11" ht="12.75">
      <c r="B239" s="9">
        <v>1</v>
      </c>
      <c r="C239" s="6">
        <v>6.25</v>
      </c>
      <c r="J239" s="9">
        <v>1</v>
      </c>
      <c r="K239" s="6">
        <v>6.2</v>
      </c>
    </row>
    <row r="241" ht="12.75">
      <c r="A241" s="3">
        <v>1376</v>
      </c>
    </row>
    <row r="243" ht="12.75">
      <c r="A243" s="3">
        <v>1377</v>
      </c>
    </row>
    <row r="245" ht="12.75">
      <c r="A245" s="3">
        <v>1378</v>
      </c>
    </row>
    <row r="247" spans="1:26" ht="12.75">
      <c r="A247" s="3">
        <v>1379</v>
      </c>
      <c r="B247" s="9">
        <v>7</v>
      </c>
      <c r="C247" s="6">
        <v>11.25</v>
      </c>
      <c r="D247" s="9">
        <v>7</v>
      </c>
      <c r="E247" s="6">
        <v>7.525</v>
      </c>
      <c r="H247" s="11">
        <v>4</v>
      </c>
      <c r="I247" s="6">
        <v>5.7</v>
      </c>
      <c r="J247" s="9">
        <v>1</v>
      </c>
      <c r="K247" s="6">
        <v>7</v>
      </c>
      <c r="R247" s="9">
        <v>9</v>
      </c>
      <c r="S247" s="6">
        <v>6.25</v>
      </c>
      <c r="V247" s="9">
        <v>1</v>
      </c>
      <c r="W247" s="6">
        <v>16</v>
      </c>
      <c r="Y247" s="9">
        <v>2</v>
      </c>
      <c r="Z247" s="6">
        <v>6.25</v>
      </c>
    </row>
    <row r="248" spans="2:26" ht="12.75">
      <c r="B248" s="11">
        <v>3</v>
      </c>
      <c r="C248" s="6">
        <v>8.472222222222223</v>
      </c>
      <c r="D248" s="11">
        <v>4</v>
      </c>
      <c r="E248" s="6">
        <v>6.9875</v>
      </c>
      <c r="Y248" s="9">
        <v>1</v>
      </c>
      <c r="Z248" s="6">
        <v>7.5</v>
      </c>
    </row>
    <row r="249" spans="2:26" ht="12.75">
      <c r="B249" s="9">
        <v>2</v>
      </c>
      <c r="C249" s="6">
        <v>7.5</v>
      </c>
      <c r="D249" s="9">
        <v>2</v>
      </c>
      <c r="E249" s="6">
        <v>5.64375</v>
      </c>
      <c r="Y249" s="9">
        <v>0.5</v>
      </c>
      <c r="Z249" s="6">
        <v>7</v>
      </c>
    </row>
    <row r="250" spans="2:26" ht="12.75">
      <c r="B250" s="9">
        <v>1</v>
      </c>
      <c r="C250" s="6">
        <v>5.9</v>
      </c>
      <c r="D250" s="9">
        <v>1</v>
      </c>
      <c r="E250" s="6">
        <v>7.5</v>
      </c>
      <c r="Y250" s="9">
        <v>3</v>
      </c>
      <c r="Z250" s="6">
        <v>6</v>
      </c>
    </row>
    <row r="251" spans="2:26" ht="12.75">
      <c r="B251" s="9">
        <v>1</v>
      </c>
      <c r="C251" s="6">
        <v>7.6125</v>
      </c>
      <c r="Y251" s="9">
        <v>1</v>
      </c>
      <c r="Z251" s="6">
        <v>6.6</v>
      </c>
    </row>
    <row r="253" spans="1:24" ht="12.75">
      <c r="A253" s="3">
        <v>1380</v>
      </c>
      <c r="B253" s="9">
        <v>1</v>
      </c>
      <c r="C253" s="6">
        <v>7.5</v>
      </c>
      <c r="D253" s="9">
        <v>4</v>
      </c>
      <c r="E253" s="6">
        <f>3.97708333333333*2</f>
        <v>7.95416666666666</v>
      </c>
      <c r="J253" s="9">
        <v>3</v>
      </c>
      <c r="K253" s="6">
        <v>6.5</v>
      </c>
      <c r="V253" s="9">
        <v>6</v>
      </c>
      <c r="W253" s="6">
        <v>13</v>
      </c>
      <c r="X253" t="s">
        <v>187</v>
      </c>
    </row>
    <row r="254" spans="2:24" ht="12.75">
      <c r="B254" s="9">
        <v>2</v>
      </c>
      <c r="C254" s="6">
        <v>7.4</v>
      </c>
      <c r="J254" s="9">
        <v>1.5</v>
      </c>
      <c r="K254" s="6">
        <v>6.300000000000001</v>
      </c>
      <c r="V254" s="9">
        <v>1</v>
      </c>
      <c r="W254" s="6">
        <v>13.25</v>
      </c>
      <c r="X254" t="s">
        <v>187</v>
      </c>
    </row>
    <row r="255" spans="2:24" ht="12.75">
      <c r="B255" s="9">
        <v>2</v>
      </c>
      <c r="C255" s="6">
        <v>7.25</v>
      </c>
      <c r="J255" s="9">
        <f>11/6</f>
        <v>1.8333333333333333</v>
      </c>
      <c r="K255" s="6">
        <v>6.1</v>
      </c>
      <c r="V255" s="9">
        <v>5</v>
      </c>
      <c r="W255" s="6">
        <v>11</v>
      </c>
      <c r="X255" t="s">
        <v>79</v>
      </c>
    </row>
    <row r="256" spans="2:24" ht="12.75">
      <c r="B256" s="9">
        <v>2</v>
      </c>
      <c r="C256" s="6">
        <v>6.75</v>
      </c>
      <c r="V256" s="9">
        <v>1</v>
      </c>
      <c r="W256" s="6">
        <v>11.5</v>
      </c>
      <c r="X256" t="s">
        <v>79</v>
      </c>
    </row>
    <row r="257" spans="22:24" ht="12.75">
      <c r="V257" s="9">
        <v>1</v>
      </c>
      <c r="W257" s="6">
        <v>11.6</v>
      </c>
      <c r="X257" t="s">
        <v>79</v>
      </c>
    </row>
    <row r="259" ht="12.75">
      <c r="A259" s="3">
        <v>1381</v>
      </c>
    </row>
    <row r="261" spans="1:24" ht="12.75">
      <c r="A261" s="3">
        <v>1382</v>
      </c>
      <c r="B261" s="9">
        <v>3</v>
      </c>
      <c r="C261" s="6">
        <v>7.5</v>
      </c>
      <c r="J261" s="9">
        <v>2</v>
      </c>
      <c r="K261" s="6">
        <v>6.9</v>
      </c>
      <c r="V261" s="9">
        <v>3</v>
      </c>
      <c r="W261" s="6">
        <v>7.5</v>
      </c>
      <c r="X261" t="s">
        <v>187</v>
      </c>
    </row>
    <row r="263" spans="1:26" ht="12.75">
      <c r="A263" s="3">
        <v>1383</v>
      </c>
      <c r="B263" s="9">
        <v>1</v>
      </c>
      <c r="C263" s="6">
        <v>6.5</v>
      </c>
      <c r="Y263" s="9">
        <v>10</v>
      </c>
      <c r="Z263" s="6">
        <v>5.25</v>
      </c>
    </row>
    <row r="264" spans="25:26" ht="12.75">
      <c r="Y264" s="9">
        <v>1</v>
      </c>
      <c r="Z264" s="6">
        <v>5.5</v>
      </c>
    </row>
    <row r="265" ht="12.75">
      <c r="A265" s="3">
        <v>1384</v>
      </c>
    </row>
    <row r="267" spans="1:37" ht="12.75">
      <c r="A267" s="3">
        <v>1385</v>
      </c>
      <c r="B267" s="9">
        <v>7</v>
      </c>
      <c r="C267" s="6">
        <v>13.333333333333334</v>
      </c>
      <c r="D267" s="9">
        <v>1.25</v>
      </c>
      <c r="E267" s="6">
        <v>5</v>
      </c>
      <c r="H267" s="9">
        <v>1</v>
      </c>
      <c r="I267" s="6">
        <v>6</v>
      </c>
      <c r="J267" s="9">
        <v>10</v>
      </c>
      <c r="K267" s="6">
        <v>6</v>
      </c>
      <c r="V267" s="9">
        <v>7</v>
      </c>
      <c r="W267" s="6">
        <v>20.0625</v>
      </c>
      <c r="X267" t="s">
        <v>187</v>
      </c>
      <c r="Y267" s="9">
        <f>12/2</f>
        <v>6</v>
      </c>
      <c r="Z267" s="6">
        <f>5*2</f>
        <v>10</v>
      </c>
      <c r="AK267" t="s">
        <v>216</v>
      </c>
    </row>
    <row r="268" spans="2:26" ht="12.75">
      <c r="B268" s="9">
        <v>1.75</v>
      </c>
      <c r="C268" s="6">
        <v>4.285714285714286</v>
      </c>
      <c r="J268" s="9">
        <v>2</v>
      </c>
      <c r="K268" s="6">
        <v>6</v>
      </c>
      <c r="V268" s="9">
        <v>1</v>
      </c>
      <c r="W268" s="6">
        <v>20.0625</v>
      </c>
      <c r="X268" t="s">
        <v>187</v>
      </c>
      <c r="Y268" s="9">
        <v>0.75</v>
      </c>
      <c r="Z268" s="6">
        <v>8.333333333333334</v>
      </c>
    </row>
    <row r="269" spans="2:3" ht="12.75">
      <c r="B269" s="9">
        <v>1</v>
      </c>
      <c r="C269" s="6">
        <v>6.25</v>
      </c>
    </row>
    <row r="271" spans="1:26" ht="12.75">
      <c r="A271" s="3">
        <v>1386</v>
      </c>
      <c r="B271" s="9">
        <v>1</v>
      </c>
      <c r="C271" s="6">
        <v>10.516666666666667</v>
      </c>
      <c r="H271" s="9">
        <v>5</v>
      </c>
      <c r="I271" s="6">
        <v>6</v>
      </c>
      <c r="J271" s="9">
        <v>7</v>
      </c>
      <c r="K271" s="6">
        <v>11.086309523809524</v>
      </c>
      <c r="V271" s="9">
        <v>7</v>
      </c>
      <c r="W271" s="6">
        <v>20.525</v>
      </c>
      <c r="X271" t="s">
        <v>195</v>
      </c>
      <c r="Y271" s="9">
        <v>7</v>
      </c>
      <c r="Z271" s="6">
        <v>8.05</v>
      </c>
    </row>
    <row r="272" spans="2:26" ht="12.75">
      <c r="B272" s="9">
        <v>1</v>
      </c>
      <c r="C272" s="6">
        <v>6.5</v>
      </c>
      <c r="H272" s="9">
        <v>5</v>
      </c>
      <c r="I272" s="6">
        <v>6</v>
      </c>
      <c r="V272" s="9">
        <v>1</v>
      </c>
      <c r="W272" s="6">
        <v>20.525</v>
      </c>
      <c r="X272" t="s">
        <v>195</v>
      </c>
      <c r="Y272" s="9">
        <v>2</v>
      </c>
      <c r="Z272" s="6">
        <v>7</v>
      </c>
    </row>
    <row r="273" spans="8:9" ht="12.75">
      <c r="H273" s="9">
        <v>1.5</v>
      </c>
      <c r="I273" s="6">
        <v>6.5</v>
      </c>
    </row>
    <row r="275" spans="1:26" ht="12.75">
      <c r="A275" s="3">
        <v>1387</v>
      </c>
      <c r="B275" s="9">
        <v>9</v>
      </c>
      <c r="C275" s="6">
        <v>8.5</v>
      </c>
      <c r="D275" s="9">
        <v>1.5</v>
      </c>
      <c r="E275" s="6">
        <v>5.558333333333334</v>
      </c>
      <c r="F275" s="9">
        <v>4</v>
      </c>
      <c r="G275" s="6">
        <v>10.6375</v>
      </c>
      <c r="J275" s="9">
        <v>9</v>
      </c>
      <c r="K275" s="6">
        <v>6.662962962962964</v>
      </c>
      <c r="R275" s="9">
        <v>1</v>
      </c>
      <c r="S275" s="6">
        <v>7</v>
      </c>
      <c r="V275" s="9">
        <v>10</v>
      </c>
      <c r="W275" s="6">
        <v>12.5</v>
      </c>
      <c r="X275" t="s">
        <v>187</v>
      </c>
      <c r="Y275" s="9">
        <v>1</v>
      </c>
      <c r="Z275" s="6">
        <v>6</v>
      </c>
    </row>
    <row r="276" spans="2:11" ht="12.75">
      <c r="B276" s="9">
        <v>2</v>
      </c>
      <c r="C276" s="6">
        <v>6.55</v>
      </c>
      <c r="F276" s="9">
        <v>1</v>
      </c>
      <c r="G276" s="6">
        <v>9.420833333333333</v>
      </c>
      <c r="J276" s="9">
        <v>4</v>
      </c>
      <c r="K276" s="6">
        <v>10.6375</v>
      </c>
    </row>
    <row r="278" spans="1:24" ht="12.75">
      <c r="A278" s="3">
        <v>1388</v>
      </c>
      <c r="B278" s="9">
        <v>7</v>
      </c>
      <c r="C278" s="6">
        <v>12.279166666666667</v>
      </c>
      <c r="J278" s="9">
        <v>1</v>
      </c>
      <c r="K278" s="6">
        <v>5.25</v>
      </c>
      <c r="R278" s="9">
        <v>9</v>
      </c>
      <c r="S278" s="6">
        <v>6.875</v>
      </c>
      <c r="V278" s="9">
        <v>7</v>
      </c>
      <c r="W278" s="6">
        <v>18</v>
      </c>
      <c r="X278" t="s">
        <v>195</v>
      </c>
    </row>
    <row r="279" spans="2:19" ht="12.75">
      <c r="B279" s="9">
        <v>1.5</v>
      </c>
      <c r="C279" s="6">
        <v>12.279166666666667</v>
      </c>
      <c r="R279" s="9">
        <v>5</v>
      </c>
      <c r="S279" s="6">
        <v>7.25</v>
      </c>
    </row>
    <row r="280" spans="2:19" ht="12.75">
      <c r="B280" s="9">
        <v>1</v>
      </c>
      <c r="C280" s="6">
        <v>10</v>
      </c>
      <c r="R280" s="9">
        <v>1.5</v>
      </c>
      <c r="S280" s="6">
        <v>7.25</v>
      </c>
    </row>
    <row r="281" spans="2:3" ht="12.75">
      <c r="B281" s="9">
        <v>5</v>
      </c>
      <c r="C281" s="6">
        <v>6</v>
      </c>
    </row>
    <row r="283" spans="1:37" ht="12.75">
      <c r="A283" s="3">
        <v>1389</v>
      </c>
      <c r="B283" s="9">
        <v>1</v>
      </c>
      <c r="C283" s="6">
        <v>7</v>
      </c>
      <c r="F283" s="9">
        <v>1</v>
      </c>
      <c r="G283" s="6">
        <v>6</v>
      </c>
      <c r="H283" s="9">
        <v>5</v>
      </c>
      <c r="I283" s="6">
        <v>6.75</v>
      </c>
      <c r="J283" s="9">
        <v>1</v>
      </c>
      <c r="K283" s="6">
        <v>7</v>
      </c>
      <c r="L283" s="9">
        <v>2</v>
      </c>
      <c r="M283" s="6">
        <v>7</v>
      </c>
      <c r="N283" s="9">
        <v>8.5</v>
      </c>
      <c r="O283" s="6">
        <v>13.416666666666668</v>
      </c>
      <c r="V283" s="9">
        <v>7</v>
      </c>
      <c r="W283" s="6">
        <v>20.5</v>
      </c>
      <c r="X283" t="s">
        <v>187</v>
      </c>
      <c r="Y283" s="9">
        <v>9</v>
      </c>
      <c r="Z283" s="6">
        <v>7.165277777777778</v>
      </c>
      <c r="AK283" t="s">
        <v>112</v>
      </c>
    </row>
    <row r="284" spans="8:24" ht="12.75">
      <c r="H284" s="9">
        <v>2</v>
      </c>
      <c r="I284" s="6">
        <v>6</v>
      </c>
      <c r="J284" s="9">
        <v>5</v>
      </c>
      <c r="K284" s="6">
        <v>6.75</v>
      </c>
      <c r="L284" s="9">
        <v>1</v>
      </c>
      <c r="M284" s="6">
        <v>5.2</v>
      </c>
      <c r="V284" s="9">
        <v>2</v>
      </c>
      <c r="W284" s="6">
        <v>20.5</v>
      </c>
      <c r="X284" t="s">
        <v>187</v>
      </c>
    </row>
    <row r="285" spans="8:11" ht="12.75">
      <c r="H285" s="9">
        <v>1</v>
      </c>
      <c r="I285" s="6">
        <v>6</v>
      </c>
      <c r="J285" s="9">
        <v>2</v>
      </c>
      <c r="K285" s="6">
        <v>6.75</v>
      </c>
    </row>
    <row r="287" spans="1:24" ht="12.75">
      <c r="A287" s="3">
        <v>1390</v>
      </c>
      <c r="B287" s="9">
        <v>7</v>
      </c>
      <c r="C287" s="6">
        <v>8.678571428571429</v>
      </c>
      <c r="H287" s="9">
        <v>5</v>
      </c>
      <c r="I287" s="6">
        <v>4.6000000000000005</v>
      </c>
      <c r="J287" s="9">
        <v>9</v>
      </c>
      <c r="K287" s="6">
        <v>5.057407407407408</v>
      </c>
      <c r="R287" s="9">
        <v>5</v>
      </c>
      <c r="S287" s="6">
        <v>4.6000000000000005</v>
      </c>
      <c r="V287" s="9">
        <v>7</v>
      </c>
      <c r="W287" s="6">
        <v>14.25</v>
      </c>
      <c r="X287" t="s">
        <v>71</v>
      </c>
    </row>
    <row r="288" spans="2:24" ht="12.75">
      <c r="B288" s="9">
        <v>2</v>
      </c>
      <c r="C288" s="6">
        <v>4.6000000000000005</v>
      </c>
      <c r="H288" s="9">
        <v>2</v>
      </c>
      <c r="I288" s="6">
        <v>4.6000000000000005</v>
      </c>
      <c r="V288" s="9">
        <v>2</v>
      </c>
      <c r="W288" s="6">
        <v>14.15</v>
      </c>
      <c r="X288" t="s">
        <v>71</v>
      </c>
    </row>
    <row r="289" spans="2:3" ht="12.75">
      <c r="B289" s="9">
        <v>2</v>
      </c>
      <c r="C289" s="6">
        <v>5.25</v>
      </c>
    </row>
    <row r="290" spans="2:3" ht="12.75">
      <c r="B290" s="9">
        <v>1</v>
      </c>
      <c r="C290" s="6">
        <v>4.25</v>
      </c>
    </row>
    <row r="292" spans="1:23" ht="12.75">
      <c r="A292" s="3" t="s">
        <v>10</v>
      </c>
      <c r="B292" s="9">
        <v>7</v>
      </c>
      <c r="C292" s="6">
        <v>11.1</v>
      </c>
      <c r="J292" s="9">
        <v>9</v>
      </c>
      <c r="K292" s="6">
        <v>6.325</v>
      </c>
      <c r="V292" s="9">
        <v>7</v>
      </c>
      <c r="W292" s="6">
        <v>19.9</v>
      </c>
    </row>
    <row r="293" spans="2:23" ht="12.75">
      <c r="B293" s="9">
        <v>5</v>
      </c>
      <c r="C293" s="6">
        <v>5.8</v>
      </c>
      <c r="J293" s="9">
        <v>2</v>
      </c>
      <c r="K293" s="6">
        <v>5</v>
      </c>
      <c r="V293" s="9">
        <v>2</v>
      </c>
      <c r="W293" s="6">
        <v>19.900000000000002</v>
      </c>
    </row>
    <row r="294" spans="10:11" ht="12.75">
      <c r="J294" s="9">
        <v>5</v>
      </c>
      <c r="K294" s="6">
        <v>5.0375</v>
      </c>
    </row>
    <row r="295" spans="10:11" ht="12.75">
      <c r="J295" s="9">
        <v>2</v>
      </c>
      <c r="K295" s="6">
        <v>5.0375000000000005</v>
      </c>
    </row>
    <row r="297" spans="1:37" ht="12.75">
      <c r="A297" s="3">
        <v>1392</v>
      </c>
      <c r="F297" s="9">
        <v>2</v>
      </c>
      <c r="G297" s="6">
        <v>4.925</v>
      </c>
      <c r="H297" s="9">
        <v>2</v>
      </c>
      <c r="I297" s="6">
        <v>4.6499999999999995</v>
      </c>
      <c r="J297" s="9">
        <v>5</v>
      </c>
      <c r="K297" s="6">
        <v>4.7</v>
      </c>
      <c r="V297" s="9">
        <v>7</v>
      </c>
      <c r="W297" s="6">
        <v>19.491666666666667</v>
      </c>
      <c r="X297" t="s">
        <v>188</v>
      </c>
      <c r="Y297" s="9">
        <v>9</v>
      </c>
      <c r="Z297" s="6">
        <v>5.9578703703703715</v>
      </c>
      <c r="AK297" s="12" t="s">
        <v>194</v>
      </c>
    </row>
    <row r="298" spans="6:37" ht="12.75">
      <c r="F298" s="9">
        <v>5</v>
      </c>
      <c r="G298" s="6">
        <v>5.089583333333334</v>
      </c>
      <c r="J298" s="9">
        <v>2</v>
      </c>
      <c r="K298" s="6">
        <v>4</v>
      </c>
      <c r="V298" s="9">
        <v>7</v>
      </c>
      <c r="W298" s="6">
        <v>11.507142857142858</v>
      </c>
      <c r="X298" t="s">
        <v>232</v>
      </c>
      <c r="AK298" s="12" t="s">
        <v>241</v>
      </c>
    </row>
    <row r="299" spans="6:24" ht="12.75">
      <c r="F299" s="9">
        <v>2</v>
      </c>
      <c r="G299" s="6">
        <v>4.7</v>
      </c>
      <c r="V299" s="9">
        <v>2</v>
      </c>
      <c r="W299" s="6">
        <v>19.491666666666667</v>
      </c>
      <c r="X299" t="s">
        <v>187</v>
      </c>
    </row>
    <row r="302" spans="1:26" ht="12.75">
      <c r="A302" s="3">
        <v>1393</v>
      </c>
      <c r="B302" s="9">
        <v>2</v>
      </c>
      <c r="C302" s="6">
        <v>4.7</v>
      </c>
      <c r="F302" s="9">
        <v>2</v>
      </c>
      <c r="G302" s="6">
        <v>4.5</v>
      </c>
      <c r="J302" s="9">
        <v>2</v>
      </c>
      <c r="K302" s="6">
        <v>4.2</v>
      </c>
      <c r="P302" s="9">
        <v>7</v>
      </c>
      <c r="Q302" s="6">
        <v>10.791666666666666</v>
      </c>
      <c r="V302" s="9">
        <v>7</v>
      </c>
      <c r="W302" s="6">
        <v>18.191666666666666</v>
      </c>
      <c r="X302" t="s">
        <v>195</v>
      </c>
      <c r="Y302" s="9">
        <v>9</v>
      </c>
      <c r="Z302" s="6">
        <v>6</v>
      </c>
    </row>
    <row r="303" spans="2:26" ht="12.75">
      <c r="B303" s="9">
        <v>2</v>
      </c>
      <c r="C303" s="6">
        <v>5.225</v>
      </c>
      <c r="F303" s="9">
        <v>9</v>
      </c>
      <c r="G303" s="6">
        <v>4.7</v>
      </c>
      <c r="J303" s="9">
        <v>9</v>
      </c>
      <c r="K303" s="6">
        <v>4.7</v>
      </c>
      <c r="V303" s="9">
        <v>2</v>
      </c>
      <c r="W303" s="6">
        <v>18.191666666666666</v>
      </c>
      <c r="X303" t="s">
        <v>195</v>
      </c>
      <c r="Y303" s="9">
        <v>9</v>
      </c>
      <c r="Z303" s="6">
        <v>4.3</v>
      </c>
    </row>
    <row r="304" spans="6:26" ht="12.75">
      <c r="F304" s="9">
        <v>2</v>
      </c>
      <c r="G304" s="6">
        <v>5.15</v>
      </c>
      <c r="J304" s="9">
        <v>7</v>
      </c>
      <c r="K304" s="6">
        <v>10.020833333333334</v>
      </c>
      <c r="V304" s="9">
        <v>7</v>
      </c>
      <c r="W304" s="6">
        <v>18.0375</v>
      </c>
      <c r="X304" t="s">
        <v>187</v>
      </c>
      <c r="Y304" s="9">
        <v>9</v>
      </c>
      <c r="Z304" s="6">
        <v>5.849999999999999</v>
      </c>
    </row>
    <row r="305" spans="22:24" ht="12.75">
      <c r="V305" s="9">
        <v>2</v>
      </c>
      <c r="W305" s="6">
        <v>18.037499999999998</v>
      </c>
      <c r="X305" t="s">
        <v>187</v>
      </c>
    </row>
    <row r="307" spans="1:26" ht="12.75">
      <c r="A307" s="3">
        <v>1394</v>
      </c>
      <c r="F307" s="9">
        <v>9</v>
      </c>
      <c r="G307" s="6">
        <v>4.8</v>
      </c>
      <c r="J307" s="9">
        <v>9</v>
      </c>
      <c r="K307" s="6">
        <v>5</v>
      </c>
      <c r="P307" s="9">
        <v>9</v>
      </c>
      <c r="Q307" s="6">
        <v>5.400000000000001</v>
      </c>
      <c r="R307" s="9">
        <v>2</v>
      </c>
      <c r="S307" s="6">
        <v>4.5</v>
      </c>
      <c r="Y307" s="9">
        <v>7</v>
      </c>
      <c r="Z307" s="6">
        <v>10.79761904761905</v>
      </c>
    </row>
    <row r="308" spans="6:26" ht="12.75">
      <c r="F308" s="9">
        <v>2</v>
      </c>
      <c r="G308" s="6">
        <v>4.5</v>
      </c>
      <c r="P308" s="9">
        <v>2</v>
      </c>
      <c r="Q308" s="6">
        <v>5.4</v>
      </c>
      <c r="R308" s="9"/>
      <c r="S308" s="6"/>
      <c r="Y308" s="9">
        <v>9</v>
      </c>
      <c r="Z308" s="6">
        <v>5.75</v>
      </c>
    </row>
    <row r="310" spans="1:26" ht="12.75">
      <c r="A310" s="3">
        <v>1395</v>
      </c>
      <c r="B310" s="9">
        <v>9</v>
      </c>
      <c r="C310" s="6">
        <v>6</v>
      </c>
      <c r="F310" s="9">
        <v>2</v>
      </c>
      <c r="G310" s="6">
        <v>6</v>
      </c>
      <c r="J310" s="9">
        <v>2</v>
      </c>
      <c r="K310" s="6">
        <v>5.3</v>
      </c>
      <c r="R310" s="9">
        <v>7</v>
      </c>
      <c r="S310" s="6">
        <v>10.79761904761905</v>
      </c>
      <c r="Y310" s="9">
        <v>9</v>
      </c>
      <c r="Z310" s="6">
        <v>5.75</v>
      </c>
    </row>
    <row r="311" spans="2:26" ht="12.75">
      <c r="B311" s="9">
        <v>2</v>
      </c>
      <c r="C311" s="6">
        <v>6</v>
      </c>
      <c r="F311" s="9">
        <v>1</v>
      </c>
      <c r="G311" s="6">
        <v>4.5</v>
      </c>
      <c r="J311" s="9">
        <v>9</v>
      </c>
      <c r="K311" s="6">
        <v>6</v>
      </c>
      <c r="R311" s="9">
        <v>2</v>
      </c>
      <c r="S311" s="6">
        <v>10.791666666666666</v>
      </c>
      <c r="Y311" s="9">
        <v>7</v>
      </c>
      <c r="Z311" s="6">
        <v>10.79761904761905</v>
      </c>
    </row>
    <row r="312" spans="2:19" ht="12.75">
      <c r="B312" s="9">
        <v>2</v>
      </c>
      <c r="C312" s="6">
        <v>6</v>
      </c>
      <c r="R312" s="9">
        <v>9</v>
      </c>
      <c r="S312" s="6">
        <v>6</v>
      </c>
    </row>
    <row r="314" spans="1:26" ht="12.75">
      <c r="A314" s="3">
        <v>1396</v>
      </c>
      <c r="B314" s="9">
        <v>7</v>
      </c>
      <c r="C314" s="6">
        <v>11</v>
      </c>
      <c r="F314" s="9">
        <v>9</v>
      </c>
      <c r="G314" s="6">
        <v>6</v>
      </c>
      <c r="J314" s="9">
        <v>2</v>
      </c>
      <c r="K314" s="6">
        <v>5.9</v>
      </c>
      <c r="P314" s="9">
        <v>9</v>
      </c>
      <c r="Q314" s="6">
        <v>6</v>
      </c>
      <c r="R314" s="9">
        <v>2</v>
      </c>
      <c r="S314" s="6">
        <v>5</v>
      </c>
      <c r="V314" s="9">
        <v>7</v>
      </c>
      <c r="W314" s="6">
        <v>16.5</v>
      </c>
      <c r="X314" t="s">
        <v>76</v>
      </c>
      <c r="Y314" s="9">
        <v>9</v>
      </c>
      <c r="Z314" s="6">
        <v>5.599999999999999</v>
      </c>
    </row>
    <row r="315" spans="2:24" ht="12.75">
      <c r="B315" s="9">
        <v>2</v>
      </c>
      <c r="C315" s="6">
        <v>6.5</v>
      </c>
      <c r="J315" s="9">
        <v>2</v>
      </c>
      <c r="K315" s="6">
        <v>4.7</v>
      </c>
      <c r="P315" s="9">
        <v>2.5</v>
      </c>
      <c r="Q315" s="6">
        <v>6</v>
      </c>
      <c r="R315" s="9">
        <v>9</v>
      </c>
      <c r="S315" s="6">
        <v>6.05</v>
      </c>
      <c r="V315" s="9">
        <v>2</v>
      </c>
      <c r="W315" s="6">
        <v>16.5</v>
      </c>
      <c r="X315" t="s">
        <v>76</v>
      </c>
    </row>
    <row r="317" spans="1:24" ht="12.75">
      <c r="A317" s="3">
        <v>1397</v>
      </c>
      <c r="B317" s="9">
        <v>2</v>
      </c>
      <c r="C317" s="6">
        <v>8</v>
      </c>
      <c r="F317" s="9">
        <v>2</v>
      </c>
      <c r="G317" s="6">
        <v>5.5</v>
      </c>
      <c r="P317" s="9">
        <v>9</v>
      </c>
      <c r="Q317" s="6">
        <v>6.2</v>
      </c>
      <c r="R317" s="9">
        <v>9</v>
      </c>
      <c r="S317" s="6">
        <v>8.25</v>
      </c>
      <c r="V317" s="9">
        <v>7</v>
      </c>
      <c r="W317" s="6">
        <v>18</v>
      </c>
      <c r="X317" t="s">
        <v>187</v>
      </c>
    </row>
    <row r="318" spans="6:24" ht="12.75">
      <c r="F318" s="9">
        <v>9</v>
      </c>
      <c r="G318" s="6">
        <v>5.5</v>
      </c>
      <c r="P318" s="9">
        <v>9</v>
      </c>
      <c r="Q318" s="6">
        <v>6.2</v>
      </c>
      <c r="R318" s="9">
        <v>1</v>
      </c>
      <c r="S318" s="6">
        <v>5</v>
      </c>
      <c r="V318" s="9">
        <v>2</v>
      </c>
      <c r="W318" s="6">
        <v>13.833333333333334</v>
      </c>
      <c r="X318" t="s">
        <v>187</v>
      </c>
    </row>
    <row r="320" spans="1:26" ht="12.75">
      <c r="A320" s="3">
        <v>1398</v>
      </c>
      <c r="B320" s="9">
        <v>2</v>
      </c>
      <c r="C320" s="6">
        <v>7</v>
      </c>
      <c r="F320" s="9">
        <v>7</v>
      </c>
      <c r="G320" s="6">
        <v>9.5</v>
      </c>
      <c r="J320" s="9">
        <v>2</v>
      </c>
      <c r="K320" s="6">
        <v>5.4</v>
      </c>
      <c r="Y320" s="9">
        <v>9</v>
      </c>
      <c r="Z320" s="6">
        <v>7.6</v>
      </c>
    </row>
    <row r="321" spans="6:26" ht="12.75">
      <c r="F321" s="9">
        <v>2.5</v>
      </c>
      <c r="G321" s="6">
        <v>9.5</v>
      </c>
      <c r="J321" s="9">
        <v>9</v>
      </c>
      <c r="K321" s="6">
        <v>5.6</v>
      </c>
      <c r="Y321" s="9">
        <v>9</v>
      </c>
      <c r="Z321" s="6">
        <v>6.5</v>
      </c>
    </row>
    <row r="322" spans="6:11" ht="12.75">
      <c r="F322" s="9">
        <v>9</v>
      </c>
      <c r="G322" s="6">
        <v>4.5</v>
      </c>
      <c r="J322" s="9">
        <v>9</v>
      </c>
      <c r="K322" s="6">
        <v>5.6</v>
      </c>
    </row>
    <row r="323" spans="10:11" ht="12.75">
      <c r="J323" s="9">
        <v>2</v>
      </c>
      <c r="K323" s="6">
        <v>5.6</v>
      </c>
    </row>
    <row r="324" spans="10:11" ht="12.75">
      <c r="J324" s="9">
        <v>2</v>
      </c>
      <c r="K324" s="6">
        <v>5</v>
      </c>
    </row>
    <row r="326" spans="1:26" ht="12.75">
      <c r="A326" s="3">
        <v>1399</v>
      </c>
      <c r="B326" s="9">
        <v>2</v>
      </c>
      <c r="C326" s="6">
        <v>6.3</v>
      </c>
      <c r="Q326" s="9">
        <v>9</v>
      </c>
      <c r="R326" s="6">
        <v>8.7</v>
      </c>
      <c r="V326" s="9">
        <v>7</v>
      </c>
      <c r="W326" s="6">
        <v>17.5</v>
      </c>
      <c r="X326" t="s">
        <v>187</v>
      </c>
      <c r="Y326" s="9">
        <v>7</v>
      </c>
      <c r="Z326" s="6">
        <v>6.488095238095238</v>
      </c>
    </row>
    <row r="327" spans="17:24" ht="12.75">
      <c r="Q327" s="9">
        <v>2</v>
      </c>
      <c r="R327" s="6">
        <v>5.2</v>
      </c>
      <c r="V327" s="9">
        <v>2.5</v>
      </c>
      <c r="W327" s="6">
        <v>17.5</v>
      </c>
      <c r="X327" t="s">
        <v>187</v>
      </c>
    </row>
    <row r="329" spans="1:19" ht="12.75">
      <c r="A329" s="3">
        <v>1400</v>
      </c>
      <c r="B329" s="9">
        <v>9</v>
      </c>
      <c r="C329" s="6">
        <v>5.49537037037037</v>
      </c>
      <c r="J329" s="9">
        <v>9</v>
      </c>
      <c r="K329" s="6">
        <v>5.49537037037037</v>
      </c>
      <c r="R329" s="9">
        <v>9</v>
      </c>
      <c r="S329" s="6">
        <v>4</v>
      </c>
    </row>
    <row r="330" spans="10:19" ht="12.75">
      <c r="J330" s="9">
        <v>2.5</v>
      </c>
      <c r="K330" s="6">
        <v>5.5</v>
      </c>
      <c r="R330" s="9">
        <v>2</v>
      </c>
      <c r="S330" s="6">
        <v>4.5</v>
      </c>
    </row>
    <row r="331" spans="10:19" ht="12.75">
      <c r="J331" s="9">
        <v>2</v>
      </c>
      <c r="K331" s="6">
        <v>6</v>
      </c>
      <c r="R331" s="9">
        <v>0.5</v>
      </c>
      <c r="S331" s="6">
        <v>5</v>
      </c>
    </row>
    <row r="333" spans="1:26" ht="12.75">
      <c r="A333" s="3">
        <v>1401</v>
      </c>
      <c r="B333" s="9">
        <v>7</v>
      </c>
      <c r="C333" s="6">
        <v>10</v>
      </c>
      <c r="F333" s="9">
        <v>9.5</v>
      </c>
      <c r="G333" s="6">
        <v>4</v>
      </c>
      <c r="J333" s="9">
        <v>1</v>
      </c>
      <c r="K333" s="6">
        <v>5</v>
      </c>
      <c r="P333" s="9">
        <v>9.5</v>
      </c>
      <c r="Q333" s="6">
        <v>5.543859649122807</v>
      </c>
      <c r="R333" s="9">
        <v>2</v>
      </c>
      <c r="S333" s="6">
        <v>6</v>
      </c>
      <c r="V333" s="9">
        <v>7</v>
      </c>
      <c r="W333" s="6">
        <v>14.8</v>
      </c>
      <c r="Y333" s="9">
        <v>7.5</v>
      </c>
      <c r="Z333" s="6">
        <v>6.45</v>
      </c>
    </row>
    <row r="334" spans="18:23" ht="12.75">
      <c r="R334" s="9">
        <v>9.5</v>
      </c>
      <c r="S334" s="6">
        <v>5.543859649122807</v>
      </c>
      <c r="V334" s="9">
        <v>2.5</v>
      </c>
      <c r="W334" s="6">
        <v>14.8</v>
      </c>
    </row>
    <row r="335" spans="18:19" ht="12.75">
      <c r="R335" s="9">
        <v>2</v>
      </c>
      <c r="S335" s="6">
        <v>5.5</v>
      </c>
    </row>
    <row r="336" spans="18:19" ht="12.75">
      <c r="R336" s="9">
        <v>2</v>
      </c>
      <c r="S336" s="6">
        <v>6</v>
      </c>
    </row>
    <row r="338" spans="1:26" ht="12.75">
      <c r="A338" s="3">
        <v>1402</v>
      </c>
      <c r="B338" s="9">
        <v>7.5</v>
      </c>
      <c r="C338" s="6">
        <v>9.5</v>
      </c>
      <c r="F338" s="9">
        <v>9</v>
      </c>
      <c r="G338" s="6">
        <v>6</v>
      </c>
      <c r="J338" s="9">
        <v>2</v>
      </c>
      <c r="K338" s="6">
        <v>4.1</v>
      </c>
      <c r="L338" s="9">
        <f>4/3</f>
        <v>1.3333333333333333</v>
      </c>
      <c r="M338" s="6">
        <v>6</v>
      </c>
      <c r="V338" s="9">
        <v>7.5</v>
      </c>
      <c r="W338" s="6">
        <v>14</v>
      </c>
      <c r="X338" t="s">
        <v>187</v>
      </c>
      <c r="Y338" s="9">
        <v>7.5</v>
      </c>
      <c r="Z338" s="6">
        <v>6</v>
      </c>
    </row>
    <row r="339" spans="2:24" ht="12.75">
      <c r="B339" s="9">
        <v>2</v>
      </c>
      <c r="C339" s="6">
        <v>4.5</v>
      </c>
      <c r="F339" s="9">
        <v>9</v>
      </c>
      <c r="G339" s="6">
        <v>4.25</v>
      </c>
      <c r="V339" s="9">
        <v>3</v>
      </c>
      <c r="W339" s="6">
        <v>14</v>
      </c>
      <c r="X339" t="s">
        <v>187</v>
      </c>
    </row>
    <row r="340" spans="2:3" ht="12.75">
      <c r="B340" s="9">
        <v>9</v>
      </c>
      <c r="C340" s="6">
        <v>6</v>
      </c>
    </row>
    <row r="341" spans="2:3" ht="12.75">
      <c r="B341" s="9">
        <v>2</v>
      </c>
      <c r="C341" s="6">
        <v>6</v>
      </c>
    </row>
    <row r="343" spans="1:26" ht="12.75">
      <c r="A343" s="3">
        <v>1403</v>
      </c>
      <c r="B343" s="9">
        <v>9</v>
      </c>
      <c r="C343" s="6">
        <v>6.25</v>
      </c>
      <c r="F343" s="9">
        <v>9</v>
      </c>
      <c r="G343" s="6">
        <v>4.25</v>
      </c>
      <c r="J343" s="9">
        <v>7</v>
      </c>
      <c r="K343" s="6">
        <v>10</v>
      </c>
      <c r="L343" s="9">
        <v>1</v>
      </c>
      <c r="M343" s="6">
        <v>4</v>
      </c>
      <c r="R343" s="9">
        <v>2</v>
      </c>
      <c r="S343" s="6">
        <v>6.25</v>
      </c>
      <c r="V343" s="9">
        <v>7</v>
      </c>
      <c r="W343" s="6">
        <v>15.25</v>
      </c>
      <c r="X343" t="s">
        <v>76</v>
      </c>
      <c r="Y343" s="9">
        <v>7.5</v>
      </c>
      <c r="Z343" s="6">
        <v>6.5</v>
      </c>
    </row>
    <row r="344" spans="2:24" ht="12.75">
      <c r="B344" s="9">
        <v>9</v>
      </c>
      <c r="C344" s="6">
        <v>6.25</v>
      </c>
      <c r="F344" s="9">
        <v>2</v>
      </c>
      <c r="G344" s="6">
        <v>4.2</v>
      </c>
      <c r="V344" s="9">
        <v>3</v>
      </c>
      <c r="W344" s="6">
        <v>15.25</v>
      </c>
      <c r="X344" t="s">
        <v>76</v>
      </c>
    </row>
    <row r="345" spans="2:3" ht="12.75">
      <c r="B345" s="9">
        <f>4/3</f>
        <v>1.3333333333333333</v>
      </c>
      <c r="C345" s="6">
        <v>5.85</v>
      </c>
    </row>
    <row r="347" spans="1:26" ht="12.75">
      <c r="A347" s="3">
        <v>1404</v>
      </c>
      <c r="B347" s="9">
        <v>9</v>
      </c>
      <c r="C347" s="6">
        <v>6.25</v>
      </c>
      <c r="J347" s="9">
        <f>4/3</f>
        <v>1.3333333333333333</v>
      </c>
      <c r="K347" s="6">
        <v>5.2</v>
      </c>
      <c r="R347" s="9">
        <v>7</v>
      </c>
      <c r="S347" s="6">
        <v>10</v>
      </c>
      <c r="V347" s="9">
        <v>7</v>
      </c>
      <c r="W347" s="6">
        <v>16.6</v>
      </c>
      <c r="X347" t="s">
        <v>187</v>
      </c>
      <c r="Y347" s="9">
        <v>7.5</v>
      </c>
      <c r="Z347" s="6">
        <v>6.6</v>
      </c>
    </row>
    <row r="348" spans="2:24" ht="12.75">
      <c r="B348" s="9">
        <v>9</v>
      </c>
      <c r="C348" s="6">
        <v>6.25</v>
      </c>
      <c r="R348" s="9">
        <v>9</v>
      </c>
      <c r="S348" s="6">
        <v>4.25</v>
      </c>
      <c r="V348" s="9">
        <v>2</v>
      </c>
      <c r="W348" s="6">
        <v>16.6</v>
      </c>
      <c r="X348" t="s">
        <v>187</v>
      </c>
    </row>
    <row r="349" spans="2:3" ht="12.75">
      <c r="B349" s="9">
        <v>2</v>
      </c>
      <c r="C349" s="6">
        <v>6.25</v>
      </c>
    </row>
    <row r="351" spans="1:26" ht="12.75">
      <c r="A351" s="3">
        <v>1405</v>
      </c>
      <c r="B351" s="9">
        <v>7</v>
      </c>
      <c r="C351" s="6">
        <v>9.5</v>
      </c>
      <c r="F351" s="9">
        <v>9</v>
      </c>
      <c r="G351" s="6">
        <v>4.25</v>
      </c>
      <c r="V351" s="9">
        <v>7</v>
      </c>
      <c r="W351" s="6">
        <v>16.5</v>
      </c>
      <c r="X351" t="s">
        <v>76</v>
      </c>
      <c r="Y351" s="9">
        <v>7.5</v>
      </c>
      <c r="Z351" s="6">
        <v>6.6</v>
      </c>
    </row>
    <row r="352" spans="2:26" ht="12.75">
      <c r="B352" s="9">
        <v>9</v>
      </c>
      <c r="C352" s="6">
        <v>6.25</v>
      </c>
      <c r="V352" s="9">
        <v>2</v>
      </c>
      <c r="W352" s="6">
        <v>16.5</v>
      </c>
      <c r="X352" t="s">
        <v>76</v>
      </c>
      <c r="Y352" s="9">
        <v>2</v>
      </c>
      <c r="Z352" s="6">
        <v>4.9</v>
      </c>
    </row>
    <row r="353" spans="2:3" ht="12.75">
      <c r="B353" s="9">
        <v>9</v>
      </c>
      <c r="C353" s="6">
        <v>6.25</v>
      </c>
    </row>
    <row r="354" spans="2:3" ht="12.75">
      <c r="B354" s="9">
        <v>2</v>
      </c>
      <c r="C354" s="6">
        <v>6.25</v>
      </c>
    </row>
    <row r="355" spans="2:3" ht="12.75">
      <c r="B355" s="9">
        <v>1</v>
      </c>
      <c r="C355" s="6">
        <v>5.5</v>
      </c>
    </row>
    <row r="357" spans="1:26" ht="12.75">
      <c r="A357" s="3">
        <v>1406</v>
      </c>
      <c r="B357" s="9">
        <v>7</v>
      </c>
      <c r="C357" s="6">
        <v>9.5</v>
      </c>
      <c r="N357" s="9">
        <v>9</v>
      </c>
      <c r="O357" s="6">
        <v>6.25</v>
      </c>
      <c r="R357" s="9">
        <v>2</v>
      </c>
      <c r="S357" s="6">
        <v>5</v>
      </c>
      <c r="V357" s="2">
        <v>7</v>
      </c>
      <c r="W357" s="6">
        <v>14</v>
      </c>
      <c r="X357" t="s">
        <v>187</v>
      </c>
      <c r="Y357" s="9">
        <v>7.5</v>
      </c>
      <c r="Z357" s="6">
        <v>6.6</v>
      </c>
    </row>
    <row r="358" spans="2:24" ht="12.75">
      <c r="B358" s="9">
        <v>1</v>
      </c>
      <c r="C358" s="6">
        <v>6</v>
      </c>
      <c r="R358" s="9">
        <v>1</v>
      </c>
      <c r="S358" s="6">
        <v>5.9</v>
      </c>
      <c r="V358" s="9">
        <v>2.5</v>
      </c>
      <c r="W358" s="6">
        <v>14</v>
      </c>
      <c r="X358" t="s">
        <v>187</v>
      </c>
    </row>
    <row r="359" spans="2:3" ht="12.75">
      <c r="B359" s="9">
        <v>9</v>
      </c>
      <c r="C359" s="6">
        <v>6.25</v>
      </c>
    </row>
    <row r="360" spans="2:3" ht="12.75">
      <c r="B360" s="9">
        <v>2</v>
      </c>
      <c r="C360" s="6">
        <v>6.25</v>
      </c>
    </row>
    <row r="362" spans="1:26" ht="12.75">
      <c r="A362" s="3">
        <v>1407</v>
      </c>
      <c r="B362" s="9"/>
      <c r="C362" s="6"/>
      <c r="H362" s="9">
        <v>1</v>
      </c>
      <c r="I362" s="6">
        <v>6.3</v>
      </c>
      <c r="J362" s="9">
        <v>2</v>
      </c>
      <c r="K362" s="6">
        <v>5.125</v>
      </c>
      <c r="N362" s="9">
        <v>9</v>
      </c>
      <c r="O362" s="6">
        <v>6.25</v>
      </c>
      <c r="R362" s="9">
        <v>2</v>
      </c>
      <c r="S362" s="13">
        <v>6.25</v>
      </c>
      <c r="V362" s="9">
        <v>7</v>
      </c>
      <c r="W362" s="6">
        <v>14.5</v>
      </c>
      <c r="X362" t="s">
        <v>195</v>
      </c>
      <c r="Y362" s="9">
        <v>7.5</v>
      </c>
      <c r="Z362" s="6">
        <v>6</v>
      </c>
    </row>
    <row r="363" spans="2:24" ht="12.75">
      <c r="B363" s="9"/>
      <c r="C363" s="6"/>
      <c r="J363" s="9">
        <v>1</v>
      </c>
      <c r="K363" s="13">
        <v>5.900000000000001</v>
      </c>
      <c r="N363" s="9">
        <v>9</v>
      </c>
      <c r="O363" s="6">
        <v>4.25</v>
      </c>
      <c r="V363" s="9">
        <v>2.5</v>
      </c>
      <c r="W363" s="6">
        <v>14.5</v>
      </c>
      <c r="X363" t="s">
        <v>195</v>
      </c>
    </row>
    <row r="364" spans="10:11" ht="12.75">
      <c r="J364" s="9">
        <v>1</v>
      </c>
      <c r="K364" s="13">
        <v>5.900000000000001</v>
      </c>
    </row>
    <row r="366" spans="1:24" ht="12.75">
      <c r="A366" s="3">
        <v>1408</v>
      </c>
      <c r="B366" s="9">
        <v>1</v>
      </c>
      <c r="C366" s="13">
        <v>6</v>
      </c>
      <c r="R366" s="9">
        <f>11+2/3</f>
        <v>11.666666666666666</v>
      </c>
      <c r="S366" s="13">
        <v>4.2</v>
      </c>
      <c r="V366" s="9">
        <v>9</v>
      </c>
      <c r="W366" s="13">
        <v>11.5</v>
      </c>
      <c r="X366" t="s">
        <v>79</v>
      </c>
    </row>
    <row r="367" spans="2:24" ht="12.75">
      <c r="B367" s="9">
        <v>9</v>
      </c>
      <c r="C367" s="13">
        <v>7.6</v>
      </c>
      <c r="V367" s="9">
        <v>1</v>
      </c>
      <c r="W367" s="13">
        <v>13.416666666666666</v>
      </c>
      <c r="X367" t="s">
        <v>79</v>
      </c>
    </row>
    <row r="368" spans="2:24" ht="12.75">
      <c r="B368" s="9">
        <v>1</v>
      </c>
      <c r="C368" s="13">
        <v>6</v>
      </c>
      <c r="V368" s="9">
        <v>1</v>
      </c>
      <c r="W368" s="13">
        <v>11.5</v>
      </c>
      <c r="X368" t="s">
        <v>79</v>
      </c>
    </row>
    <row r="369" spans="2:3" ht="12.75">
      <c r="B369" s="9">
        <f>11+2/3</f>
        <v>11.666666666666666</v>
      </c>
      <c r="C369" s="13">
        <v>6</v>
      </c>
    </row>
    <row r="370" spans="2:3" ht="12.75">
      <c r="B370" s="9">
        <f>11+2/3</f>
        <v>11.666666666666666</v>
      </c>
      <c r="C370" s="13">
        <v>6</v>
      </c>
    </row>
    <row r="371" spans="2:3" ht="12.75">
      <c r="B371" s="9">
        <v>2</v>
      </c>
      <c r="C371" s="13">
        <v>6</v>
      </c>
    </row>
    <row r="373" spans="1:28" ht="12.75">
      <c r="A373" s="3">
        <v>1409</v>
      </c>
      <c r="B373" s="9">
        <f>11+2/3</f>
        <v>11.666666666666666</v>
      </c>
      <c r="C373" s="6">
        <v>6</v>
      </c>
      <c r="F373" s="9">
        <v>11</v>
      </c>
      <c r="G373" s="6">
        <v>4</v>
      </c>
      <c r="N373" s="9">
        <v>11</v>
      </c>
      <c r="O373" s="6">
        <v>6</v>
      </c>
      <c r="R373" s="9">
        <v>1</v>
      </c>
      <c r="S373" s="6">
        <v>5</v>
      </c>
      <c r="V373" s="2">
        <f>11+2/3</f>
        <v>11.666666666666666</v>
      </c>
      <c r="W373" s="6">
        <v>9</v>
      </c>
      <c r="X373" t="s">
        <v>187</v>
      </c>
      <c r="Y373" s="9">
        <v>1</v>
      </c>
      <c r="Z373" s="6">
        <v>5.066666666666666</v>
      </c>
      <c r="AA373" s="9">
        <f>11+2/3</f>
        <v>11.666666666666666</v>
      </c>
      <c r="AB373" s="6">
        <v>4.5</v>
      </c>
    </row>
    <row r="374" spans="18:19" ht="12.75">
      <c r="R374" s="9">
        <v>2</v>
      </c>
      <c r="S374" s="6">
        <v>4.7</v>
      </c>
    </row>
    <row r="375" spans="18:19" ht="12.75">
      <c r="R375" s="9">
        <v>11</v>
      </c>
      <c r="S375" s="6">
        <v>5.2</v>
      </c>
    </row>
    <row r="376" spans="18:19" ht="12.75">
      <c r="R376" s="9">
        <v>1</v>
      </c>
      <c r="S376" s="6">
        <v>5.2</v>
      </c>
    </row>
    <row r="378" spans="1:26" ht="12.75">
      <c r="A378" s="3">
        <v>1410</v>
      </c>
      <c r="B378" s="9">
        <v>1</v>
      </c>
      <c r="C378" s="6">
        <v>5</v>
      </c>
      <c r="P378" s="9">
        <v>10</v>
      </c>
      <c r="Q378" s="6">
        <v>5.6</v>
      </c>
      <c r="R378" s="9">
        <v>10</v>
      </c>
      <c r="S378" s="6">
        <v>4</v>
      </c>
      <c r="V378" s="9">
        <v>11</v>
      </c>
      <c r="W378" s="6">
        <v>9</v>
      </c>
      <c r="X378" t="s">
        <v>195</v>
      </c>
      <c r="Y378" s="9">
        <v>11</v>
      </c>
      <c r="Z378" s="6">
        <v>7</v>
      </c>
    </row>
    <row r="379" spans="2:26" ht="12.75">
      <c r="B379" s="9">
        <v>10</v>
      </c>
      <c r="C379" s="6">
        <v>5.8</v>
      </c>
      <c r="Y379" s="9">
        <v>11</v>
      </c>
      <c r="Z379" s="6">
        <v>5.65</v>
      </c>
    </row>
    <row r="381" spans="1:28" ht="12.75">
      <c r="A381" s="3">
        <v>1411</v>
      </c>
      <c r="R381" s="9">
        <v>10</v>
      </c>
      <c r="S381" s="6">
        <v>5.5</v>
      </c>
      <c r="V381" s="9">
        <v>10</v>
      </c>
      <c r="W381" s="6">
        <v>9.25</v>
      </c>
      <c r="X381" t="s">
        <v>79</v>
      </c>
      <c r="AA381" s="9">
        <v>10</v>
      </c>
      <c r="AB381" s="6">
        <v>4.6</v>
      </c>
    </row>
    <row r="382" spans="18:19" ht="12.75">
      <c r="R382" s="9">
        <v>1</v>
      </c>
      <c r="S382" s="6">
        <v>4.1</v>
      </c>
    </row>
    <row r="384" spans="1:28" ht="12.75">
      <c r="A384" s="3">
        <v>1412</v>
      </c>
      <c r="B384" s="9">
        <v>11</v>
      </c>
      <c r="C384" s="6">
        <v>6.25</v>
      </c>
      <c r="P384" s="9">
        <v>11</v>
      </c>
      <c r="Q384" s="6">
        <v>6.25</v>
      </c>
      <c r="AA384" s="9">
        <v>11</v>
      </c>
      <c r="AB384" s="6">
        <v>4.8</v>
      </c>
    </row>
    <row r="386" spans="1:28" ht="12.75">
      <c r="A386" s="3">
        <v>1413</v>
      </c>
      <c r="N386" s="9">
        <v>11</v>
      </c>
      <c r="O386" s="6">
        <v>6.5</v>
      </c>
      <c r="P386" s="9">
        <v>1</v>
      </c>
      <c r="Q386" s="6">
        <v>5</v>
      </c>
      <c r="V386" s="9">
        <v>11</v>
      </c>
      <c r="W386" s="6">
        <v>10</v>
      </c>
      <c r="X386" t="s">
        <v>187</v>
      </c>
      <c r="AA386" s="9">
        <v>11</v>
      </c>
      <c r="AB386" s="6">
        <v>4.8</v>
      </c>
    </row>
    <row r="388" spans="1:28" ht="12.75">
      <c r="A388" s="3">
        <v>1414</v>
      </c>
      <c r="B388" s="9">
        <v>11</v>
      </c>
      <c r="C388" s="6">
        <v>7</v>
      </c>
      <c r="F388" s="9">
        <v>1</v>
      </c>
      <c r="G388" s="6">
        <v>5.1</v>
      </c>
      <c r="H388" s="9">
        <v>5.5</v>
      </c>
      <c r="I388" s="6">
        <v>5.7</v>
      </c>
      <c r="P388" s="9">
        <v>5.5</v>
      </c>
      <c r="Q388" s="6">
        <v>5.4</v>
      </c>
      <c r="V388" s="9">
        <v>11</v>
      </c>
      <c r="W388" s="6">
        <v>10</v>
      </c>
      <c r="X388" t="s">
        <v>176</v>
      </c>
      <c r="AA388" s="9">
        <v>11</v>
      </c>
      <c r="AB388" s="6">
        <v>4.8</v>
      </c>
    </row>
    <row r="390" spans="1:36" ht="12.75">
      <c r="A390" s="3">
        <v>1415</v>
      </c>
      <c r="B390" s="9">
        <v>10</v>
      </c>
      <c r="C390" s="6">
        <v>5.9</v>
      </c>
      <c r="F390" s="9">
        <v>11</v>
      </c>
      <c r="G390" s="6">
        <v>7</v>
      </c>
      <c r="J390" s="9">
        <v>4</v>
      </c>
      <c r="K390" s="6">
        <v>4</v>
      </c>
      <c r="R390" s="9">
        <v>11</v>
      </c>
      <c r="S390" s="6">
        <v>5.9</v>
      </c>
      <c r="V390" s="9">
        <v>1</v>
      </c>
      <c r="W390" s="6">
        <v>15.8</v>
      </c>
      <c r="X390" t="s">
        <v>116</v>
      </c>
      <c r="AA390" s="9">
        <v>11</v>
      </c>
      <c r="AB390" s="6">
        <v>4.7</v>
      </c>
      <c r="AJ390" t="s">
        <v>5</v>
      </c>
    </row>
    <row r="391" spans="2:36" ht="12.75">
      <c r="B391" s="9">
        <v>1</v>
      </c>
      <c r="C391" s="6">
        <v>5</v>
      </c>
      <c r="J391" s="9">
        <v>2</v>
      </c>
      <c r="K391" s="6">
        <v>4</v>
      </c>
      <c r="AC391" s="9">
        <v>15</v>
      </c>
      <c r="AD391" s="6">
        <v>6</v>
      </c>
      <c r="AG391" s="6">
        <v>4.5</v>
      </c>
      <c r="AH391" s="5">
        <v>10.5</v>
      </c>
      <c r="AI391" s="14">
        <v>0.42857142857142855</v>
      </c>
      <c r="AJ391" t="s">
        <v>207</v>
      </c>
    </row>
    <row r="392" spans="2:28" ht="12.75">
      <c r="B392" s="9">
        <v>1</v>
      </c>
      <c r="C392" s="6">
        <v>5.2</v>
      </c>
      <c r="J392" s="9">
        <v>1</v>
      </c>
      <c r="K392" s="6">
        <v>5.5</v>
      </c>
      <c r="AA392" s="9">
        <v>11</v>
      </c>
      <c r="AB392" s="6">
        <v>4.8</v>
      </c>
    </row>
    <row r="393" spans="10:11" ht="12.75">
      <c r="J393" s="9">
        <v>2</v>
      </c>
      <c r="K393" s="6">
        <v>4</v>
      </c>
    </row>
    <row r="394" spans="10:11" ht="12.75">
      <c r="J394" s="9">
        <v>1</v>
      </c>
      <c r="K394" s="6">
        <v>3.9</v>
      </c>
    </row>
    <row r="395" spans="10:11" ht="12.75">
      <c r="J395" s="9">
        <v>1</v>
      </c>
      <c r="K395" s="6">
        <v>4</v>
      </c>
    </row>
    <row r="396" spans="10:11" ht="12.75">
      <c r="J396" s="9">
        <v>4</v>
      </c>
      <c r="K396" s="6">
        <v>4.4</v>
      </c>
    </row>
    <row r="397" spans="10:11" ht="12.75">
      <c r="J397" s="9">
        <v>4</v>
      </c>
      <c r="K397" s="6">
        <v>4.2</v>
      </c>
    </row>
    <row r="398" spans="10:11" ht="12.75">
      <c r="J398" s="9">
        <v>2</v>
      </c>
      <c r="K398" s="6">
        <v>4</v>
      </c>
    </row>
    <row r="399" spans="10:11" ht="12.75">
      <c r="J399" s="9">
        <v>1</v>
      </c>
      <c r="K399" s="6">
        <v>5.5</v>
      </c>
    </row>
    <row r="400" spans="10:11" ht="12.75">
      <c r="J400" s="9">
        <v>2</v>
      </c>
      <c r="K400" s="6">
        <v>4</v>
      </c>
    </row>
    <row r="402" spans="1:35" ht="12.75">
      <c r="A402" s="3">
        <v>1416</v>
      </c>
      <c r="B402" s="9">
        <v>11</v>
      </c>
      <c r="C402" s="6">
        <v>5.6</v>
      </c>
      <c r="H402" s="9">
        <v>1</v>
      </c>
      <c r="I402" s="6">
        <v>4</v>
      </c>
      <c r="J402" s="9">
        <v>1</v>
      </c>
      <c r="K402" s="6">
        <v>4</v>
      </c>
      <c r="P402" s="9">
        <v>11</v>
      </c>
      <c r="Q402" s="6">
        <v>5.4</v>
      </c>
      <c r="R402" s="9">
        <f>11+3</f>
        <v>14</v>
      </c>
      <c r="S402" s="6">
        <v>4.3</v>
      </c>
      <c r="AA402" s="9">
        <v>11</v>
      </c>
      <c r="AB402" s="6">
        <v>4.7</v>
      </c>
      <c r="AC402" s="9">
        <v>15</v>
      </c>
      <c r="AD402" s="6">
        <v>6.5</v>
      </c>
      <c r="AG402" s="6">
        <v>4.75</v>
      </c>
      <c r="AH402" s="5">
        <v>11.25</v>
      </c>
      <c r="AI402" s="14">
        <v>0.4222222222222222</v>
      </c>
    </row>
    <row r="403" spans="10:19" ht="12.75">
      <c r="J403" s="9"/>
      <c r="K403" s="6"/>
      <c r="R403" s="9">
        <v>14</v>
      </c>
      <c r="S403" s="6">
        <v>4.3</v>
      </c>
    </row>
    <row r="405" spans="1:35" ht="12.75">
      <c r="A405" s="3">
        <v>1417</v>
      </c>
      <c r="B405" s="9">
        <v>1</v>
      </c>
      <c r="C405" s="6">
        <v>5.3</v>
      </c>
      <c r="F405" s="9">
        <f>11+3</f>
        <v>14</v>
      </c>
      <c r="G405" s="6">
        <v>4.3</v>
      </c>
      <c r="H405" s="9">
        <v>1</v>
      </c>
      <c r="I405" s="6">
        <v>4</v>
      </c>
      <c r="J405" s="9">
        <v>11</v>
      </c>
      <c r="K405" s="6">
        <v>6.5</v>
      </c>
      <c r="V405" s="2">
        <v>11</v>
      </c>
      <c r="W405">
        <v>11.25</v>
      </c>
      <c r="X405" t="s">
        <v>187</v>
      </c>
      <c r="AA405" s="9">
        <v>11</v>
      </c>
      <c r="AB405" s="6">
        <v>4.7</v>
      </c>
      <c r="AC405" s="9">
        <v>15</v>
      </c>
      <c r="AD405" s="6">
        <v>6.5</v>
      </c>
      <c r="AG405" s="6">
        <v>4.75</v>
      </c>
      <c r="AH405" s="5">
        <v>11.25</v>
      </c>
      <c r="AI405" s="14">
        <v>0.4222222222222222</v>
      </c>
    </row>
    <row r="406" spans="2:7" ht="12.75">
      <c r="B406" s="9">
        <v>1</v>
      </c>
      <c r="C406" s="6">
        <v>4</v>
      </c>
      <c r="F406" s="9">
        <v>14</v>
      </c>
      <c r="G406" s="6">
        <v>4.3</v>
      </c>
    </row>
    <row r="407" spans="6:7" ht="12.75">
      <c r="F407" s="9">
        <v>6</v>
      </c>
      <c r="G407" s="6">
        <v>4</v>
      </c>
    </row>
    <row r="409" spans="1:28" ht="12.75">
      <c r="A409" s="3">
        <v>1418</v>
      </c>
      <c r="B409" s="2">
        <v>14.5</v>
      </c>
      <c r="C409" s="6">
        <v>6.75</v>
      </c>
      <c r="D409" s="12"/>
      <c r="H409" s="9">
        <v>7</v>
      </c>
      <c r="I409" s="6">
        <v>5.05</v>
      </c>
      <c r="P409" s="9">
        <v>4</v>
      </c>
      <c r="Q409" s="6">
        <v>5</v>
      </c>
      <c r="AA409" s="9">
        <v>11</v>
      </c>
      <c r="AB409" s="6">
        <v>4.7</v>
      </c>
    </row>
    <row r="410" spans="2:17" ht="12.75">
      <c r="B410" s="9">
        <v>14.5</v>
      </c>
      <c r="C410" s="6">
        <v>6.75</v>
      </c>
      <c r="D410" s="12"/>
      <c r="H410" s="9">
        <v>4</v>
      </c>
      <c r="I410" s="6">
        <v>5.125</v>
      </c>
      <c r="P410" s="9">
        <v>7</v>
      </c>
      <c r="Q410" s="6">
        <v>4.9</v>
      </c>
    </row>
    <row r="411" spans="2:3" ht="12.75">
      <c r="B411" s="9">
        <v>1</v>
      </c>
      <c r="C411" s="6">
        <v>5.5</v>
      </c>
    </row>
    <row r="413" spans="1:35" ht="12.75">
      <c r="A413" s="3">
        <v>1419</v>
      </c>
      <c r="B413" s="9">
        <v>1</v>
      </c>
      <c r="C413" s="6">
        <v>5</v>
      </c>
      <c r="F413" s="9">
        <v>11</v>
      </c>
      <c r="G413" s="6">
        <v>6.75</v>
      </c>
      <c r="J413" s="9">
        <v>15</v>
      </c>
      <c r="K413" s="6">
        <v>6.75</v>
      </c>
      <c r="P413" s="9">
        <v>1</v>
      </c>
      <c r="Q413" s="6">
        <v>4.8</v>
      </c>
      <c r="AA413" s="9">
        <v>11</v>
      </c>
      <c r="AB413" s="6">
        <v>4.7</v>
      </c>
      <c r="AC413" s="2">
        <v>15</v>
      </c>
      <c r="AD413" s="6">
        <v>6.75</v>
      </c>
      <c r="AG413">
        <v>3.725</v>
      </c>
      <c r="AH413">
        <v>10.475</v>
      </c>
      <c r="AI413" s="14">
        <f>AG413/AH413</f>
        <v>0.3556085918854415</v>
      </c>
    </row>
    <row r="414" spans="2:17" ht="12.75">
      <c r="B414" s="9">
        <v>5</v>
      </c>
      <c r="C414" s="6">
        <v>5</v>
      </c>
      <c r="P414" s="9">
        <v>1</v>
      </c>
      <c r="Q414" s="6">
        <v>4.75</v>
      </c>
    </row>
    <row r="415" spans="2:17" ht="12.75">
      <c r="B415" s="9">
        <v>4</v>
      </c>
      <c r="C415" s="6">
        <v>4.9</v>
      </c>
      <c r="P415" s="9">
        <v>8</v>
      </c>
      <c r="Q415" s="6">
        <v>4.6</v>
      </c>
    </row>
    <row r="416" spans="2:17" ht="12.75">
      <c r="B416" s="9">
        <v>2</v>
      </c>
      <c r="C416" s="6">
        <v>4.85</v>
      </c>
      <c r="P416" s="9">
        <v>1</v>
      </c>
      <c r="Q416" s="6">
        <v>4.7</v>
      </c>
    </row>
    <row r="418" spans="1:11" ht="12.75">
      <c r="A418" s="3">
        <v>1420</v>
      </c>
      <c r="B418" s="9">
        <v>1</v>
      </c>
      <c r="C418" s="6">
        <v>5.4</v>
      </c>
      <c r="H418" s="9">
        <v>11</v>
      </c>
      <c r="I418" s="6">
        <v>8</v>
      </c>
      <c r="J418" s="9">
        <v>1</v>
      </c>
      <c r="K418" s="6">
        <v>5.85</v>
      </c>
    </row>
    <row r="419" spans="2:3" ht="12.75">
      <c r="B419" s="9">
        <v>11</v>
      </c>
      <c r="C419" s="6">
        <v>4.95</v>
      </c>
    </row>
    <row r="420" spans="2:3" ht="12.75">
      <c r="B420" s="9">
        <v>5</v>
      </c>
      <c r="C420" s="6">
        <v>4.95</v>
      </c>
    </row>
    <row r="422" spans="1:11" ht="12.75">
      <c r="A422" s="3">
        <v>1421</v>
      </c>
      <c r="B422" s="9">
        <v>11</v>
      </c>
      <c r="C422" s="6">
        <v>4.6</v>
      </c>
      <c r="J422" s="9">
        <v>11</v>
      </c>
      <c r="K422" s="6">
        <v>3.4</v>
      </c>
    </row>
    <row r="424" spans="1:17" ht="12.75">
      <c r="A424" s="3">
        <v>1422</v>
      </c>
      <c r="B424" s="9">
        <v>11</v>
      </c>
      <c r="C424" s="6">
        <v>7</v>
      </c>
      <c r="P424" s="9">
        <v>3</v>
      </c>
      <c r="Q424" s="6">
        <v>4.6</v>
      </c>
    </row>
    <row r="425" spans="16:17" ht="12.75">
      <c r="P425" s="9">
        <v>2.5</v>
      </c>
      <c r="Q425" s="6">
        <v>4.5</v>
      </c>
    </row>
    <row r="426" spans="16:17" ht="12.75">
      <c r="P426" s="9">
        <v>5.5</v>
      </c>
      <c r="Q426" s="6">
        <v>5</v>
      </c>
    </row>
    <row r="427" spans="16:17" ht="12.75">
      <c r="P427" s="9">
        <v>1.5</v>
      </c>
      <c r="Q427" s="6">
        <v>5</v>
      </c>
    </row>
    <row r="428" spans="16:17" ht="12.75">
      <c r="P428" s="9">
        <v>1.5</v>
      </c>
      <c r="Q428" s="6">
        <v>4.5</v>
      </c>
    </row>
    <row r="430" spans="1:28" ht="12.75">
      <c r="A430" s="3">
        <v>1423</v>
      </c>
      <c r="B430" s="9">
        <v>1</v>
      </c>
      <c r="C430" s="6">
        <v>4.9</v>
      </c>
      <c r="P430" s="9">
        <v>11</v>
      </c>
      <c r="Q430" s="6">
        <v>7</v>
      </c>
      <c r="AA430" s="9">
        <v>11</v>
      </c>
      <c r="AB430" s="6">
        <v>4</v>
      </c>
    </row>
    <row r="431" spans="2:3" ht="12.75">
      <c r="B431" s="9">
        <v>5.5</v>
      </c>
      <c r="C431" s="6">
        <v>5</v>
      </c>
    </row>
    <row r="432" spans="2:3" ht="12.75">
      <c r="B432" s="9">
        <v>5.5</v>
      </c>
      <c r="C432" s="6">
        <v>5</v>
      </c>
    </row>
    <row r="433" spans="2:3" ht="12.75">
      <c r="B433" s="9">
        <v>3</v>
      </c>
      <c r="C433" s="6">
        <v>5</v>
      </c>
    </row>
    <row r="435" spans="1:19" ht="12.75">
      <c r="A435" s="3">
        <v>1424</v>
      </c>
      <c r="B435" s="9">
        <v>11</v>
      </c>
      <c r="C435" s="6">
        <v>7</v>
      </c>
      <c r="P435" s="9">
        <v>5.5</v>
      </c>
      <c r="Q435" s="6">
        <v>5.5</v>
      </c>
      <c r="R435" s="9">
        <v>11</v>
      </c>
      <c r="S435" s="6">
        <v>7</v>
      </c>
    </row>
    <row r="436" spans="2:3" ht="12.75">
      <c r="B436" s="9">
        <v>5.5</v>
      </c>
      <c r="C436" s="6">
        <v>5.5</v>
      </c>
    </row>
    <row r="438" spans="1:28" ht="12.75">
      <c r="A438" s="3">
        <v>1425</v>
      </c>
      <c r="B438" s="9">
        <v>11</v>
      </c>
      <c r="C438" s="6">
        <v>7.5</v>
      </c>
      <c r="J438" s="9">
        <v>5.5</v>
      </c>
      <c r="K438" s="6">
        <v>5.3</v>
      </c>
      <c r="P438" s="9">
        <v>1</v>
      </c>
      <c r="Q438" s="6">
        <v>5.2</v>
      </c>
      <c r="AA438" s="9">
        <v>11</v>
      </c>
      <c r="AB438" s="6">
        <v>4.5</v>
      </c>
    </row>
    <row r="439" spans="2:3" ht="12.75">
      <c r="B439" s="9">
        <v>8</v>
      </c>
      <c r="C439" s="6">
        <v>5.5</v>
      </c>
    </row>
    <row r="440" spans="2:3" ht="12.75">
      <c r="B440" s="9">
        <v>2</v>
      </c>
      <c r="C440" s="6">
        <v>5.5</v>
      </c>
    </row>
    <row r="442" spans="1:28" ht="12.75">
      <c r="A442" s="3">
        <v>1426</v>
      </c>
      <c r="B442" s="9">
        <v>11</v>
      </c>
      <c r="C442" s="6">
        <v>7.5</v>
      </c>
      <c r="P442" s="9">
        <v>5.666666666666667</v>
      </c>
      <c r="Q442" s="6">
        <v>5.5</v>
      </c>
      <c r="R442" s="9">
        <v>11</v>
      </c>
      <c r="S442" s="6">
        <v>7.5</v>
      </c>
      <c r="AA442" s="9">
        <v>11</v>
      </c>
      <c r="AB442" s="6">
        <v>4.5</v>
      </c>
    </row>
    <row r="443" spans="2:17" ht="12.75">
      <c r="B443" s="9">
        <v>1</v>
      </c>
      <c r="C443" s="6">
        <v>5.05</v>
      </c>
      <c r="P443" s="9">
        <v>5.5</v>
      </c>
      <c r="Q443" s="6">
        <v>5.5</v>
      </c>
    </row>
    <row r="444" spans="16:17" ht="12.75">
      <c r="P444" s="9">
        <v>3</v>
      </c>
      <c r="Q444" s="6">
        <v>5.3</v>
      </c>
    </row>
    <row r="446" spans="1:28" ht="12.75">
      <c r="A446" s="3">
        <v>1427</v>
      </c>
      <c r="B446" s="9">
        <v>11</v>
      </c>
      <c r="C446" s="6">
        <v>6</v>
      </c>
      <c r="V446" s="9">
        <v>11</v>
      </c>
      <c r="W446" s="6">
        <v>9.25</v>
      </c>
      <c r="X446" t="s">
        <v>176</v>
      </c>
      <c r="AA446" s="9">
        <v>6</v>
      </c>
      <c r="AB446" s="6">
        <v>4.5</v>
      </c>
    </row>
    <row r="447" spans="2:17" ht="12.75">
      <c r="B447" s="9">
        <v>1</v>
      </c>
      <c r="C447" s="6">
        <v>5.05</v>
      </c>
      <c r="J447" s="9">
        <v>5.5</v>
      </c>
      <c r="K447" s="6">
        <v>4.85</v>
      </c>
      <c r="P447" s="9">
        <v>5</v>
      </c>
      <c r="Q447" s="6">
        <v>5.3</v>
      </c>
    </row>
    <row r="448" spans="2:3" ht="12.75">
      <c r="B448" s="9">
        <v>1</v>
      </c>
      <c r="C448" s="6">
        <v>5.2</v>
      </c>
    </row>
    <row r="450" spans="1:28" ht="12.75">
      <c r="A450" s="3">
        <v>1428</v>
      </c>
      <c r="B450" s="9">
        <v>1</v>
      </c>
      <c r="C450" s="6">
        <v>5.2</v>
      </c>
      <c r="H450" s="9">
        <v>5</v>
      </c>
      <c r="I450" s="6">
        <v>5.4</v>
      </c>
      <c r="P450" s="9">
        <v>5.5</v>
      </c>
      <c r="Q450" s="6">
        <v>5.4</v>
      </c>
      <c r="R450" s="9">
        <v>11</v>
      </c>
      <c r="S450" s="6">
        <v>7.25</v>
      </c>
      <c r="AA450" s="9">
        <v>11</v>
      </c>
      <c r="AB450" s="6">
        <v>4.5</v>
      </c>
    </row>
    <row r="451" spans="8:33" ht="12.75">
      <c r="H451" s="9">
        <v>3</v>
      </c>
      <c r="I451" s="6">
        <v>5.2</v>
      </c>
      <c r="R451" s="9">
        <v>11</v>
      </c>
      <c r="S451" s="6">
        <v>7.25</v>
      </c>
      <c r="AD451" s="9"/>
      <c r="AE451" s="2"/>
      <c r="AF451" s="2"/>
      <c r="AG451" s="6"/>
    </row>
    <row r="452" spans="18:19" ht="12.75">
      <c r="R452" s="9">
        <v>1</v>
      </c>
      <c r="S452" s="6">
        <v>5.2</v>
      </c>
    </row>
    <row r="454" spans="1:28" ht="12.75">
      <c r="A454" s="3">
        <v>1429</v>
      </c>
      <c r="J454" s="9">
        <v>11</v>
      </c>
      <c r="K454" s="6">
        <v>4.55</v>
      </c>
      <c r="P454" s="9">
        <v>6</v>
      </c>
      <c r="Q454" s="6">
        <v>5.4</v>
      </c>
      <c r="R454" s="9">
        <v>1</v>
      </c>
      <c r="S454" s="6">
        <v>5.2</v>
      </c>
      <c r="V454" s="9">
        <v>11</v>
      </c>
      <c r="W454" s="6">
        <v>11.2</v>
      </c>
      <c r="X454" t="s">
        <v>176</v>
      </c>
      <c r="AA454" s="9">
        <v>11</v>
      </c>
      <c r="AB454" s="6">
        <v>4.5</v>
      </c>
    </row>
    <row r="455" spans="18:24" ht="12.75">
      <c r="R455" s="9">
        <v>5</v>
      </c>
      <c r="S455" s="6">
        <v>5.65</v>
      </c>
      <c r="V455" s="9">
        <v>5</v>
      </c>
      <c r="W455" s="6">
        <v>11.2</v>
      </c>
      <c r="X455" t="s">
        <v>176</v>
      </c>
    </row>
    <row r="456" spans="18:19" ht="12.75">
      <c r="R456" s="9">
        <v>3</v>
      </c>
      <c r="S456" s="6">
        <v>5.65</v>
      </c>
    </row>
    <row r="458" spans="1:28" ht="12.75">
      <c r="A458" s="3">
        <v>1430</v>
      </c>
      <c r="B458" s="9">
        <v>11</v>
      </c>
      <c r="C458" s="6">
        <v>6.8</v>
      </c>
      <c r="P458" s="9">
        <v>6.5</v>
      </c>
      <c r="Q458" s="6">
        <v>5.8</v>
      </c>
      <c r="V458" s="9">
        <v>16</v>
      </c>
      <c r="W458" s="6">
        <v>13</v>
      </c>
      <c r="X458" t="s">
        <v>187</v>
      </c>
      <c r="AA458" s="9">
        <v>11</v>
      </c>
      <c r="AB458" s="6">
        <v>5</v>
      </c>
    </row>
    <row r="459" spans="2:3" ht="12.75">
      <c r="B459" s="9">
        <v>1</v>
      </c>
      <c r="C459" s="6">
        <v>5.8</v>
      </c>
    </row>
    <row r="460" spans="2:3" ht="12.75">
      <c r="B460" s="9">
        <v>8</v>
      </c>
      <c r="C460" s="6">
        <v>5.8</v>
      </c>
    </row>
    <row r="462" spans="1:28" ht="12.75">
      <c r="A462" s="3">
        <v>1431</v>
      </c>
      <c r="B462" s="9">
        <v>11</v>
      </c>
      <c r="C462" s="6">
        <v>6.75</v>
      </c>
      <c r="F462" s="9">
        <v>16</v>
      </c>
      <c r="G462" s="6">
        <v>6.75</v>
      </c>
      <c r="P462" s="9">
        <v>4.5</v>
      </c>
      <c r="Q462" s="6">
        <v>6.3</v>
      </c>
      <c r="R462" s="9">
        <v>1</v>
      </c>
      <c r="S462" s="6">
        <v>5.9</v>
      </c>
      <c r="AA462" s="9">
        <v>11</v>
      </c>
      <c r="AB462" s="6">
        <v>5</v>
      </c>
    </row>
    <row r="463" spans="16:17" ht="12.75">
      <c r="P463" s="9">
        <v>1</v>
      </c>
      <c r="Q463" s="6">
        <v>5.6</v>
      </c>
    </row>
    <row r="464" spans="16:17" ht="12.75">
      <c r="P464" s="9">
        <v>5.5</v>
      </c>
      <c r="Q464" s="6">
        <v>5.9</v>
      </c>
    </row>
    <row r="465" spans="16:17" ht="12.75">
      <c r="P465" s="9">
        <v>3</v>
      </c>
      <c r="Q465" s="6">
        <v>6.4</v>
      </c>
    </row>
    <row r="467" spans="1:35" ht="12.75">
      <c r="A467" s="3">
        <v>1432</v>
      </c>
      <c r="B467" s="9">
        <v>1</v>
      </c>
      <c r="C467" s="6">
        <v>6</v>
      </c>
      <c r="N467" s="9">
        <v>11</v>
      </c>
      <c r="O467" s="6">
        <v>7</v>
      </c>
      <c r="P467" s="9">
        <v>8.5</v>
      </c>
      <c r="Q467" s="6">
        <v>6.775</v>
      </c>
      <c r="R467" s="9">
        <v>3</v>
      </c>
      <c r="S467" s="6">
        <v>5</v>
      </c>
      <c r="AA467" s="9">
        <v>11</v>
      </c>
      <c r="AB467" s="6">
        <v>5.5</v>
      </c>
      <c r="AC467" s="9">
        <v>11</v>
      </c>
      <c r="AD467" s="6">
        <v>7</v>
      </c>
      <c r="AE467" s="6"/>
      <c r="AF467" s="6"/>
      <c r="AG467" s="6">
        <v>5.704166666666667</v>
      </c>
      <c r="AH467" s="16">
        <v>12.704166666666666</v>
      </c>
      <c r="AI467" s="14">
        <v>0.44899967202361435</v>
      </c>
    </row>
    <row r="468" spans="2:3" ht="12.75">
      <c r="B468" s="9">
        <v>5.5</v>
      </c>
      <c r="C468" s="6">
        <v>6.6</v>
      </c>
    </row>
    <row r="470" spans="1:28" ht="12.75">
      <c r="A470" s="3">
        <v>1433</v>
      </c>
      <c r="B470" s="9">
        <v>2.5</v>
      </c>
      <c r="C470" s="6">
        <v>6.95</v>
      </c>
      <c r="F470" s="9">
        <v>1</v>
      </c>
      <c r="G470" s="6">
        <v>5.5</v>
      </c>
      <c r="N470" s="9">
        <v>7</v>
      </c>
      <c r="O470" s="6">
        <v>8</v>
      </c>
      <c r="P470" s="9">
        <v>11</v>
      </c>
      <c r="Q470" s="6">
        <v>7.5</v>
      </c>
      <c r="R470" s="9">
        <v>1</v>
      </c>
      <c r="S470" s="6">
        <v>5.7</v>
      </c>
      <c r="Y470" s="9">
        <v>1</v>
      </c>
      <c r="Z470" s="6">
        <v>6.5</v>
      </c>
      <c r="AA470" s="9">
        <v>8</v>
      </c>
      <c r="AB470" s="6">
        <v>5.2</v>
      </c>
    </row>
    <row r="471" spans="2:28" ht="12.75">
      <c r="B471" s="9">
        <v>3</v>
      </c>
      <c r="C471" s="6">
        <v>7</v>
      </c>
      <c r="F471" s="9">
        <v>1</v>
      </c>
      <c r="G471" s="6">
        <v>5.5</v>
      </c>
      <c r="N471" s="9">
        <v>4</v>
      </c>
      <c r="O471" s="6">
        <v>7.5</v>
      </c>
      <c r="P471" s="9">
        <v>6.5</v>
      </c>
      <c r="Q471" s="6">
        <v>7.9</v>
      </c>
      <c r="AA471" s="9">
        <v>3</v>
      </c>
      <c r="AB471" s="6">
        <v>5.1</v>
      </c>
    </row>
    <row r="472" spans="2:15" ht="12.75">
      <c r="B472" s="9">
        <v>3</v>
      </c>
      <c r="C472" s="6">
        <v>6.8</v>
      </c>
      <c r="N472" s="9">
        <v>1</v>
      </c>
      <c r="O472" s="6">
        <v>7.5</v>
      </c>
    </row>
    <row r="473" spans="14:15" ht="12.75">
      <c r="N473" s="9">
        <v>1</v>
      </c>
      <c r="O473" s="6">
        <v>7</v>
      </c>
    </row>
    <row r="474" spans="14:15" ht="12.75">
      <c r="N474" s="9">
        <v>3</v>
      </c>
      <c r="O474" s="6">
        <v>6.5</v>
      </c>
    </row>
    <row r="476" spans="1:32" ht="12.75">
      <c r="A476" s="3">
        <v>1434</v>
      </c>
      <c r="B476" s="9">
        <v>1</v>
      </c>
      <c r="C476" s="6">
        <v>6.3</v>
      </c>
      <c r="J476" s="9">
        <v>1</v>
      </c>
      <c r="K476" s="6">
        <v>5.25</v>
      </c>
      <c r="L476" s="9">
        <v>1</v>
      </c>
      <c r="M476" s="6">
        <v>5.1</v>
      </c>
      <c r="P476" s="9">
        <v>4</v>
      </c>
      <c r="Q476" s="6">
        <v>7</v>
      </c>
      <c r="R476" s="9">
        <v>11</v>
      </c>
      <c r="S476" s="6">
        <v>7.25</v>
      </c>
      <c r="V476" s="9">
        <v>11</v>
      </c>
      <c r="W476" s="6">
        <v>13.4</v>
      </c>
      <c r="X476" t="s">
        <v>187</v>
      </c>
      <c r="AA476" s="9">
        <v>11</v>
      </c>
      <c r="AB476" s="6">
        <v>5.75</v>
      </c>
      <c r="AC476" s="9"/>
      <c r="AE476" s="6"/>
      <c r="AF476" s="6"/>
    </row>
    <row r="477" spans="12:19" ht="12.75">
      <c r="L477" s="9">
        <v>1</v>
      </c>
      <c r="M477" s="6">
        <v>5.05</v>
      </c>
      <c r="P477" s="9">
        <v>1.5</v>
      </c>
      <c r="Q477" s="6">
        <v>6.5</v>
      </c>
      <c r="R477" s="9">
        <v>1</v>
      </c>
      <c r="S477" s="6">
        <v>5.4</v>
      </c>
    </row>
    <row r="478" spans="16:17" ht="12.75">
      <c r="P478" s="9">
        <v>5.5</v>
      </c>
      <c r="Q478" s="6">
        <v>7</v>
      </c>
    </row>
    <row r="479" spans="16:17" ht="12.75">
      <c r="P479" s="9">
        <v>3</v>
      </c>
      <c r="Q479" s="6">
        <v>6.5</v>
      </c>
    </row>
    <row r="481" spans="1:28" ht="12.75">
      <c r="A481" s="3">
        <v>1435</v>
      </c>
      <c r="B481" s="9">
        <v>1</v>
      </c>
      <c r="C481" s="6">
        <v>6.4</v>
      </c>
      <c r="F481" s="9">
        <v>11</v>
      </c>
      <c r="G481" s="6">
        <v>7</v>
      </c>
      <c r="N481" s="9">
        <v>5.5</v>
      </c>
      <c r="O481" s="6">
        <v>6.85</v>
      </c>
      <c r="P481" s="9">
        <v>5.5</v>
      </c>
      <c r="Q481" s="6">
        <v>6.85</v>
      </c>
      <c r="V481" s="9">
        <v>11</v>
      </c>
      <c r="W481" s="6">
        <v>13.2375</v>
      </c>
      <c r="X481" t="s">
        <v>70</v>
      </c>
      <c r="AA481" s="9">
        <v>11</v>
      </c>
      <c r="AB481" s="6">
        <v>5.5</v>
      </c>
    </row>
    <row r="482" spans="14:15" ht="12.75">
      <c r="N482" s="9">
        <v>3</v>
      </c>
      <c r="O482" s="6">
        <v>6.85</v>
      </c>
    </row>
    <row r="484" spans="1:30" ht="12.75">
      <c r="A484" s="3">
        <v>1436</v>
      </c>
      <c r="B484" s="9">
        <v>1</v>
      </c>
      <c r="C484" s="6">
        <v>6.5</v>
      </c>
      <c r="P484" s="9">
        <v>5</v>
      </c>
      <c r="Q484" s="6">
        <v>6.7</v>
      </c>
      <c r="AA484" s="9">
        <v>11</v>
      </c>
      <c r="AB484" s="6">
        <v>5.5</v>
      </c>
      <c r="AC484" s="9">
        <v>11</v>
      </c>
      <c r="AD484" s="6">
        <v>7</v>
      </c>
    </row>
    <row r="485" spans="2:3" ht="12.75">
      <c r="B485" s="9">
        <v>5</v>
      </c>
      <c r="C485" s="6">
        <v>6.5</v>
      </c>
    </row>
    <row r="487" spans="1:30" ht="12.75">
      <c r="A487" s="3">
        <v>1437</v>
      </c>
      <c r="N487" s="9">
        <v>11</v>
      </c>
      <c r="O487" s="6">
        <v>7.5</v>
      </c>
      <c r="AA487" s="9">
        <v>9</v>
      </c>
      <c r="AB487" s="6">
        <v>5</v>
      </c>
      <c r="AC487" s="9">
        <v>11</v>
      </c>
      <c r="AD487" s="6">
        <v>7.5</v>
      </c>
    </row>
    <row r="489" spans="1:19" ht="12.75">
      <c r="A489" s="3">
        <v>1438</v>
      </c>
      <c r="B489" s="9">
        <v>5</v>
      </c>
      <c r="C489" s="6">
        <v>7.5</v>
      </c>
      <c r="N489" s="9">
        <v>5.5</v>
      </c>
      <c r="O489" s="6">
        <v>7.425000000000001</v>
      </c>
      <c r="P489" s="9">
        <v>1.5</v>
      </c>
      <c r="Q489" s="6">
        <v>7.25</v>
      </c>
      <c r="R489" s="2">
        <v>5</v>
      </c>
      <c r="S489" s="6">
        <v>7.5</v>
      </c>
    </row>
    <row r="490" spans="16:19" ht="12.75">
      <c r="P490" s="9">
        <v>4</v>
      </c>
      <c r="Q490" s="6">
        <v>7.375</v>
      </c>
      <c r="R490" s="9">
        <v>4</v>
      </c>
      <c r="S490" s="6">
        <v>7.5</v>
      </c>
    </row>
    <row r="491" spans="16:19" ht="12.75">
      <c r="P491" s="9">
        <v>3</v>
      </c>
      <c r="Q491" s="6">
        <v>7.25</v>
      </c>
      <c r="R491" s="9">
        <v>5.5</v>
      </c>
      <c r="S491" s="6">
        <v>7</v>
      </c>
    </row>
    <row r="493" spans="1:19" ht="12.75">
      <c r="A493" s="3">
        <v>1439</v>
      </c>
      <c r="B493" s="9">
        <v>2</v>
      </c>
      <c r="C493" s="6">
        <v>7.2</v>
      </c>
      <c r="N493" s="9">
        <v>5</v>
      </c>
      <c r="O493" s="6">
        <v>8</v>
      </c>
      <c r="P493" s="9">
        <v>5</v>
      </c>
      <c r="Q493" s="6">
        <v>7.75</v>
      </c>
      <c r="R493" s="9">
        <v>5</v>
      </c>
      <c r="S493" s="6">
        <v>7.5</v>
      </c>
    </row>
    <row r="494" spans="2:19" ht="12.75">
      <c r="B494" s="9">
        <v>3</v>
      </c>
      <c r="C494" s="6">
        <v>7.1</v>
      </c>
      <c r="R494" s="9">
        <v>3</v>
      </c>
      <c r="S494" s="6">
        <v>7.5</v>
      </c>
    </row>
    <row r="496" spans="1:38" ht="12.75">
      <c r="A496" s="3">
        <v>1440</v>
      </c>
      <c r="P496" s="9">
        <v>5</v>
      </c>
      <c r="Q496" s="6">
        <v>7.75</v>
      </c>
      <c r="R496" s="9">
        <v>5</v>
      </c>
      <c r="S496" s="6">
        <v>7.5</v>
      </c>
      <c r="AL496" s="1" t="s">
        <v>110</v>
      </c>
    </row>
    <row r="497" spans="18:40" ht="12.75">
      <c r="R497" s="9">
        <v>3</v>
      </c>
      <c r="S497" s="6">
        <v>7.5</v>
      </c>
      <c r="AG497" s="1" t="s">
        <v>108</v>
      </c>
      <c r="AH497" s="1" t="s">
        <v>201</v>
      </c>
      <c r="AI497" s="1" t="s">
        <v>111</v>
      </c>
      <c r="AJ497" s="1" t="s">
        <v>213</v>
      </c>
      <c r="AK497" s="1" t="s">
        <v>212</v>
      </c>
      <c r="AL497" s="1" t="s">
        <v>8</v>
      </c>
      <c r="AM497" s="1" t="s">
        <v>201</v>
      </c>
      <c r="AN497" s="1" t="s">
        <v>109</v>
      </c>
    </row>
    <row r="499" spans="1:40" ht="12.75">
      <c r="A499" s="3">
        <v>1441</v>
      </c>
      <c r="N499" s="9">
        <v>5</v>
      </c>
      <c r="O499" s="6">
        <v>8.1</v>
      </c>
      <c r="P499" s="9">
        <v>5</v>
      </c>
      <c r="Q499" s="6">
        <v>7.3</v>
      </c>
      <c r="V499" s="2">
        <v>5</v>
      </c>
      <c r="W499" s="5">
        <v>11.142307692307693</v>
      </c>
      <c r="X499" t="s">
        <v>187</v>
      </c>
      <c r="AC499" s="9">
        <v>5</v>
      </c>
      <c r="AD499" s="6">
        <v>7.5</v>
      </c>
      <c r="AE499" s="6"/>
      <c r="AF499" s="6"/>
      <c r="AG499" s="6">
        <v>3.5</v>
      </c>
      <c r="AH499" s="6">
        <v>0.057692307692307696</v>
      </c>
      <c r="AI499" s="6">
        <v>0.08461538461538462</v>
      </c>
      <c r="AJ499" s="6">
        <v>3.6423076923076922</v>
      </c>
      <c r="AK499" s="5">
        <v>11.142307692307693</v>
      </c>
      <c r="AL499" s="14">
        <v>0.31411805315843977</v>
      </c>
      <c r="AM499" s="14">
        <v>0.01277183293061788</v>
      </c>
      <c r="AN499" s="17">
        <v>0.3268898860890576</v>
      </c>
    </row>
    <row r="500" spans="14:40" ht="12.75">
      <c r="N500" s="9">
        <v>1</v>
      </c>
      <c r="O500" s="6">
        <v>8.1</v>
      </c>
      <c r="V500" s="2">
        <v>5</v>
      </c>
      <c r="W500" s="5">
        <v>11.142307692307693</v>
      </c>
      <c r="X500" t="s">
        <v>176</v>
      </c>
      <c r="AC500" s="9">
        <v>5</v>
      </c>
      <c r="AD500" s="6">
        <v>7.5</v>
      </c>
      <c r="AE500" s="6"/>
      <c r="AF500" s="6"/>
      <c r="AG500" s="6">
        <v>3.5</v>
      </c>
      <c r="AH500" s="6">
        <v>0.057692307692307696</v>
      </c>
      <c r="AI500" s="6">
        <v>0.08461538461538462</v>
      </c>
      <c r="AJ500" s="6">
        <v>3.6423076923076922</v>
      </c>
      <c r="AK500" s="5">
        <v>11.142307692307693</v>
      </c>
      <c r="AL500" s="14">
        <v>0.31411805315843977</v>
      </c>
      <c r="AM500" s="14">
        <v>0.01277183293061788</v>
      </c>
      <c r="AN500" s="17">
        <v>0.3268898860890576</v>
      </c>
    </row>
    <row r="501" spans="14:40" ht="12.75">
      <c r="N501" s="9">
        <v>2</v>
      </c>
      <c r="O501" s="6">
        <v>7.5</v>
      </c>
      <c r="V501" s="2">
        <v>3</v>
      </c>
      <c r="W501" s="5">
        <v>11.142307692307693</v>
      </c>
      <c r="X501" t="s">
        <v>187</v>
      </c>
      <c r="AC501" s="9">
        <v>3</v>
      </c>
      <c r="AD501" s="6">
        <v>7.5</v>
      </c>
      <c r="AE501" s="6"/>
      <c r="AF501" s="6"/>
      <c r="AG501" s="6">
        <v>3.5</v>
      </c>
      <c r="AH501" s="6">
        <v>0.057692307692307696</v>
      </c>
      <c r="AI501" s="6">
        <v>0.08461538461538462</v>
      </c>
      <c r="AJ501" s="6">
        <v>3.6423076923076922</v>
      </c>
      <c r="AK501" s="5">
        <v>11.142307692307693</v>
      </c>
      <c r="AL501" s="14">
        <v>0.31411805315843977</v>
      </c>
      <c r="AM501" s="14">
        <v>0.01277183293061788</v>
      </c>
      <c r="AN501" s="17">
        <v>0.3268898860890576</v>
      </c>
    </row>
    <row r="503" spans="1:40" ht="12.75">
      <c r="A503" s="3">
        <v>1442</v>
      </c>
      <c r="B503" s="9">
        <v>5</v>
      </c>
      <c r="C503" s="6">
        <v>7</v>
      </c>
      <c r="P503" s="9">
        <v>5</v>
      </c>
      <c r="Q503" s="6">
        <v>7.45</v>
      </c>
      <c r="V503" s="9">
        <v>5</v>
      </c>
      <c r="W503" s="5">
        <v>10.8</v>
      </c>
      <c r="X503" t="s">
        <v>187</v>
      </c>
      <c r="AC503" s="9">
        <v>5</v>
      </c>
      <c r="AD503" s="6">
        <v>8.3</v>
      </c>
      <c r="AE503" s="6"/>
      <c r="AF503" s="6"/>
      <c r="AG503" s="6">
        <v>2.5</v>
      </c>
      <c r="AJ503" s="6">
        <v>2.5</v>
      </c>
      <c r="AK503" s="5">
        <v>10.8</v>
      </c>
      <c r="AL503" s="14">
        <v>0.23148148148148145</v>
      </c>
      <c r="AM503" s="14"/>
      <c r="AN503" s="17">
        <v>0.23148148148148145</v>
      </c>
    </row>
    <row r="504" spans="16:40" ht="12.75">
      <c r="P504" s="9">
        <v>3.5</v>
      </c>
      <c r="Q504" s="6">
        <v>7.45</v>
      </c>
      <c r="V504" s="9">
        <f>3+1/3</f>
        <v>3.3333333333333335</v>
      </c>
      <c r="W504" s="5">
        <v>10.8</v>
      </c>
      <c r="X504" t="s">
        <v>187</v>
      </c>
      <c r="AC504" s="9">
        <f>3+1/3</f>
        <v>3.3333333333333335</v>
      </c>
      <c r="AD504" s="6">
        <v>8.3</v>
      </c>
      <c r="AE504" s="6"/>
      <c r="AF504" s="6"/>
      <c r="AG504" s="6">
        <v>2.5</v>
      </c>
      <c r="AJ504" s="6">
        <v>2.5</v>
      </c>
      <c r="AK504" s="5">
        <v>10.8</v>
      </c>
      <c r="AL504" s="14">
        <v>0.23148148148148145</v>
      </c>
      <c r="AM504" s="14"/>
      <c r="AN504" s="17">
        <v>0.23148148148148145</v>
      </c>
    </row>
    <row r="505" spans="22:40" ht="12.75">
      <c r="V505" s="9">
        <v>5</v>
      </c>
      <c r="W505" s="5">
        <v>8.8</v>
      </c>
      <c r="X505" t="s">
        <v>187</v>
      </c>
      <c r="AG505" s="6">
        <v>0.5</v>
      </c>
      <c r="AJ505" s="6">
        <v>0.5</v>
      </c>
      <c r="AK505" s="5">
        <v>8.8</v>
      </c>
      <c r="AL505" s="14">
        <v>0.056818181818181816</v>
      </c>
      <c r="AM505" s="14"/>
      <c r="AN505" s="17">
        <v>0.056818181818181816</v>
      </c>
    </row>
    <row r="507" spans="1:28" ht="12.75">
      <c r="A507" s="3">
        <v>1443</v>
      </c>
      <c r="L507" s="9">
        <v>5</v>
      </c>
      <c r="M507" s="6">
        <v>7.4</v>
      </c>
      <c r="N507" s="9">
        <v>5</v>
      </c>
      <c r="O507" s="6">
        <v>7.4</v>
      </c>
      <c r="P507" s="9">
        <v>5</v>
      </c>
      <c r="Q507" s="6">
        <v>7</v>
      </c>
      <c r="R507" s="9">
        <v>10</v>
      </c>
      <c r="S507" s="6">
        <v>7.4</v>
      </c>
      <c r="AA507" s="9">
        <v>1</v>
      </c>
      <c r="AB507" s="6">
        <v>6.5</v>
      </c>
    </row>
    <row r="508" spans="12:28" ht="12.75">
      <c r="L508" s="9">
        <v>11</v>
      </c>
      <c r="M508" s="6">
        <v>7.4</v>
      </c>
      <c r="N508" s="9">
        <f>3+2/3</f>
        <v>3.6666666666666665</v>
      </c>
      <c r="O508" s="6">
        <v>7.4</v>
      </c>
      <c r="AA508" s="9">
        <v>7</v>
      </c>
      <c r="AB508" s="6">
        <v>4.2</v>
      </c>
    </row>
    <row r="510" spans="1:28" ht="12.75">
      <c r="A510" s="3">
        <v>1444</v>
      </c>
      <c r="B510" s="9">
        <v>5</v>
      </c>
      <c r="C510" s="6">
        <v>7</v>
      </c>
      <c r="J510" s="9">
        <v>5</v>
      </c>
      <c r="K510" s="6">
        <v>7.5</v>
      </c>
      <c r="L510" s="9">
        <v>10</v>
      </c>
      <c r="M510" s="6">
        <v>7.5</v>
      </c>
      <c r="P510" s="9">
        <v>4</v>
      </c>
      <c r="Q510" s="6">
        <v>7</v>
      </c>
      <c r="R510" s="9">
        <v>10</v>
      </c>
      <c r="S510" s="6">
        <v>8</v>
      </c>
      <c r="AA510" s="9">
        <v>1</v>
      </c>
      <c r="AB510" s="6">
        <v>7</v>
      </c>
    </row>
    <row r="511" spans="10:28" ht="12.75">
      <c r="J511" s="9">
        <v>10</v>
      </c>
      <c r="K511" s="6">
        <v>7.5</v>
      </c>
      <c r="P511" s="9">
        <v>5</v>
      </c>
      <c r="Q511" s="6">
        <v>7</v>
      </c>
      <c r="AA511" s="9">
        <v>7</v>
      </c>
      <c r="AB511" s="6">
        <v>5</v>
      </c>
    </row>
    <row r="512" spans="10:17" ht="12.75">
      <c r="J512" s="9">
        <v>2</v>
      </c>
      <c r="K512" s="6">
        <v>8</v>
      </c>
      <c r="P512" s="9">
        <v>6.5</v>
      </c>
      <c r="Q512" s="6">
        <v>8</v>
      </c>
    </row>
    <row r="514" spans="1:26" ht="12.75">
      <c r="A514" s="3">
        <v>1445</v>
      </c>
      <c r="B514" s="9">
        <v>5</v>
      </c>
      <c r="C514" s="6">
        <v>7</v>
      </c>
      <c r="Y514" s="18">
        <v>5</v>
      </c>
      <c r="Z514" s="7">
        <v>7</v>
      </c>
    </row>
    <row r="515" spans="2:3" ht="12.75">
      <c r="B515" s="9">
        <v>3</v>
      </c>
      <c r="C515" s="6">
        <v>7</v>
      </c>
    </row>
    <row r="517" spans="1:40" ht="12.75">
      <c r="A517" s="3">
        <v>1446</v>
      </c>
      <c r="P517" s="9">
        <v>10</v>
      </c>
      <c r="Q517" s="6">
        <v>7</v>
      </c>
      <c r="AC517" s="9">
        <v>10</v>
      </c>
      <c r="AD517" s="6">
        <v>7.5</v>
      </c>
      <c r="AE517" s="6"/>
      <c r="AF517" s="6"/>
      <c r="AG517" s="6">
        <v>1</v>
      </c>
      <c r="AJ517" s="6">
        <v>1</v>
      </c>
      <c r="AK517" s="5">
        <v>8.5</v>
      </c>
      <c r="AL517" s="14">
        <v>0.11764705882352941</v>
      </c>
      <c r="AM517" s="14">
        <v>0</v>
      </c>
      <c r="AN517" s="17">
        <v>0.11764705882352941</v>
      </c>
    </row>
    <row r="518" spans="16:40" ht="12.75">
      <c r="P518" s="9">
        <v>5</v>
      </c>
      <c r="Q518" s="6">
        <v>6.75</v>
      </c>
      <c r="AA518" s="9">
        <v>4</v>
      </c>
      <c r="AB518" s="6">
        <v>5</v>
      </c>
      <c r="AC518" s="9">
        <v>1</v>
      </c>
      <c r="AD518" s="6">
        <v>7</v>
      </c>
      <c r="AE518" s="6"/>
      <c r="AF518" s="6"/>
      <c r="AJ518" s="6">
        <v>0.2614583333333333</v>
      </c>
      <c r="AK518" s="5">
        <v>5.261458333333334</v>
      </c>
      <c r="AN518" s="17">
        <v>0.04969313007325281</v>
      </c>
    </row>
    <row r="519" spans="16:40" ht="12.75">
      <c r="P519" s="9">
        <v>5</v>
      </c>
      <c r="Q519" s="6">
        <v>6.95</v>
      </c>
      <c r="AA519" s="9">
        <v>3</v>
      </c>
      <c r="AB519" s="6">
        <v>4.5</v>
      </c>
      <c r="AJ519" s="6">
        <v>0.2614583333333333</v>
      </c>
      <c r="AK519" s="5">
        <v>4.761458333333334</v>
      </c>
      <c r="AN519" s="17">
        <v>0.0549113979435572</v>
      </c>
    </row>
    <row r="520" spans="16:17" ht="12.75">
      <c r="P520" s="9">
        <f>3+1/3</f>
        <v>3.3333333333333335</v>
      </c>
      <c r="Q520" s="6">
        <v>7.2</v>
      </c>
    </row>
    <row r="522" spans="1:37" ht="12.75">
      <c r="A522" s="3">
        <v>1447</v>
      </c>
      <c r="J522" s="9">
        <v>10</v>
      </c>
      <c r="K522" s="6">
        <v>7.5</v>
      </c>
      <c r="N522" s="9">
        <v>5</v>
      </c>
      <c r="O522" s="6">
        <v>8</v>
      </c>
      <c r="P522" s="9">
        <v>5</v>
      </c>
      <c r="Q522" s="6">
        <v>7</v>
      </c>
      <c r="V522" s="9">
        <v>10</v>
      </c>
      <c r="W522" s="6">
        <v>12.25</v>
      </c>
      <c r="X522" t="s">
        <v>176</v>
      </c>
      <c r="AC522" s="9">
        <v>1</v>
      </c>
      <c r="AD522" s="6">
        <v>8</v>
      </c>
      <c r="AE522" s="6"/>
      <c r="AF522" s="6"/>
      <c r="AG522" s="6">
        <v>0.2838541666666667</v>
      </c>
      <c r="AH522" s="16">
        <v>8.283854166666666</v>
      </c>
      <c r="AK522" s="17">
        <v>0.0342659541024835</v>
      </c>
    </row>
    <row r="523" spans="14:37" ht="12.75">
      <c r="N523" s="9">
        <v>4</v>
      </c>
      <c r="O523" s="6">
        <v>7.5</v>
      </c>
      <c r="V523" s="9">
        <v>5.5</v>
      </c>
      <c r="W523" s="6">
        <v>12.25</v>
      </c>
      <c r="X523" t="s">
        <v>176</v>
      </c>
      <c r="AC523" s="9">
        <v>7</v>
      </c>
      <c r="AD523" s="6">
        <v>5</v>
      </c>
      <c r="AE523" s="6"/>
      <c r="AF523" s="6"/>
      <c r="AG523" s="6">
        <v>0.2838541666666667</v>
      </c>
      <c r="AH523" s="16">
        <v>5.283854166666667</v>
      </c>
      <c r="AK523" s="17">
        <v>0.05372104484967965</v>
      </c>
    </row>
    <row r="525" spans="1:28" ht="12.75">
      <c r="A525" s="3">
        <v>1448</v>
      </c>
      <c r="F525" s="9">
        <v>10.5</v>
      </c>
      <c r="G525" s="6">
        <v>8</v>
      </c>
      <c r="P525" s="9">
        <v>5</v>
      </c>
      <c r="Q525" s="6">
        <v>6.8</v>
      </c>
      <c r="V525" s="9">
        <v>10</v>
      </c>
      <c r="W525" s="6">
        <v>12.5</v>
      </c>
      <c r="X525" t="s">
        <v>187</v>
      </c>
      <c r="AA525" s="9">
        <v>1</v>
      </c>
      <c r="AB525" s="6">
        <v>7</v>
      </c>
    </row>
    <row r="526" spans="16:28" ht="12.75">
      <c r="P526" s="9">
        <v>5</v>
      </c>
      <c r="Q526" s="6">
        <v>6.5</v>
      </c>
      <c r="V526" s="9">
        <v>7</v>
      </c>
      <c r="W526" s="6">
        <v>12.5</v>
      </c>
      <c r="X526" t="s">
        <v>187</v>
      </c>
      <c r="AA526" s="9">
        <v>9</v>
      </c>
      <c r="AB526" s="6">
        <v>4.8</v>
      </c>
    </row>
    <row r="527" spans="27:28" ht="12.75">
      <c r="AA527" s="9">
        <v>3.5</v>
      </c>
      <c r="AB527" s="6">
        <v>6.8</v>
      </c>
    </row>
    <row r="529" spans="1:28" ht="12.75">
      <c r="A529" s="3">
        <v>1449</v>
      </c>
      <c r="N529" s="9">
        <v>5</v>
      </c>
      <c r="O529" s="6">
        <v>8</v>
      </c>
      <c r="P529" s="9">
        <v>5</v>
      </c>
      <c r="Q529" s="6">
        <v>7.25</v>
      </c>
      <c r="R529" s="9">
        <v>10</v>
      </c>
      <c r="S529" s="6">
        <v>8.25</v>
      </c>
      <c r="V529" s="9">
        <v>10</v>
      </c>
      <c r="W529" s="6">
        <v>12.766666666666667</v>
      </c>
      <c r="X529" t="s">
        <v>176</v>
      </c>
      <c r="AA529" s="9">
        <v>1</v>
      </c>
      <c r="AB529" s="6">
        <v>7</v>
      </c>
    </row>
    <row r="530" spans="14:28" ht="12.75">
      <c r="N530" s="9">
        <v>3.5</v>
      </c>
      <c r="O530" s="6">
        <v>7</v>
      </c>
      <c r="V530" s="9">
        <v>7</v>
      </c>
      <c r="W530" s="6">
        <v>12.766666666666667</v>
      </c>
      <c r="X530" t="s">
        <v>176</v>
      </c>
      <c r="AA530" s="9">
        <v>7</v>
      </c>
      <c r="AB530" s="6">
        <v>5</v>
      </c>
    </row>
    <row r="532" spans="1:28" ht="12.75">
      <c r="A532" s="3">
        <v>1450</v>
      </c>
      <c r="P532" s="9">
        <v>10</v>
      </c>
      <c r="Q532" s="6">
        <v>7.25</v>
      </c>
      <c r="V532" s="9">
        <v>10</v>
      </c>
      <c r="W532" s="6">
        <v>13.8125</v>
      </c>
      <c r="X532" t="s">
        <v>187</v>
      </c>
      <c r="AA532" s="9">
        <v>1</v>
      </c>
      <c r="AB532" s="6">
        <v>8</v>
      </c>
    </row>
    <row r="533" spans="16:28" ht="12.75">
      <c r="P533" s="9">
        <v>7</v>
      </c>
      <c r="Q533" s="6">
        <v>6.8</v>
      </c>
      <c r="V533" s="9">
        <v>7</v>
      </c>
      <c r="W533" s="6">
        <v>13.8125</v>
      </c>
      <c r="X533" t="s">
        <v>187</v>
      </c>
      <c r="AA533" s="9">
        <v>7</v>
      </c>
      <c r="AB533" s="6">
        <v>5</v>
      </c>
    </row>
    <row r="534" spans="16:17" ht="12.75">
      <c r="P534" s="9">
        <v>6</v>
      </c>
      <c r="Q534" s="6">
        <v>6.8</v>
      </c>
    </row>
    <row r="536" spans="1:19" ht="12.75">
      <c r="A536" s="3">
        <v>1451</v>
      </c>
      <c r="J536" s="9">
        <v>6</v>
      </c>
      <c r="K536" s="6">
        <v>8</v>
      </c>
      <c r="N536" s="9">
        <v>6</v>
      </c>
      <c r="O536" s="6">
        <v>5.5</v>
      </c>
      <c r="P536" s="9">
        <v>5</v>
      </c>
      <c r="Q536" s="6">
        <v>6.5</v>
      </c>
      <c r="R536" s="9">
        <v>10</v>
      </c>
      <c r="S536" s="6">
        <v>8</v>
      </c>
    </row>
    <row r="538" spans="1:17" ht="12.75">
      <c r="A538" s="3">
        <v>1452</v>
      </c>
      <c r="B538" s="9">
        <v>9</v>
      </c>
      <c r="C538" s="6">
        <v>6.5</v>
      </c>
      <c r="P538" s="9">
        <v>6</v>
      </c>
      <c r="Q538" s="6">
        <v>6.5</v>
      </c>
    </row>
    <row r="539" spans="16:17" ht="12.75">
      <c r="P539" s="9">
        <v>6</v>
      </c>
      <c r="Q539" s="6">
        <v>6.5</v>
      </c>
    </row>
    <row r="540" spans="16:17" ht="12.75">
      <c r="P540" s="9">
        <v>5</v>
      </c>
      <c r="Q540" s="13">
        <v>6.5</v>
      </c>
    </row>
    <row r="542" spans="1:28" ht="12.75">
      <c r="A542" s="3">
        <v>1453</v>
      </c>
      <c r="P542" s="2">
        <v>9</v>
      </c>
      <c r="Q542" s="6">
        <v>5.875</v>
      </c>
      <c r="R542" s="9">
        <v>5</v>
      </c>
      <c r="S542" s="6">
        <v>6.725</v>
      </c>
      <c r="AA542" s="9">
        <v>7</v>
      </c>
      <c r="AB542" s="6">
        <v>4.5</v>
      </c>
    </row>
    <row r="543" spans="16:28" ht="12.75">
      <c r="P543" s="9">
        <v>5</v>
      </c>
      <c r="Q543" s="6">
        <v>6.725</v>
      </c>
      <c r="AA543" s="9">
        <v>1</v>
      </c>
      <c r="AB543" s="6">
        <v>8</v>
      </c>
    </row>
    <row r="544" spans="16:17" ht="12.75">
      <c r="P544" s="9">
        <v>6</v>
      </c>
      <c r="Q544" s="6">
        <v>6.725</v>
      </c>
    </row>
    <row r="546" spans="1:26" ht="12.75">
      <c r="A546" s="3">
        <v>1454</v>
      </c>
      <c r="H546" s="9">
        <v>10</v>
      </c>
      <c r="I546" s="6">
        <v>7.5</v>
      </c>
      <c r="N546" s="9">
        <v>5</v>
      </c>
      <c r="O546" s="6">
        <v>8</v>
      </c>
      <c r="P546" s="9">
        <v>6</v>
      </c>
      <c r="Q546" s="6">
        <v>7.15</v>
      </c>
      <c r="Y546" s="18">
        <v>10</v>
      </c>
      <c r="Z546" s="7">
        <v>7.5</v>
      </c>
    </row>
    <row r="547" spans="25:26" ht="12.75">
      <c r="Y547" s="18">
        <v>7</v>
      </c>
      <c r="Z547" s="7">
        <v>7.5</v>
      </c>
    </row>
    <row r="549" spans="1:28" ht="12.75">
      <c r="A549" s="3">
        <v>1455</v>
      </c>
      <c r="J549" s="9">
        <v>16.5</v>
      </c>
      <c r="K549" s="6">
        <v>7.75</v>
      </c>
      <c r="P549" s="9">
        <v>5</v>
      </c>
      <c r="Q549" s="6">
        <v>6.75</v>
      </c>
      <c r="R549" s="9">
        <v>10</v>
      </c>
      <c r="S549" s="6">
        <v>7.333333333333333</v>
      </c>
      <c r="AA549" s="9">
        <v>7</v>
      </c>
      <c r="AB549" s="6">
        <v>3.8</v>
      </c>
    </row>
    <row r="550" spans="16:28" ht="12.75">
      <c r="P550" s="9">
        <v>5</v>
      </c>
      <c r="Q550" s="6">
        <v>6.8</v>
      </c>
      <c r="R550" s="9">
        <v>7</v>
      </c>
      <c r="S550" s="6">
        <v>7.333333333333333</v>
      </c>
      <c r="AA550" s="9">
        <v>1</v>
      </c>
      <c r="AB550" s="6">
        <v>8</v>
      </c>
    </row>
    <row r="551" spans="16:17" ht="12.75">
      <c r="P551" s="9">
        <v>5</v>
      </c>
      <c r="Q551" s="6">
        <v>6.825</v>
      </c>
    </row>
    <row r="552" spans="16:17" ht="12.75">
      <c r="P552" s="9">
        <v>5</v>
      </c>
      <c r="Q552" s="6">
        <v>6.5</v>
      </c>
    </row>
    <row r="554" spans="1:28" ht="12.75">
      <c r="A554" s="3">
        <v>1456</v>
      </c>
      <c r="J554" s="9">
        <v>10</v>
      </c>
      <c r="K554" s="6">
        <v>7</v>
      </c>
      <c r="N554" s="9">
        <v>10</v>
      </c>
      <c r="O554" s="6">
        <v>7.6</v>
      </c>
      <c r="P554" s="9">
        <v>5</v>
      </c>
      <c r="Q554" s="6">
        <v>6.6</v>
      </c>
      <c r="AA554" s="9">
        <v>7</v>
      </c>
      <c r="AB554" s="6">
        <v>4</v>
      </c>
    </row>
    <row r="555" spans="14:28" ht="12.75">
      <c r="N555" s="9">
        <v>7</v>
      </c>
      <c r="O555" s="6">
        <v>7.6</v>
      </c>
      <c r="P555" s="9">
        <v>5</v>
      </c>
      <c r="Q555" s="6">
        <v>6.6</v>
      </c>
      <c r="AA555" s="9">
        <v>1</v>
      </c>
      <c r="AB555" s="6">
        <v>8</v>
      </c>
    </row>
    <row r="556" spans="16:17" ht="12.75">
      <c r="P556" s="9">
        <v>4</v>
      </c>
      <c r="Q556" s="6">
        <v>6.6</v>
      </c>
    </row>
    <row r="558" spans="1:28" ht="12.75">
      <c r="A558" s="3">
        <v>1457</v>
      </c>
      <c r="B558" s="9">
        <v>5</v>
      </c>
      <c r="C558" s="6">
        <v>7</v>
      </c>
      <c r="J558" s="9">
        <v>10</v>
      </c>
      <c r="K558" s="6">
        <v>7.25</v>
      </c>
      <c r="P558" s="9">
        <v>10</v>
      </c>
      <c r="Q558" s="6">
        <v>7.25</v>
      </c>
      <c r="AA558" s="9">
        <v>7</v>
      </c>
      <c r="AB558" s="6">
        <v>4.5</v>
      </c>
    </row>
    <row r="559" spans="10:28" ht="12.75">
      <c r="J559" s="9">
        <v>17</v>
      </c>
      <c r="K559" s="6">
        <v>7.25</v>
      </c>
      <c r="P559" s="9">
        <v>9</v>
      </c>
      <c r="Q559" s="6">
        <v>6.75</v>
      </c>
      <c r="AA559" s="9">
        <v>1</v>
      </c>
      <c r="AB559" s="6">
        <v>8</v>
      </c>
    </row>
    <row r="560" spans="16:40" ht="12.75">
      <c r="P560" s="2"/>
      <c r="AA560" s="9">
        <v>17</v>
      </c>
      <c r="AB560" s="6">
        <v>7.25</v>
      </c>
      <c r="AG560" s="6">
        <v>0.8823529411764706</v>
      </c>
      <c r="AH560" s="6">
        <v>0.052941176470588235</v>
      </c>
      <c r="AI560" s="6">
        <v>0.061764705882352944</v>
      </c>
      <c r="AJ560" s="6">
        <v>0.9970588235294118</v>
      </c>
      <c r="AK560" s="16">
        <v>8.24705882352941</v>
      </c>
      <c r="AL560" s="14">
        <v>0.10699001426533525</v>
      </c>
      <c r="AM560" s="14">
        <v>0.013908701854493583</v>
      </c>
      <c r="AN560" s="17">
        <v>0.12089871611982883</v>
      </c>
    </row>
    <row r="562" spans="1:28" ht="12.75">
      <c r="A562" s="3">
        <v>1458</v>
      </c>
      <c r="P562" s="9">
        <v>2</v>
      </c>
      <c r="Q562" s="6">
        <v>4.5</v>
      </c>
      <c r="Y562" s="9">
        <v>28</v>
      </c>
      <c r="Z562" s="6">
        <v>7</v>
      </c>
      <c r="AA562" s="9">
        <v>7</v>
      </c>
      <c r="AB562" s="6">
        <v>4</v>
      </c>
    </row>
    <row r="563" spans="25:28" ht="12.75">
      <c r="Y563" s="9">
        <v>14</v>
      </c>
      <c r="Z563" s="6">
        <v>6.5</v>
      </c>
      <c r="AA563" s="9">
        <v>1</v>
      </c>
      <c r="AB563" s="6">
        <v>8</v>
      </c>
    </row>
    <row r="565" spans="1:28" ht="12.75">
      <c r="A565" s="3">
        <v>1459</v>
      </c>
      <c r="J565" s="9">
        <v>5</v>
      </c>
      <c r="K565" s="6">
        <v>7.5</v>
      </c>
      <c r="L565" s="9">
        <v>2</v>
      </c>
      <c r="M565" s="6">
        <v>7</v>
      </c>
      <c r="P565" s="9">
        <v>11</v>
      </c>
      <c r="Q565" s="6">
        <v>6</v>
      </c>
      <c r="Y565" s="9">
        <v>26</v>
      </c>
      <c r="Z565" s="6">
        <v>7</v>
      </c>
      <c r="AA565" s="9">
        <v>7</v>
      </c>
      <c r="AB565" s="6">
        <v>4</v>
      </c>
    </row>
    <row r="566" spans="27:28" ht="12.75">
      <c r="AA566" s="9">
        <v>1</v>
      </c>
      <c r="AB566" s="6">
        <v>8</v>
      </c>
    </row>
    <row r="567" spans="1:26" ht="12.75">
      <c r="A567" s="3">
        <v>1460</v>
      </c>
      <c r="J567" s="9">
        <v>5</v>
      </c>
      <c r="K567" s="6">
        <v>6</v>
      </c>
      <c r="N567" s="9">
        <v>6</v>
      </c>
      <c r="O567" s="6">
        <v>7</v>
      </c>
      <c r="P567" s="9">
        <v>5</v>
      </c>
      <c r="Q567" s="6">
        <v>6.25</v>
      </c>
      <c r="Y567" s="9">
        <v>5</v>
      </c>
      <c r="Z567" s="6">
        <v>6</v>
      </c>
    </row>
    <row r="568" spans="10:17" ht="12.75">
      <c r="J568" s="9">
        <v>4</v>
      </c>
      <c r="K568" s="6">
        <v>6.6</v>
      </c>
      <c r="N568" s="9">
        <v>2</v>
      </c>
      <c r="O568" s="6">
        <v>7.3125</v>
      </c>
      <c r="P568" s="9">
        <v>2</v>
      </c>
      <c r="Q568" s="6">
        <v>6</v>
      </c>
    </row>
    <row r="570" spans="1:19" ht="12.75">
      <c r="A570" s="3">
        <v>1461</v>
      </c>
      <c r="J570" s="9">
        <v>4</v>
      </c>
      <c r="K570" s="6">
        <v>9.5</v>
      </c>
      <c r="N570" s="9">
        <v>6</v>
      </c>
      <c r="O570" s="6">
        <v>7</v>
      </c>
      <c r="R570" s="9">
        <v>5</v>
      </c>
      <c r="S570" s="6">
        <v>6.9</v>
      </c>
    </row>
    <row r="571" spans="10:19" ht="12.75">
      <c r="J571" s="9">
        <v>2</v>
      </c>
      <c r="K571" s="6">
        <v>7</v>
      </c>
      <c r="N571" s="9">
        <v>1</v>
      </c>
      <c r="O571" s="6">
        <v>6.9</v>
      </c>
      <c r="R571" s="9">
        <v>2</v>
      </c>
      <c r="S571" s="6">
        <v>6.5</v>
      </c>
    </row>
    <row r="572" spans="18:19" ht="12.75">
      <c r="R572" s="9">
        <v>2</v>
      </c>
      <c r="S572" s="6">
        <v>7</v>
      </c>
    </row>
    <row r="574" spans="1:38" ht="12.75">
      <c r="A574" s="3">
        <v>1462</v>
      </c>
      <c r="L574" s="9">
        <v>4.5</v>
      </c>
      <c r="M574" s="6">
        <v>6.5</v>
      </c>
      <c r="R574" s="9">
        <v>10</v>
      </c>
      <c r="S574" s="6">
        <v>7.5</v>
      </c>
      <c r="AA574" s="9">
        <v>5</v>
      </c>
      <c r="AB574" s="6">
        <v>7.5</v>
      </c>
      <c r="AG574" s="6">
        <v>0.4434782608695652</v>
      </c>
      <c r="AH574" s="6">
        <v>0.03260869565217391</v>
      </c>
      <c r="AJ574" s="6">
        <v>0.4760869565217391</v>
      </c>
      <c r="AK574" s="16">
        <v>7.976086956521739</v>
      </c>
      <c r="AL574" s="14">
        <v>0.05560098119378577</v>
      </c>
    </row>
    <row r="575" spans="18:19" ht="12.75">
      <c r="R575" s="9">
        <v>5</v>
      </c>
      <c r="S575" s="6">
        <v>7</v>
      </c>
    </row>
    <row r="576" spans="18:19" ht="12.75">
      <c r="R576" s="9">
        <v>10.5</v>
      </c>
      <c r="S576" s="6">
        <v>6</v>
      </c>
    </row>
    <row r="578" spans="1:17" ht="12.75">
      <c r="A578" s="3">
        <v>1463</v>
      </c>
      <c r="L578" s="9">
        <v>7</v>
      </c>
      <c r="M578" s="6">
        <v>6.35</v>
      </c>
      <c r="P578" s="9">
        <v>12</v>
      </c>
      <c r="Q578" s="6">
        <v>6.75</v>
      </c>
    </row>
    <row r="579" spans="12:17" ht="12.75">
      <c r="L579" s="9">
        <v>2</v>
      </c>
      <c r="M579" s="6">
        <v>6.4</v>
      </c>
      <c r="P579" s="9">
        <v>2</v>
      </c>
      <c r="Q579" s="6">
        <v>6.5</v>
      </c>
    </row>
    <row r="580" spans="12:13" ht="12.75">
      <c r="L580" s="9">
        <f>4/3</f>
        <v>1.3333333333333333</v>
      </c>
      <c r="M580" s="6">
        <v>6.824999999999999</v>
      </c>
    </row>
    <row r="582" spans="1:19" ht="12.75">
      <c r="A582" s="3">
        <v>1464</v>
      </c>
      <c r="H582" s="9">
        <v>1</v>
      </c>
      <c r="I582" s="6">
        <v>7.125</v>
      </c>
      <c r="N582" s="9">
        <v>5</v>
      </c>
      <c r="O582" s="6">
        <v>7</v>
      </c>
      <c r="P582" s="9">
        <v>6</v>
      </c>
      <c r="Q582" s="6">
        <v>6.25</v>
      </c>
      <c r="R582" s="9">
        <v>5</v>
      </c>
      <c r="S582" s="6">
        <v>7.2</v>
      </c>
    </row>
    <row r="583" spans="8:19" ht="12.75">
      <c r="H583" s="9">
        <v>3</v>
      </c>
      <c r="I583" s="6">
        <v>6.833333333333333</v>
      </c>
      <c r="P583" s="9">
        <v>1</v>
      </c>
      <c r="Q583" s="6">
        <v>6.25</v>
      </c>
      <c r="R583" s="9">
        <v>4</v>
      </c>
      <c r="S583" s="6">
        <v>7.125</v>
      </c>
    </row>
    <row r="584" spans="8:17" ht="12.75">
      <c r="H584" s="9">
        <v>1</v>
      </c>
      <c r="I584" s="6">
        <v>6.75</v>
      </c>
      <c r="P584" s="9">
        <v>2</v>
      </c>
      <c r="Q584" s="6">
        <v>6.15</v>
      </c>
    </row>
    <row r="586" spans="1:19" ht="12.75">
      <c r="A586" s="3">
        <v>1465</v>
      </c>
      <c r="B586" s="9">
        <v>5</v>
      </c>
      <c r="C586" s="6">
        <v>6.35</v>
      </c>
      <c r="J586" s="9">
        <v>9</v>
      </c>
      <c r="K586" s="6">
        <v>7.25</v>
      </c>
      <c r="P586" s="9">
        <v>9</v>
      </c>
      <c r="Q586" s="6">
        <v>5.75</v>
      </c>
      <c r="R586" s="9">
        <v>5</v>
      </c>
      <c r="S586" s="6">
        <v>7</v>
      </c>
    </row>
    <row r="588" spans="1:17" ht="12.75">
      <c r="A588" s="3">
        <v>1466</v>
      </c>
      <c r="J588" s="9">
        <v>4</v>
      </c>
      <c r="K588" s="6">
        <v>6.75</v>
      </c>
      <c r="L588" s="9">
        <v>9</v>
      </c>
      <c r="M588" s="6">
        <v>6.5</v>
      </c>
      <c r="P588" s="9">
        <v>14</v>
      </c>
      <c r="Q588" s="6">
        <v>6.25</v>
      </c>
    </row>
    <row r="589" spans="10:11" ht="12.75">
      <c r="J589" s="9">
        <v>1</v>
      </c>
      <c r="K589" s="6">
        <v>6.6</v>
      </c>
    </row>
    <row r="591" spans="1:19" ht="12.75">
      <c r="A591" s="3">
        <v>1467</v>
      </c>
      <c r="B591" s="9">
        <v>6</v>
      </c>
      <c r="C591" s="6">
        <v>6.3</v>
      </c>
      <c r="J591" s="9">
        <v>7</v>
      </c>
      <c r="K591" s="6">
        <v>8.4</v>
      </c>
      <c r="P591" s="9">
        <v>5</v>
      </c>
      <c r="Q591" s="6">
        <v>5.8</v>
      </c>
      <c r="R591" s="9">
        <v>7</v>
      </c>
      <c r="S591" s="6">
        <v>8.4</v>
      </c>
    </row>
    <row r="592" spans="2:3" ht="12.75">
      <c r="B592" s="9">
        <v>3</v>
      </c>
      <c r="C592" s="6">
        <v>6</v>
      </c>
    </row>
    <row r="594" spans="1:19" ht="12.75">
      <c r="A594" s="3">
        <v>1468</v>
      </c>
      <c r="L594" s="9">
        <v>8</v>
      </c>
      <c r="M594" s="6">
        <v>7.1</v>
      </c>
      <c r="N594" s="9">
        <v>5</v>
      </c>
      <c r="O594" s="6">
        <v>6.8</v>
      </c>
      <c r="P594" s="9">
        <v>9</v>
      </c>
      <c r="Q594" s="6">
        <v>5.5</v>
      </c>
      <c r="R594" s="9">
        <v>7</v>
      </c>
      <c r="S594" s="6">
        <v>7.1</v>
      </c>
    </row>
    <row r="596" spans="1:17" ht="12.75">
      <c r="A596" s="3">
        <v>1469</v>
      </c>
      <c r="J596" s="9">
        <v>5</v>
      </c>
      <c r="K596" s="6">
        <v>9</v>
      </c>
      <c r="L596" s="9">
        <v>10</v>
      </c>
      <c r="M596" s="6">
        <v>9</v>
      </c>
      <c r="P596" s="9">
        <v>5</v>
      </c>
      <c r="Q596" s="6">
        <v>5.5</v>
      </c>
    </row>
    <row r="597" spans="16:17" ht="12.75">
      <c r="P597" s="9">
        <v>9</v>
      </c>
      <c r="Q597" s="6">
        <v>5.5</v>
      </c>
    </row>
    <row r="599" spans="1:19" ht="12.75">
      <c r="A599" s="3">
        <v>1470</v>
      </c>
      <c r="J599" s="9">
        <v>8</v>
      </c>
      <c r="K599" s="6">
        <v>8.5</v>
      </c>
      <c r="N599" s="9">
        <v>1</v>
      </c>
      <c r="O599" s="6">
        <v>7</v>
      </c>
      <c r="P599" s="9">
        <v>9</v>
      </c>
      <c r="Q599" s="6">
        <v>5.5</v>
      </c>
      <c r="R599" s="9">
        <v>7</v>
      </c>
      <c r="S599" s="6">
        <v>8.5</v>
      </c>
    </row>
    <row r="600" spans="14:15" ht="12.75">
      <c r="N600" s="9">
        <v>1</v>
      </c>
      <c r="O600" s="6">
        <v>7</v>
      </c>
    </row>
    <row r="601" spans="14:15" ht="12.75">
      <c r="N601" s="9">
        <v>2</v>
      </c>
      <c r="O601" s="6">
        <v>6.8</v>
      </c>
    </row>
    <row r="602" spans="14:15" ht="12.75">
      <c r="N602" s="9">
        <v>1</v>
      </c>
      <c r="O602" s="6">
        <v>6.6</v>
      </c>
    </row>
    <row r="604" spans="1:19" ht="12.75">
      <c r="A604" s="3">
        <v>1471</v>
      </c>
      <c r="B604" s="9">
        <v>8</v>
      </c>
      <c r="C604" s="8">
        <v>5.625</v>
      </c>
      <c r="L604" s="9">
        <v>10</v>
      </c>
      <c r="M604" s="6">
        <v>8.5</v>
      </c>
      <c r="P604" s="9">
        <v>5</v>
      </c>
      <c r="Q604" s="8">
        <v>5.375</v>
      </c>
      <c r="R604" s="9">
        <v>5</v>
      </c>
      <c r="S604" s="6">
        <v>8.5</v>
      </c>
    </row>
    <row r="605" spans="2:3" ht="12.75">
      <c r="B605" s="9">
        <v>1</v>
      </c>
      <c r="C605" s="8">
        <v>5.75</v>
      </c>
    </row>
    <row r="607" spans="1:19" ht="12.75">
      <c r="A607" s="3">
        <v>1472</v>
      </c>
      <c r="J607" s="9">
        <v>7</v>
      </c>
      <c r="K607" s="8">
        <v>9</v>
      </c>
      <c r="P607" s="9">
        <v>9</v>
      </c>
      <c r="Q607" s="8">
        <v>5.5</v>
      </c>
      <c r="R607" s="9">
        <v>8</v>
      </c>
      <c r="S607" s="8">
        <v>9</v>
      </c>
    </row>
    <row r="608" spans="16:17" ht="12.75">
      <c r="P608" s="9">
        <v>1</v>
      </c>
      <c r="Q608" s="8">
        <v>6.4</v>
      </c>
    </row>
    <row r="609" spans="16:17" ht="12.75">
      <c r="P609" s="9">
        <v>2</v>
      </c>
      <c r="Q609" s="8">
        <v>6.5</v>
      </c>
    </row>
    <row r="610" spans="16:17" ht="12.75">
      <c r="P610" s="9">
        <v>2</v>
      </c>
      <c r="Q610" s="8">
        <v>6.25</v>
      </c>
    </row>
    <row r="612" spans="1:19" ht="12.75">
      <c r="A612" s="3">
        <v>1473</v>
      </c>
      <c r="P612" s="9">
        <v>8</v>
      </c>
      <c r="Q612" s="8">
        <v>6.25</v>
      </c>
      <c r="R612" s="9">
        <v>5</v>
      </c>
      <c r="S612" s="8">
        <v>8.5</v>
      </c>
    </row>
    <row r="613" spans="16:17" ht="12.75">
      <c r="P613" s="9">
        <v>5</v>
      </c>
      <c r="Q613" s="8">
        <v>6.5</v>
      </c>
    </row>
    <row r="614" spans="16:17" ht="12.75">
      <c r="P614" s="9">
        <v>2</v>
      </c>
      <c r="Q614" s="8">
        <v>6.25</v>
      </c>
    </row>
    <row r="616" spans="1:15" ht="12.75">
      <c r="A616" s="3">
        <v>1474</v>
      </c>
      <c r="B616" s="9">
        <v>3</v>
      </c>
      <c r="C616" s="8">
        <v>5.666666666666667</v>
      </c>
      <c r="J616" s="9">
        <v>4</v>
      </c>
      <c r="K616" s="8">
        <v>5.6</v>
      </c>
      <c r="L616" s="9">
        <v>10</v>
      </c>
      <c r="M616" s="8">
        <v>9</v>
      </c>
      <c r="N616" s="9">
        <v>5</v>
      </c>
      <c r="O616" s="8">
        <v>11</v>
      </c>
    </row>
    <row r="617" spans="2:15" ht="12.75">
      <c r="B617" s="9">
        <v>2</v>
      </c>
      <c r="C617" s="8">
        <v>5.6</v>
      </c>
      <c r="N617" s="9">
        <v>8</v>
      </c>
      <c r="O617" s="8">
        <v>5.6</v>
      </c>
    </row>
    <row r="618" spans="14:15" ht="12.75">
      <c r="N618" s="9">
        <v>1</v>
      </c>
      <c r="O618" s="8">
        <v>6</v>
      </c>
    </row>
    <row r="620" spans="1:19" ht="12.75">
      <c r="A620" s="3">
        <v>1475</v>
      </c>
      <c r="H620" s="9">
        <v>2</v>
      </c>
      <c r="I620" s="8">
        <v>8.6</v>
      </c>
      <c r="R620" s="9">
        <v>3</v>
      </c>
      <c r="S620" s="8">
        <v>8.6</v>
      </c>
    </row>
    <row r="621" spans="8:19" ht="12.75">
      <c r="H621" s="9">
        <v>3</v>
      </c>
      <c r="I621" s="8">
        <v>8.6</v>
      </c>
      <c r="R621" s="9">
        <v>7</v>
      </c>
      <c r="S621" s="8">
        <v>8.6</v>
      </c>
    </row>
    <row r="623" spans="1:11" ht="12.75">
      <c r="A623" s="3">
        <v>1476</v>
      </c>
      <c r="H623" s="9">
        <v>8</v>
      </c>
      <c r="I623" s="8">
        <v>6.5</v>
      </c>
      <c r="J623" s="9">
        <v>4</v>
      </c>
      <c r="K623" s="8">
        <v>7.5</v>
      </c>
    </row>
    <row r="624" spans="8:11" ht="12.75">
      <c r="H624" s="9">
        <v>1</v>
      </c>
      <c r="I624" s="8">
        <v>6.6</v>
      </c>
      <c r="J624" s="9">
        <v>1</v>
      </c>
      <c r="K624" s="8">
        <v>7.9</v>
      </c>
    </row>
    <row r="626" spans="1:19" ht="12.75">
      <c r="A626" s="3">
        <v>1477</v>
      </c>
      <c r="B626" s="9">
        <v>6</v>
      </c>
      <c r="C626" s="8">
        <v>6.5</v>
      </c>
      <c r="P626" s="9">
        <v>3.5</v>
      </c>
      <c r="Q626" s="8">
        <v>6.5</v>
      </c>
      <c r="R626" s="9">
        <v>9</v>
      </c>
      <c r="S626" s="8">
        <v>6.5</v>
      </c>
    </row>
    <row r="627" spans="16:17" ht="12.75">
      <c r="P627" s="9">
        <v>1</v>
      </c>
      <c r="Q627" s="8">
        <v>6.5</v>
      </c>
    </row>
    <row r="628" spans="16:17" ht="12.75">
      <c r="P628" s="9">
        <f>8+2/3</f>
        <v>8.666666666666666</v>
      </c>
      <c r="Q628" s="8">
        <v>6</v>
      </c>
    </row>
    <row r="630" spans="1:19" ht="12.75">
      <c r="A630" s="3">
        <v>1478</v>
      </c>
      <c r="J630" s="9">
        <v>3</v>
      </c>
      <c r="K630" s="8">
        <v>7.75</v>
      </c>
      <c r="P630" s="9">
        <v>1</v>
      </c>
      <c r="Q630" s="8">
        <v>7.4</v>
      </c>
      <c r="R630" s="9">
        <v>4</v>
      </c>
      <c r="S630" s="8">
        <v>8</v>
      </c>
    </row>
    <row r="631" spans="10:19" ht="12.75">
      <c r="J631" s="9">
        <v>3</v>
      </c>
      <c r="K631" s="8">
        <v>8.333333333333334</v>
      </c>
      <c r="P631" s="9">
        <v>8</v>
      </c>
      <c r="Q631" s="8">
        <v>7.25</v>
      </c>
      <c r="R631" s="9">
        <v>4</v>
      </c>
      <c r="S631" s="8">
        <v>7.5</v>
      </c>
    </row>
    <row r="632" spans="16:19" ht="12.75">
      <c r="P632" s="9">
        <v>2</v>
      </c>
      <c r="Q632" s="8">
        <v>7.4</v>
      </c>
      <c r="R632" s="9">
        <v>1</v>
      </c>
      <c r="S632" s="8">
        <v>7.75</v>
      </c>
    </row>
    <row r="633" spans="16:17" ht="12.75">
      <c r="P633" s="9">
        <v>5</v>
      </c>
      <c r="Q633" s="8">
        <v>6.3</v>
      </c>
    </row>
    <row r="635" spans="1:38" ht="12.75">
      <c r="A635" s="3">
        <v>1479</v>
      </c>
      <c r="L635" s="9">
        <v>7</v>
      </c>
      <c r="M635" s="8">
        <v>8.5</v>
      </c>
      <c r="N635" s="9">
        <v>6</v>
      </c>
      <c r="O635" s="8">
        <v>6.7</v>
      </c>
      <c r="P635" s="9">
        <v>4</v>
      </c>
      <c r="Q635" s="8">
        <v>7.05</v>
      </c>
      <c r="R635" s="9">
        <v>2</v>
      </c>
      <c r="S635" s="8">
        <v>8.25</v>
      </c>
      <c r="AE635" s="9">
        <v>2</v>
      </c>
      <c r="AF635" s="8">
        <v>8.25</v>
      </c>
      <c r="AG635" s="6">
        <v>0.4</v>
      </c>
      <c r="AJ635" s="6">
        <v>0.4</v>
      </c>
      <c r="AK635" s="6">
        <v>8.65</v>
      </c>
      <c r="AL635" s="14">
        <v>0.046242774566473986</v>
      </c>
    </row>
    <row r="636" spans="12:38" ht="12.75">
      <c r="L636" s="9">
        <v>5</v>
      </c>
      <c r="M636" s="8">
        <v>8.5</v>
      </c>
      <c r="N636" s="9">
        <v>2</v>
      </c>
      <c r="O636" s="8">
        <v>6</v>
      </c>
      <c r="P636" s="9">
        <v>1</v>
      </c>
      <c r="Q636" s="8">
        <v>6.7</v>
      </c>
      <c r="R636" s="9">
        <v>3</v>
      </c>
      <c r="S636" s="8">
        <v>7.5</v>
      </c>
      <c r="AE636" s="9">
        <v>3</v>
      </c>
      <c r="AF636" s="8">
        <v>7.5</v>
      </c>
      <c r="AG636" s="6">
        <v>0.4</v>
      </c>
      <c r="AJ636" s="6">
        <v>0.4</v>
      </c>
      <c r="AK636" s="6">
        <v>7.9</v>
      </c>
      <c r="AL636" s="14">
        <v>0.05063291139240506</v>
      </c>
    </row>
    <row r="637" spans="14:38" ht="12.75">
      <c r="N637" s="9">
        <v>3</v>
      </c>
      <c r="O637" s="8">
        <v>6.5</v>
      </c>
      <c r="AE637" s="9">
        <v>7</v>
      </c>
      <c r="AF637" s="8">
        <v>8.5</v>
      </c>
      <c r="AG637" s="6">
        <v>0.75</v>
      </c>
      <c r="AJ637" s="6">
        <v>0.75</v>
      </c>
      <c r="AK637" s="6">
        <v>9.25</v>
      </c>
      <c r="AL637" s="14">
        <v>0.08108108108108109</v>
      </c>
    </row>
    <row r="638" spans="31:38" ht="12.75">
      <c r="AE638" s="9">
        <v>6</v>
      </c>
      <c r="AF638" s="8">
        <v>6.7</v>
      </c>
      <c r="AG638" s="6">
        <v>0.75</v>
      </c>
      <c r="AJ638" s="6">
        <v>0.4</v>
      </c>
      <c r="AK638" s="6">
        <v>7.1</v>
      </c>
      <c r="AL638" s="14">
        <v>0.056338028169014086</v>
      </c>
    </row>
    <row r="639" spans="31:38" ht="12.75">
      <c r="AE639" s="9">
        <v>2</v>
      </c>
      <c r="AF639" s="8">
        <v>6</v>
      </c>
      <c r="AG639" s="6">
        <v>1.15</v>
      </c>
      <c r="AJ639" s="6">
        <v>1.15</v>
      </c>
      <c r="AK639" s="6">
        <v>7.15</v>
      </c>
      <c r="AL639" s="14">
        <v>0.1608391608391608</v>
      </c>
    </row>
    <row r="640" spans="31:38" ht="12.75">
      <c r="AE640" s="9">
        <v>3</v>
      </c>
      <c r="AF640" s="8">
        <v>6.5</v>
      </c>
      <c r="AG640" s="6">
        <v>0.65</v>
      </c>
      <c r="AJ640" s="6">
        <v>0.65</v>
      </c>
      <c r="AK640" s="6">
        <v>7.15</v>
      </c>
      <c r="AL640" s="14">
        <v>0.09090909090909091</v>
      </c>
    </row>
    <row r="642" spans="1:17" ht="12.75">
      <c r="A642" s="3">
        <v>1480</v>
      </c>
      <c r="B642" s="9">
        <v>5</v>
      </c>
      <c r="C642" s="8">
        <v>7.3</v>
      </c>
      <c r="H642" s="9">
        <v>5</v>
      </c>
      <c r="I642" s="8">
        <v>6.1</v>
      </c>
      <c r="L642" s="9">
        <v>11</v>
      </c>
      <c r="M642" s="8">
        <v>8.75</v>
      </c>
      <c r="P642" s="9">
        <v>5</v>
      </c>
      <c r="Q642" s="8">
        <v>7.3</v>
      </c>
    </row>
    <row r="643" spans="16:17" ht="12.75">
      <c r="P643" s="9">
        <v>1</v>
      </c>
      <c r="Q643" s="8">
        <v>6.9</v>
      </c>
    </row>
    <row r="644" spans="16:17" ht="12.75">
      <c r="P644" s="9">
        <v>2</v>
      </c>
      <c r="Q644" s="8">
        <v>6.9</v>
      </c>
    </row>
    <row r="645" spans="16:17" ht="12.75">
      <c r="P645" s="9">
        <v>1</v>
      </c>
      <c r="Q645" s="8">
        <v>7</v>
      </c>
    </row>
    <row r="646" spans="16:17" ht="12.75">
      <c r="P646" s="9">
        <v>1</v>
      </c>
      <c r="Q646" s="8">
        <v>6.9</v>
      </c>
    </row>
    <row r="648" spans="1:40" ht="12.75">
      <c r="A648" s="3">
        <v>1481</v>
      </c>
      <c r="H648" s="9">
        <v>4</v>
      </c>
      <c r="I648" s="8">
        <v>7.95</v>
      </c>
      <c r="N648" s="9">
        <v>1</v>
      </c>
      <c r="O648" s="8">
        <v>7.5</v>
      </c>
      <c r="P648" s="9">
        <v>1</v>
      </c>
      <c r="Q648" s="8">
        <v>6.9</v>
      </c>
      <c r="AM648" s="14"/>
      <c r="AN648" s="14"/>
    </row>
    <row r="649" spans="8:17" ht="12.75">
      <c r="H649" s="9">
        <v>1</v>
      </c>
      <c r="I649" s="8">
        <v>7.5</v>
      </c>
      <c r="N649" s="9">
        <v>1</v>
      </c>
      <c r="O649" s="8">
        <v>8.55</v>
      </c>
      <c r="P649" s="9">
        <v>10</v>
      </c>
      <c r="Q649" s="8">
        <v>7</v>
      </c>
    </row>
    <row r="650" spans="8:17" ht="12.75">
      <c r="H650" s="9">
        <v>4</v>
      </c>
      <c r="I650" s="8">
        <v>6.5</v>
      </c>
      <c r="N650" s="9">
        <v>3</v>
      </c>
      <c r="O650" s="8">
        <v>7.9</v>
      </c>
      <c r="P650" s="9">
        <v>5</v>
      </c>
      <c r="Q650" s="8">
        <v>7</v>
      </c>
    </row>
    <row r="651" spans="8:17" ht="12.75">
      <c r="H651" s="9">
        <v>1</v>
      </c>
      <c r="I651" s="8">
        <v>6</v>
      </c>
      <c r="P651" s="9">
        <v>1</v>
      </c>
      <c r="Q651" s="8">
        <v>6.9</v>
      </c>
    </row>
    <row r="652" spans="8:9" ht="12.75">
      <c r="H652" s="9">
        <v>1</v>
      </c>
      <c r="I652" s="8">
        <v>8.5</v>
      </c>
    </row>
    <row r="653" spans="1:47" ht="12.75">
      <c r="A653" s="3">
        <v>1482</v>
      </c>
      <c r="N653" s="2">
        <v>5</v>
      </c>
      <c r="O653" s="6">
        <v>14.054166666666667</v>
      </c>
      <c r="P653" s="9">
        <v>9</v>
      </c>
      <c r="Q653" s="8">
        <v>7.5</v>
      </c>
      <c r="V653" s="2">
        <v>11</v>
      </c>
      <c r="W653" s="6">
        <v>18.554166666666667</v>
      </c>
      <c r="AC653" s="2">
        <v>11</v>
      </c>
      <c r="AD653" s="6">
        <v>11</v>
      </c>
      <c r="AE653" s="2"/>
      <c r="AG653" s="6">
        <v>7.5</v>
      </c>
      <c r="AH653" s="6"/>
      <c r="AI653" s="6">
        <v>0.05416666666666667</v>
      </c>
      <c r="AJ653" s="6">
        <v>7.554166666666666</v>
      </c>
      <c r="AK653" s="6">
        <v>18.554166666666667</v>
      </c>
      <c r="AL653" s="14">
        <v>0.40422187289467776</v>
      </c>
      <c r="AM653" s="14">
        <v>0.0029193801931282283</v>
      </c>
      <c r="AN653" s="14">
        <v>0.40714125308780597</v>
      </c>
      <c r="AP653" s="6"/>
      <c r="AQ653" s="6"/>
      <c r="AR653" s="6"/>
      <c r="AS653" s="6"/>
      <c r="AT653" s="6"/>
      <c r="AU653" s="14"/>
    </row>
    <row r="654" spans="16:47" ht="12.75">
      <c r="P654" s="9">
        <v>6</v>
      </c>
      <c r="Q654" s="8">
        <v>6.966666666666667</v>
      </c>
      <c r="AE654" s="2"/>
      <c r="AG654" s="6">
        <v>1</v>
      </c>
      <c r="AH654" s="6"/>
      <c r="AI654" s="6">
        <v>0.05416666666666667</v>
      </c>
      <c r="AJ654" s="6">
        <v>1.0541666666666667</v>
      </c>
      <c r="AK654" s="6">
        <v>14.054166666666667</v>
      </c>
      <c r="AL654" s="14">
        <v>0.07115327601541654</v>
      </c>
      <c r="AM654" s="14">
        <v>0.0038541357841683963</v>
      </c>
      <c r="AN654" s="14">
        <v>0.07500741179958494</v>
      </c>
      <c r="AP654" s="6"/>
      <c r="AQ654" s="6"/>
      <c r="AR654" s="6"/>
      <c r="AS654" s="14"/>
      <c r="AT654" s="14"/>
      <c r="AU654" s="14"/>
    </row>
    <row r="656" spans="1:17" ht="12.75">
      <c r="A656" s="3">
        <v>1483</v>
      </c>
      <c r="J656" s="9">
        <v>1</v>
      </c>
      <c r="K656" s="8">
        <v>7.5</v>
      </c>
      <c r="L656" s="9">
        <v>5</v>
      </c>
      <c r="M656" s="8">
        <v>8</v>
      </c>
      <c r="N656" s="9">
        <v>7</v>
      </c>
      <c r="O656" s="8">
        <v>8</v>
      </c>
      <c r="P656" s="9">
        <v>5</v>
      </c>
      <c r="Q656" s="8">
        <v>7</v>
      </c>
    </row>
    <row r="657" spans="14:17" ht="12.75">
      <c r="N657" s="9">
        <v>1</v>
      </c>
      <c r="O657" s="8">
        <v>8</v>
      </c>
      <c r="P657" s="9">
        <v>2</v>
      </c>
      <c r="Q657" s="8">
        <v>7.4</v>
      </c>
    </row>
    <row r="658" spans="14:17" ht="12.75">
      <c r="N658" s="9">
        <v>2</v>
      </c>
      <c r="O658" s="8">
        <v>8.5</v>
      </c>
      <c r="P658" s="9">
        <v>8</v>
      </c>
      <c r="Q658" s="8">
        <v>7.35</v>
      </c>
    </row>
    <row r="660" spans="1:17" ht="12.75">
      <c r="A660" s="3">
        <v>1484</v>
      </c>
      <c r="L660" s="9">
        <v>11</v>
      </c>
      <c r="M660" s="8">
        <v>9</v>
      </c>
      <c r="P660" s="9">
        <v>1</v>
      </c>
      <c r="Q660" s="8">
        <v>8.6</v>
      </c>
    </row>
    <row r="661" spans="12:17" ht="12.75">
      <c r="L661" s="9">
        <v>3</v>
      </c>
      <c r="M661" s="8">
        <v>9</v>
      </c>
      <c r="P661" s="9">
        <v>2</v>
      </c>
      <c r="Q661" s="8">
        <v>8.55</v>
      </c>
    </row>
    <row r="662" spans="12:17" ht="12.75">
      <c r="L662" s="9">
        <v>2</v>
      </c>
      <c r="M662" s="8">
        <v>8.5</v>
      </c>
      <c r="P662" s="9">
        <v>4</v>
      </c>
      <c r="Q662" s="8">
        <v>8.45</v>
      </c>
    </row>
    <row r="663" spans="12:17" ht="12.75">
      <c r="L663" s="9">
        <v>1</v>
      </c>
      <c r="M663" s="8">
        <v>8.5</v>
      </c>
      <c r="P663" s="9">
        <v>3</v>
      </c>
      <c r="Q663" s="8">
        <v>8.4</v>
      </c>
    </row>
    <row r="664" spans="16:17" ht="12.75">
      <c r="P664" s="9">
        <v>5</v>
      </c>
      <c r="Q664" s="8">
        <v>7.65</v>
      </c>
    </row>
    <row r="666" spans="1:19" ht="12.75">
      <c r="A666" s="3">
        <v>1485</v>
      </c>
      <c r="N666" s="9">
        <v>11</v>
      </c>
      <c r="O666" s="8">
        <v>10.5</v>
      </c>
      <c r="P666" s="9">
        <v>5</v>
      </c>
      <c r="Q666" s="8">
        <v>9.4</v>
      </c>
      <c r="R666" s="9">
        <v>5</v>
      </c>
      <c r="S666" s="8">
        <v>10.5</v>
      </c>
    </row>
    <row r="667" spans="16:17" ht="12.75">
      <c r="P667" s="9">
        <v>10</v>
      </c>
      <c r="Q667" s="8">
        <v>9.4</v>
      </c>
    </row>
    <row r="669" spans="1:26" ht="12.75">
      <c r="A669" s="3">
        <v>1486</v>
      </c>
      <c r="H669" s="9">
        <v>5</v>
      </c>
      <c r="I669" s="8">
        <v>13.5</v>
      </c>
      <c r="J669" s="9">
        <v>5</v>
      </c>
      <c r="K669" s="8">
        <v>9</v>
      </c>
      <c r="L669" s="9">
        <v>2</v>
      </c>
      <c r="M669" s="8">
        <v>13.5</v>
      </c>
      <c r="N669" s="9">
        <v>4</v>
      </c>
      <c r="O669" s="8">
        <v>13.5</v>
      </c>
      <c r="P669" s="9">
        <v>7</v>
      </c>
      <c r="Q669" s="8">
        <v>10</v>
      </c>
      <c r="Y669" s="9">
        <v>1</v>
      </c>
      <c r="Z669" s="8">
        <v>10.3</v>
      </c>
    </row>
    <row r="670" spans="12:15" ht="12.75">
      <c r="L670" s="9">
        <v>13</v>
      </c>
      <c r="M670" s="8">
        <v>13.5</v>
      </c>
      <c r="N670" s="9">
        <v>6</v>
      </c>
      <c r="O670" s="8">
        <v>13.5</v>
      </c>
    </row>
    <row r="671" spans="14:15" ht="12.75">
      <c r="N671" s="9">
        <v>2.5</v>
      </c>
      <c r="O671" s="8">
        <v>10.979999999999999</v>
      </c>
    </row>
    <row r="672" spans="14:15" ht="12.75">
      <c r="N672" s="9">
        <v>1</v>
      </c>
      <c r="O672" s="8">
        <v>10</v>
      </c>
    </row>
    <row r="673" spans="14:15" ht="12.75">
      <c r="N673" s="9">
        <v>8</v>
      </c>
      <c r="O673" s="8">
        <v>9</v>
      </c>
    </row>
    <row r="675" spans="1:15" ht="12.75">
      <c r="A675" s="3">
        <v>1487</v>
      </c>
      <c r="H675" s="9">
        <v>5</v>
      </c>
      <c r="I675" s="8">
        <v>14.5</v>
      </c>
      <c r="L675" s="9">
        <v>5</v>
      </c>
      <c r="M675" s="8">
        <v>14.5</v>
      </c>
      <c r="N675" s="9">
        <v>16</v>
      </c>
      <c r="O675" s="8">
        <v>14.5</v>
      </c>
    </row>
    <row r="677" spans="1:19" ht="12.75">
      <c r="A677" s="3">
        <v>1488</v>
      </c>
      <c r="N677" s="9">
        <v>2</v>
      </c>
      <c r="O677" s="8">
        <v>13</v>
      </c>
      <c r="R677" s="9">
        <v>4</v>
      </c>
      <c r="S677" s="8">
        <v>12</v>
      </c>
    </row>
    <row r="678" spans="14:19" ht="12.75">
      <c r="N678" s="9">
        <v>5</v>
      </c>
      <c r="O678" s="8">
        <v>13</v>
      </c>
      <c r="R678" s="9">
        <v>1</v>
      </c>
      <c r="S678" s="8">
        <v>13</v>
      </c>
    </row>
    <row r="679" spans="14:15" ht="12.75">
      <c r="N679" s="9">
        <v>3</v>
      </c>
      <c r="O679" s="8">
        <v>11</v>
      </c>
    </row>
    <row r="680" spans="14:15" ht="12.75">
      <c r="N680" s="9">
        <v>1</v>
      </c>
      <c r="O680" s="8">
        <v>13</v>
      </c>
    </row>
    <row r="682" spans="1:17" ht="12.75">
      <c r="A682" s="3">
        <v>1489</v>
      </c>
      <c r="H682" s="20">
        <v>5</v>
      </c>
      <c r="I682" s="8">
        <v>15.5</v>
      </c>
      <c r="L682" s="19">
        <v>10</v>
      </c>
      <c r="M682" s="8">
        <v>15.5</v>
      </c>
      <c r="P682" s="20">
        <v>3.5</v>
      </c>
      <c r="Q682" s="8">
        <v>15.6</v>
      </c>
    </row>
    <row r="683" spans="16:17" ht="12.75">
      <c r="P683" s="20">
        <v>3</v>
      </c>
      <c r="Q683" s="8">
        <v>16.25</v>
      </c>
    </row>
    <row r="684" spans="16:17" ht="12.75">
      <c r="P684" s="20">
        <v>0.5</v>
      </c>
      <c r="Q684" s="8">
        <v>14.05</v>
      </c>
    </row>
    <row r="685" spans="16:17" ht="12.75">
      <c r="P685" s="20">
        <v>6</v>
      </c>
      <c r="Q685" s="8">
        <v>15.9</v>
      </c>
    </row>
    <row r="686" spans="16:17" ht="12.75">
      <c r="P686" s="20">
        <v>0.5</v>
      </c>
      <c r="Q686" s="8">
        <v>16</v>
      </c>
    </row>
    <row r="687" spans="16:17" ht="12.75">
      <c r="P687" s="20">
        <v>2</v>
      </c>
      <c r="Q687" s="8">
        <v>16.25</v>
      </c>
    </row>
    <row r="689" spans="1:17" ht="12.75">
      <c r="A689" s="3">
        <v>1490</v>
      </c>
      <c r="J689" s="20">
        <v>2</v>
      </c>
      <c r="K689" s="8">
        <v>20</v>
      </c>
      <c r="L689" s="20">
        <v>1</v>
      </c>
      <c r="M689" s="8">
        <v>21</v>
      </c>
      <c r="N689" s="20">
        <v>8</v>
      </c>
      <c r="O689" s="8">
        <v>21</v>
      </c>
      <c r="P689" s="20">
        <v>1</v>
      </c>
      <c r="Q689" s="8">
        <v>17.75</v>
      </c>
    </row>
    <row r="690" spans="12:17" ht="12.75">
      <c r="L690" s="20">
        <v>2</v>
      </c>
      <c r="M690" s="8">
        <v>21</v>
      </c>
      <c r="N690" s="20">
        <v>2</v>
      </c>
      <c r="O690" s="8">
        <v>22</v>
      </c>
      <c r="P690" s="20">
        <v>1</v>
      </c>
      <c r="Q690" s="8">
        <v>18</v>
      </c>
    </row>
    <row r="691" spans="12:15" ht="12.75">
      <c r="L691" s="20">
        <v>2</v>
      </c>
      <c r="M691" s="8">
        <v>21</v>
      </c>
      <c r="N691" s="20">
        <v>4</v>
      </c>
      <c r="O691" s="8">
        <v>21</v>
      </c>
    </row>
    <row r="692" spans="12:15" ht="12.75">
      <c r="L692" s="20">
        <v>12</v>
      </c>
      <c r="M692" s="8">
        <v>9.958333333333334</v>
      </c>
      <c r="N692" s="20">
        <v>2</v>
      </c>
      <c r="O692" s="8">
        <v>21</v>
      </c>
    </row>
    <row r="694" spans="1:17" ht="12.75">
      <c r="A694" s="3">
        <v>1492</v>
      </c>
      <c r="B694" s="20">
        <v>5</v>
      </c>
      <c r="C694" s="8">
        <v>7.2</v>
      </c>
      <c r="L694" s="20">
        <v>4</v>
      </c>
      <c r="M694" s="8">
        <v>7</v>
      </c>
      <c r="N694" s="20">
        <v>2</v>
      </c>
      <c r="O694" s="8">
        <v>9</v>
      </c>
      <c r="P694" s="20">
        <v>5</v>
      </c>
      <c r="Q694" s="8">
        <v>8.1</v>
      </c>
    </row>
    <row r="695" spans="14:15" ht="12.75">
      <c r="N695" s="20">
        <v>7</v>
      </c>
      <c r="O695" s="8">
        <v>8</v>
      </c>
    </row>
    <row r="696" spans="14:15" ht="12.75">
      <c r="N696" s="20">
        <v>1</v>
      </c>
      <c r="O696" s="8">
        <v>9</v>
      </c>
    </row>
    <row r="697" spans="14:15" ht="12.75">
      <c r="N697" s="20">
        <v>1</v>
      </c>
      <c r="O697" s="8">
        <v>7.25</v>
      </c>
    </row>
    <row r="698" spans="14:15" ht="12.75">
      <c r="N698" s="20">
        <v>12</v>
      </c>
      <c r="O698" s="8">
        <v>9</v>
      </c>
    </row>
    <row r="700" spans="1:19" ht="12.75">
      <c r="A700" s="3">
        <v>1493</v>
      </c>
      <c r="N700" s="20">
        <v>5</v>
      </c>
      <c r="O700" s="8">
        <v>8.45</v>
      </c>
      <c r="P700" s="20">
        <v>5</v>
      </c>
      <c r="Q700" s="8">
        <v>9</v>
      </c>
      <c r="R700" s="20">
        <v>5.5</v>
      </c>
      <c r="S700" s="8">
        <v>10</v>
      </c>
    </row>
    <row r="701" spans="14:17" ht="12.75">
      <c r="N701" s="20">
        <v>5</v>
      </c>
      <c r="O701" s="8">
        <v>9</v>
      </c>
      <c r="P701" s="20">
        <v>3</v>
      </c>
      <c r="Q701" s="8">
        <v>6.95</v>
      </c>
    </row>
    <row r="702" spans="16:17" ht="12.75">
      <c r="P702" s="20">
        <v>1</v>
      </c>
      <c r="Q702" s="8">
        <v>6.2</v>
      </c>
    </row>
    <row r="703" spans="16:17" ht="12.75">
      <c r="P703" s="20">
        <v>2</v>
      </c>
      <c r="Q703" s="8">
        <v>8.5</v>
      </c>
    </row>
    <row r="705" spans="1:17" ht="12.75">
      <c r="A705" s="3">
        <v>1494</v>
      </c>
      <c r="H705" s="20">
        <v>1</v>
      </c>
      <c r="I705" s="8">
        <v>8.75</v>
      </c>
      <c r="J705" s="20">
        <v>2</v>
      </c>
      <c r="K705" s="8">
        <v>8.75</v>
      </c>
      <c r="N705" s="20">
        <v>7</v>
      </c>
      <c r="O705" s="8">
        <v>9.5</v>
      </c>
      <c r="P705" s="20">
        <v>5</v>
      </c>
      <c r="Q705" s="8">
        <v>9</v>
      </c>
    </row>
    <row r="706" spans="10:17" ht="12.75">
      <c r="J706" s="20">
        <v>2</v>
      </c>
      <c r="K706" s="8">
        <v>6.599999999999999</v>
      </c>
      <c r="N706" s="20">
        <v>4</v>
      </c>
      <c r="O706" s="8">
        <v>8.5</v>
      </c>
      <c r="P706" s="20">
        <v>2</v>
      </c>
      <c r="Q706" s="8">
        <v>9</v>
      </c>
    </row>
    <row r="707" spans="16:17" ht="12.75">
      <c r="P707" s="20">
        <v>2</v>
      </c>
      <c r="Q707" s="8">
        <v>9.166666666666668</v>
      </c>
    </row>
    <row r="709" spans="1:28" ht="12.75">
      <c r="A709" s="3">
        <v>1495</v>
      </c>
      <c r="L709" s="20">
        <v>4</v>
      </c>
      <c r="M709" s="8">
        <v>8.25</v>
      </c>
      <c r="N709" s="20">
        <v>1</v>
      </c>
      <c r="O709" s="8">
        <v>9.75</v>
      </c>
      <c r="P709" s="20">
        <v>5</v>
      </c>
      <c r="Q709" s="8">
        <v>9</v>
      </c>
      <c r="AA709" s="20">
        <v>1</v>
      </c>
      <c r="AB709" s="8">
        <v>8.9</v>
      </c>
    </row>
    <row r="710" spans="12:28" ht="12.75">
      <c r="L710" s="20">
        <v>1</v>
      </c>
      <c r="M710" s="8">
        <v>10.5</v>
      </c>
      <c r="N710" s="20">
        <v>3</v>
      </c>
      <c r="O710" s="8">
        <v>8.666666666666668</v>
      </c>
      <c r="AA710" s="20">
        <v>10.5</v>
      </c>
      <c r="AB710" s="8">
        <v>8.4</v>
      </c>
    </row>
    <row r="711" spans="14:15" ht="12.75">
      <c r="N711" s="20">
        <v>2</v>
      </c>
      <c r="O711" s="8">
        <v>8.7</v>
      </c>
    </row>
    <row r="712" spans="14:15" ht="12.75">
      <c r="N712" s="20">
        <v>6</v>
      </c>
      <c r="O712" s="8">
        <v>8.25</v>
      </c>
    </row>
    <row r="714" spans="1:15" ht="12.75">
      <c r="A714" s="3">
        <v>1496</v>
      </c>
      <c r="H714" s="20">
        <v>4</v>
      </c>
      <c r="I714" s="8">
        <v>9</v>
      </c>
      <c r="N714" s="20">
        <v>2</v>
      </c>
      <c r="O714" s="8">
        <v>9</v>
      </c>
    </row>
    <row r="715" spans="14:15" ht="12.75">
      <c r="N715" s="20">
        <v>2</v>
      </c>
      <c r="O715" s="8">
        <v>10</v>
      </c>
    </row>
    <row r="716" ht="12.75">
      <c r="N716" s="20">
        <v>1</v>
      </c>
    </row>
    <row r="717" spans="14:15" ht="12.75">
      <c r="N717" s="20">
        <v>4</v>
      </c>
      <c r="O717" s="8">
        <v>7.5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S55"/>
  <sheetViews>
    <sheetView zoomScale="90" zoomScaleNormal="90" zoomScalePageLayoutView="0" workbookViewId="0" topLeftCell="A1">
      <pane xSplit="1" ySplit="16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" sqref="D1"/>
    </sheetView>
  </sheetViews>
  <sheetFormatPr defaultColWidth="9.140625" defaultRowHeight="12.75"/>
  <cols>
    <col min="1" max="1" width="8.7109375" style="0" customWidth="1"/>
    <col min="2" max="2" width="7.00390625" style="0" customWidth="1"/>
    <col min="3" max="3" width="11.7109375" style="0" customWidth="1"/>
    <col min="4" max="5" width="10.28125" style="0" customWidth="1"/>
    <col min="6" max="6" width="11.7109375" style="0" customWidth="1"/>
    <col min="7" max="7" width="11.8515625" style="0" customWidth="1"/>
    <col min="8" max="8" width="12.28125" style="0" customWidth="1"/>
    <col min="9" max="9" width="11.7109375" style="0" customWidth="1"/>
    <col min="10" max="10" width="11.8515625" style="0" customWidth="1"/>
    <col min="11" max="11" width="12.00390625" style="0" customWidth="1"/>
    <col min="12" max="12" width="10.7109375" style="0" customWidth="1"/>
    <col min="13" max="13" width="12.00390625" style="0" customWidth="1"/>
    <col min="14" max="14" width="9.00390625" style="0" customWidth="1"/>
    <col min="15" max="15" width="11.57421875" style="0" customWidth="1"/>
    <col min="16" max="16" width="14.28125" style="0" customWidth="1"/>
    <col min="17" max="18" width="12.421875" style="0" customWidth="1"/>
    <col min="19" max="19" width="16.421875" style="0" customWidth="1"/>
  </cols>
  <sheetData>
    <row r="1" spans="1:7" ht="12.75">
      <c r="A1" s="3" t="s">
        <v>83</v>
      </c>
      <c r="B1" s="3"/>
      <c r="D1" s="4" t="s">
        <v>90</v>
      </c>
      <c r="E1" s="2"/>
      <c r="G1" s="6"/>
    </row>
    <row r="3" spans="1:19" ht="12.75">
      <c r="A3" s="3"/>
      <c r="D3" s="7" t="s">
        <v>180</v>
      </c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  <c r="S3" s="6"/>
    </row>
    <row r="4" spans="1:19" ht="12.75">
      <c r="A4" s="3"/>
      <c r="D4" s="7" t="s">
        <v>57</v>
      </c>
      <c r="F4" s="6"/>
      <c r="G4" s="6"/>
      <c r="H4" s="6"/>
      <c r="I4" s="6"/>
      <c r="J4" s="6"/>
      <c r="K4" s="6"/>
      <c r="L4" s="6"/>
      <c r="N4" s="6"/>
      <c r="O4" s="6"/>
      <c r="P4" s="6"/>
      <c r="Q4" s="6"/>
      <c r="R4" s="6"/>
      <c r="S4" s="6"/>
    </row>
    <row r="5" spans="1:19" ht="12.75">
      <c r="A5" s="3"/>
      <c r="D5" s="7" t="s">
        <v>169</v>
      </c>
      <c r="F5" s="6"/>
      <c r="G5" s="6"/>
      <c r="H5" s="6"/>
      <c r="I5" s="6"/>
      <c r="J5" s="6"/>
      <c r="K5" s="6"/>
      <c r="L5" s="6"/>
      <c r="N5" s="6"/>
      <c r="O5" s="6"/>
      <c r="P5" s="6"/>
      <c r="Q5" s="6"/>
      <c r="R5" s="6"/>
      <c r="S5" s="6"/>
    </row>
    <row r="6" spans="1:19" ht="12.75">
      <c r="A6" s="3"/>
      <c r="D6" s="7" t="s">
        <v>2</v>
      </c>
      <c r="F6" s="6"/>
      <c r="G6" s="6"/>
      <c r="H6" s="6"/>
      <c r="I6" s="6"/>
      <c r="J6" s="6"/>
      <c r="K6" s="6"/>
      <c r="L6" s="6"/>
      <c r="N6" s="6"/>
      <c r="O6" s="6"/>
      <c r="P6" s="6"/>
      <c r="Q6" s="6"/>
      <c r="R6" s="6"/>
      <c r="S6" s="6"/>
    </row>
    <row r="7" spans="1:19" ht="12.75">
      <c r="A7" s="3"/>
      <c r="E7" s="6"/>
      <c r="F7" s="6"/>
      <c r="G7" s="6"/>
      <c r="H7" s="6"/>
      <c r="I7" s="6"/>
      <c r="J7" s="6"/>
      <c r="K7" s="6"/>
      <c r="L7" s="6"/>
      <c r="O7" s="6"/>
      <c r="P7" s="6"/>
      <c r="Q7" s="6"/>
      <c r="R7" s="6"/>
      <c r="S7" s="6"/>
    </row>
    <row r="8" spans="1:19" ht="12.75">
      <c r="A8" s="3"/>
      <c r="E8" s="6"/>
      <c r="F8" s="1" t="s">
        <v>60</v>
      </c>
      <c r="G8" s="7" t="s">
        <v>141</v>
      </c>
      <c r="H8" s="7" t="s">
        <v>139</v>
      </c>
      <c r="I8" s="6"/>
      <c r="J8" s="6"/>
      <c r="K8" s="6"/>
      <c r="L8" s="6"/>
      <c r="N8" s="6"/>
      <c r="O8" s="7" t="s">
        <v>152</v>
      </c>
      <c r="P8" s="7" t="s">
        <v>150</v>
      </c>
      <c r="Q8" s="7" t="s">
        <v>154</v>
      </c>
      <c r="R8" s="7" t="s">
        <v>154</v>
      </c>
      <c r="S8" s="7" t="s">
        <v>153</v>
      </c>
    </row>
    <row r="9" spans="1:19" ht="12.75">
      <c r="A9" s="3"/>
      <c r="C9" s="1" t="s">
        <v>60</v>
      </c>
      <c r="D9" s="1" t="s">
        <v>60</v>
      </c>
      <c r="E9" s="6"/>
      <c r="F9" s="7" t="s">
        <v>137</v>
      </c>
      <c r="G9" s="7" t="s">
        <v>166</v>
      </c>
      <c r="H9" s="7" t="s">
        <v>166</v>
      </c>
      <c r="J9" s="6"/>
      <c r="K9" s="6"/>
      <c r="L9" s="7" t="s">
        <v>225</v>
      </c>
      <c r="M9" s="1" t="s">
        <v>101</v>
      </c>
      <c r="N9" s="7" t="s">
        <v>60</v>
      </c>
      <c r="O9" s="7" t="s">
        <v>66</v>
      </c>
      <c r="P9" s="7" t="s">
        <v>66</v>
      </c>
      <c r="Q9" s="1" t="s">
        <v>231</v>
      </c>
      <c r="R9" s="1" t="s">
        <v>231</v>
      </c>
      <c r="S9" s="7" t="s">
        <v>165</v>
      </c>
    </row>
    <row r="10" spans="1:19" ht="12.75">
      <c r="A10" s="3"/>
      <c r="C10" s="1" t="s">
        <v>138</v>
      </c>
      <c r="D10" s="1" t="s">
        <v>142</v>
      </c>
      <c r="E10" s="1" t="s">
        <v>60</v>
      </c>
      <c r="F10" s="7" t="s">
        <v>166</v>
      </c>
      <c r="G10" s="7" t="s">
        <v>197</v>
      </c>
      <c r="H10" s="7" t="s">
        <v>196</v>
      </c>
      <c r="I10" s="7" t="s">
        <v>135</v>
      </c>
      <c r="J10" s="7" t="s">
        <v>141</v>
      </c>
      <c r="K10" s="6"/>
      <c r="L10" s="7" t="s">
        <v>64</v>
      </c>
      <c r="M10" s="1" t="s">
        <v>160</v>
      </c>
      <c r="N10" s="7" t="s">
        <v>146</v>
      </c>
      <c r="O10" s="7" t="s">
        <v>96</v>
      </c>
      <c r="P10" s="7" t="s">
        <v>97</v>
      </c>
      <c r="Q10" s="7" t="s">
        <v>132</v>
      </c>
      <c r="R10" s="7" t="s">
        <v>132</v>
      </c>
      <c r="S10" s="7" t="s">
        <v>181</v>
      </c>
    </row>
    <row r="11" spans="1:19" ht="12.75">
      <c r="A11" s="3"/>
      <c r="C11" s="7" t="s">
        <v>214</v>
      </c>
      <c r="D11" s="7" t="s">
        <v>210</v>
      </c>
      <c r="E11" s="7" t="s">
        <v>135</v>
      </c>
      <c r="F11" s="7" t="s">
        <v>197</v>
      </c>
      <c r="G11" s="1" t="s">
        <v>75</v>
      </c>
      <c r="H11" s="1" t="s">
        <v>75</v>
      </c>
      <c r="I11" s="7" t="s">
        <v>157</v>
      </c>
      <c r="J11" s="7" t="s">
        <v>168</v>
      </c>
      <c r="K11" s="7" t="s">
        <v>139</v>
      </c>
      <c r="L11" s="1" t="s">
        <v>96</v>
      </c>
      <c r="M11" s="1" t="s">
        <v>129</v>
      </c>
      <c r="N11" s="7" t="s">
        <v>229</v>
      </c>
      <c r="O11" s="7" t="s">
        <v>56</v>
      </c>
      <c r="P11" s="7" t="s">
        <v>240</v>
      </c>
      <c r="Q11" s="7" t="s">
        <v>130</v>
      </c>
      <c r="R11" s="7" t="s">
        <v>130</v>
      </c>
      <c r="S11" s="7" t="s">
        <v>238</v>
      </c>
    </row>
    <row r="12" spans="1:19" ht="12.75">
      <c r="A12" s="3" t="s">
        <v>104</v>
      </c>
      <c r="B12" s="3" t="s">
        <v>152</v>
      </c>
      <c r="C12" s="7" t="s">
        <v>164</v>
      </c>
      <c r="D12" s="7" t="s">
        <v>227</v>
      </c>
      <c r="E12" s="7" t="s">
        <v>178</v>
      </c>
      <c r="F12" s="1" t="s">
        <v>75</v>
      </c>
      <c r="G12" s="1" t="s">
        <v>182</v>
      </c>
      <c r="H12" s="7" t="s">
        <v>181</v>
      </c>
      <c r="I12" s="7" t="s">
        <v>168</v>
      </c>
      <c r="J12" s="7" t="s">
        <v>182</v>
      </c>
      <c r="K12" s="1" t="s">
        <v>168</v>
      </c>
      <c r="L12" s="7" t="s">
        <v>56</v>
      </c>
      <c r="M12" s="1" t="s">
        <v>82</v>
      </c>
      <c r="N12" s="7" t="s">
        <v>126</v>
      </c>
      <c r="O12" s="7" t="s">
        <v>239</v>
      </c>
      <c r="P12" s="7" t="s">
        <v>54</v>
      </c>
      <c r="Q12" s="7" t="s">
        <v>86</v>
      </c>
      <c r="R12" s="7" t="s">
        <v>86</v>
      </c>
      <c r="S12" s="7" t="s">
        <v>131</v>
      </c>
    </row>
    <row r="13" spans="1:19" ht="12.75">
      <c r="A13" s="3"/>
      <c r="B13" s="3" t="s">
        <v>247</v>
      </c>
      <c r="C13" s="1" t="s">
        <v>182</v>
      </c>
      <c r="D13" s="7" t="s">
        <v>3</v>
      </c>
      <c r="E13" s="7" t="s">
        <v>3</v>
      </c>
      <c r="F13" s="1" t="s">
        <v>182</v>
      </c>
      <c r="G13" s="7" t="s">
        <v>3</v>
      </c>
      <c r="H13" s="7" t="s">
        <v>3</v>
      </c>
      <c r="I13" s="7" t="s">
        <v>182</v>
      </c>
      <c r="J13" s="7" t="s">
        <v>3</v>
      </c>
      <c r="K13" s="7" t="s">
        <v>3</v>
      </c>
      <c r="L13" s="7" t="s">
        <v>121</v>
      </c>
      <c r="M13" s="7" t="s">
        <v>121</v>
      </c>
      <c r="N13" s="7" t="s">
        <v>6</v>
      </c>
      <c r="O13" s="7" t="s">
        <v>167</v>
      </c>
      <c r="P13" s="7" t="s">
        <v>106</v>
      </c>
      <c r="Q13" s="7" t="s">
        <v>197</v>
      </c>
      <c r="R13" s="7" t="s">
        <v>106</v>
      </c>
      <c r="S13" s="7" t="s">
        <v>59</v>
      </c>
    </row>
    <row r="14" spans="1:19" ht="12.75">
      <c r="A14" s="3"/>
      <c r="B14" s="10"/>
      <c r="D14" s="6"/>
      <c r="E14" s="6"/>
      <c r="G14" s="6"/>
      <c r="H14" s="6"/>
      <c r="I14" s="6"/>
      <c r="J14" s="6"/>
      <c r="K14" s="6"/>
      <c r="L14" s="7" t="s">
        <v>113</v>
      </c>
      <c r="M14" s="7" t="s">
        <v>113</v>
      </c>
      <c r="N14" s="7" t="s">
        <v>113</v>
      </c>
      <c r="O14" s="7" t="s">
        <v>196</v>
      </c>
      <c r="P14" s="7" t="s">
        <v>73</v>
      </c>
      <c r="Q14" s="7" t="s">
        <v>74</v>
      </c>
      <c r="R14" s="7" t="s">
        <v>74</v>
      </c>
      <c r="S14" s="7" t="s">
        <v>228</v>
      </c>
    </row>
    <row r="15" spans="1:19" ht="12.75">
      <c r="A15" s="3"/>
      <c r="B15" s="10"/>
      <c r="D15" s="6"/>
      <c r="E15" s="6"/>
      <c r="G15" s="6"/>
      <c r="H15" s="6"/>
      <c r="I15" s="6"/>
      <c r="J15" s="6"/>
      <c r="K15" s="6"/>
      <c r="L15" s="6"/>
      <c r="N15" s="6"/>
      <c r="O15" s="6"/>
      <c r="P15" s="6"/>
      <c r="Q15" s="6"/>
      <c r="R15" s="6"/>
      <c r="S15" s="6"/>
    </row>
    <row r="16" spans="1:19" ht="12.75">
      <c r="A16" s="3"/>
      <c r="B16" s="10"/>
      <c r="E16" s="6"/>
      <c r="F16" s="6"/>
      <c r="G16" s="6"/>
      <c r="H16" s="6"/>
      <c r="I16" s="6"/>
      <c r="J16" s="6"/>
      <c r="K16" s="6"/>
      <c r="L16" s="6"/>
      <c r="N16" s="6"/>
      <c r="O16" s="6"/>
      <c r="P16" s="6"/>
      <c r="Q16" s="6"/>
      <c r="R16" s="6"/>
      <c r="S16" s="6"/>
    </row>
    <row r="17" spans="1:19" ht="12.75">
      <c r="A17" s="3" t="s">
        <v>12</v>
      </c>
      <c r="B17" s="10">
        <v>8</v>
      </c>
      <c r="C17" s="6">
        <v>6.5625</v>
      </c>
      <c r="D17" s="6">
        <v>14.6765625</v>
      </c>
      <c r="E17" s="6">
        <v>2.236428571428571</v>
      </c>
      <c r="F17" s="6">
        <v>6.5625</v>
      </c>
      <c r="G17" s="6">
        <v>14.6765625</v>
      </c>
      <c r="H17" s="6">
        <v>2.236428571428571</v>
      </c>
      <c r="I17" s="6"/>
      <c r="J17" s="6"/>
      <c r="K17" s="6"/>
      <c r="L17" s="6"/>
      <c r="N17" s="6"/>
      <c r="O17" s="6"/>
      <c r="P17" s="6"/>
      <c r="Q17" s="6"/>
      <c r="R17" s="6"/>
      <c r="S17" s="6"/>
    </row>
    <row r="19" spans="1:19" ht="12.75">
      <c r="A19" s="3" t="s">
        <v>14</v>
      </c>
      <c r="B19" s="10">
        <v>2</v>
      </c>
      <c r="C19" s="6">
        <v>11.5</v>
      </c>
      <c r="D19" s="6">
        <v>19.679166666666667</v>
      </c>
      <c r="E19" s="6">
        <v>1.711231884057971</v>
      </c>
      <c r="F19" s="6">
        <v>11.5</v>
      </c>
      <c r="G19" s="6">
        <v>19.679166666666667</v>
      </c>
      <c r="H19" s="6">
        <v>1.711231884057971</v>
      </c>
      <c r="I19" s="6"/>
      <c r="J19" s="6"/>
      <c r="K19" s="6"/>
      <c r="L19" s="6"/>
      <c r="N19" s="6"/>
      <c r="O19" s="6"/>
      <c r="P19" s="6"/>
      <c r="Q19" s="6"/>
      <c r="R19" s="6"/>
      <c r="S19" s="6"/>
    </row>
    <row r="21" spans="1:19" ht="12.75">
      <c r="A21" s="3" t="s">
        <v>21</v>
      </c>
      <c r="B21" s="10">
        <v>0</v>
      </c>
      <c r="E21" s="6"/>
      <c r="F21" s="6"/>
      <c r="G21" s="6"/>
      <c r="H21" s="6"/>
      <c r="I21" s="6"/>
      <c r="J21" s="6"/>
      <c r="K21" s="6"/>
      <c r="L21" s="6"/>
      <c r="N21" s="6"/>
      <c r="O21" s="6"/>
      <c r="P21" s="6"/>
      <c r="Q21" s="6"/>
      <c r="R21" s="6"/>
      <c r="S21" s="6"/>
    </row>
    <row r="23" spans="1:19" ht="12.75">
      <c r="A23" s="3" t="s">
        <v>32</v>
      </c>
      <c r="B23" s="10">
        <v>9</v>
      </c>
      <c r="C23" s="6">
        <v>19.38888888888889</v>
      </c>
      <c r="D23" s="6">
        <v>34.745763274811566</v>
      </c>
      <c r="E23" s="6">
        <v>1.7920450972682183</v>
      </c>
      <c r="F23" s="6">
        <v>11.88888888888889</v>
      </c>
      <c r="G23" s="6">
        <v>19.350231568863194</v>
      </c>
      <c r="H23" s="6">
        <v>1.627589571212792</v>
      </c>
      <c r="I23" s="6">
        <v>7.5</v>
      </c>
      <c r="J23" s="6">
        <v>15.395531705948372</v>
      </c>
      <c r="K23" s="16">
        <v>2.0527375607931164</v>
      </c>
      <c r="L23" s="6"/>
      <c r="N23" s="6"/>
      <c r="O23" s="6"/>
      <c r="P23" s="6"/>
      <c r="Q23" s="6"/>
      <c r="R23" s="6"/>
      <c r="S23" s="6"/>
    </row>
    <row r="25" spans="1:19" ht="12.75">
      <c r="A25" s="3" t="s">
        <v>33</v>
      </c>
      <c r="B25" s="10">
        <v>7</v>
      </c>
      <c r="C25" s="6">
        <v>22.642857142857142</v>
      </c>
      <c r="D25" s="6">
        <v>57.39545428955895</v>
      </c>
      <c r="E25" s="6">
        <v>2.534815015942667</v>
      </c>
      <c r="F25" s="6">
        <v>15.5</v>
      </c>
      <c r="G25" s="6">
        <v>29.600099206349203</v>
      </c>
      <c r="H25" s="6">
        <v>1.9096838197644643</v>
      </c>
      <c r="I25" s="6">
        <v>7.142857142857143</v>
      </c>
      <c r="J25" s="6">
        <v>27.795355083209756</v>
      </c>
      <c r="K25" s="6">
        <v>3.8913497116493656</v>
      </c>
      <c r="L25" s="6">
        <v>63.86822952889268</v>
      </c>
      <c r="M25" s="6">
        <v>5</v>
      </c>
      <c r="N25" s="6">
        <v>4.375</v>
      </c>
      <c r="O25" s="6">
        <v>17.459787969704333</v>
      </c>
      <c r="P25" s="6">
        <v>8.057053375287952</v>
      </c>
      <c r="Q25" s="6">
        <v>223.63636363636365</v>
      </c>
      <c r="R25" s="6">
        <v>103.20000000000002</v>
      </c>
      <c r="S25" s="6">
        <v>16.440222220428787</v>
      </c>
    </row>
    <row r="27" spans="1:19" ht="12.75">
      <c r="A27" s="3" t="s">
        <v>34</v>
      </c>
      <c r="B27" s="10">
        <v>8</v>
      </c>
      <c r="C27" s="6">
        <v>17.020375</v>
      </c>
      <c r="D27" s="6">
        <v>98.25247291666666</v>
      </c>
      <c r="E27" s="6">
        <v>5.772638553302536</v>
      </c>
      <c r="F27" s="6">
        <v>7.8125</v>
      </c>
      <c r="G27" s="6">
        <v>26.60651041666667</v>
      </c>
      <c r="H27" s="6">
        <v>3.4056333333333333</v>
      </c>
      <c r="I27" s="6">
        <v>9.207875</v>
      </c>
      <c r="J27" s="6">
        <v>71.6459625</v>
      </c>
      <c r="K27" s="16">
        <v>7.780944300395042</v>
      </c>
      <c r="L27" s="6">
        <v>93.57559059495466</v>
      </c>
      <c r="M27" s="6">
        <v>5.6</v>
      </c>
      <c r="N27" s="6">
        <v>4.9</v>
      </c>
      <c r="O27" s="6">
        <v>17.402977601052903</v>
      </c>
      <c r="P27" s="6">
        <v>9.041279847327857</v>
      </c>
      <c r="Q27" s="6">
        <v>297.0986358902141</v>
      </c>
      <c r="R27" s="6">
        <v>150.8371343597434</v>
      </c>
      <c r="S27" s="6">
        <v>12.64023364731978</v>
      </c>
    </row>
    <row r="29" spans="1:19" ht="12.75">
      <c r="A29" s="3" t="s">
        <v>36</v>
      </c>
      <c r="B29" s="10">
        <v>8</v>
      </c>
      <c r="C29" s="6">
        <v>40.541666666666664</v>
      </c>
      <c r="D29" s="6">
        <v>259.83307291666665</v>
      </c>
      <c r="E29" s="6">
        <v>6.409037769784171</v>
      </c>
      <c r="F29" s="6">
        <v>28.041666666666664</v>
      </c>
      <c r="G29" s="6">
        <v>128.91848958333333</v>
      </c>
      <c r="H29" s="6">
        <v>4.597390416047548</v>
      </c>
      <c r="I29" s="6">
        <v>12.5</v>
      </c>
      <c r="J29" s="6">
        <v>130.91458333333333</v>
      </c>
      <c r="K29" s="16">
        <v>10.473166666666666</v>
      </c>
      <c r="L29" s="6">
        <v>127.44793136923644</v>
      </c>
      <c r="M29" s="6">
        <v>7.425</v>
      </c>
      <c r="N29" s="6">
        <v>6.496875</v>
      </c>
      <c r="O29" s="6">
        <v>20.118031325002143</v>
      </c>
      <c r="P29" s="6">
        <v>8.500746363368446</v>
      </c>
      <c r="Q29" s="6">
        <v>335.4029444075331</v>
      </c>
      <c r="R29" s="6">
        <v>142.0963287706964</v>
      </c>
      <c r="S29" s="6">
        <v>12.166889988672775</v>
      </c>
    </row>
    <row r="31" spans="1:19" ht="12.75">
      <c r="A31" s="3" t="s">
        <v>37</v>
      </c>
      <c r="B31" s="10">
        <v>5</v>
      </c>
      <c r="C31" s="6">
        <v>45.06666666666667</v>
      </c>
      <c r="D31" s="6">
        <v>375.7046314102564</v>
      </c>
      <c r="E31" s="16">
        <v>8.336641229517523</v>
      </c>
      <c r="F31" s="6">
        <v>37.266666666666666</v>
      </c>
      <c r="G31" s="6">
        <v>263.6890064102564</v>
      </c>
      <c r="H31" s="16">
        <v>7.075733624604376</v>
      </c>
      <c r="I31" s="6">
        <v>7.8</v>
      </c>
      <c r="J31" s="6">
        <v>112.015625</v>
      </c>
      <c r="K31" s="16">
        <v>14.360977564102564</v>
      </c>
      <c r="L31" s="6">
        <v>143.2712732626026</v>
      </c>
      <c r="M31" s="6">
        <v>8.4</v>
      </c>
      <c r="N31" s="6">
        <v>7.35</v>
      </c>
      <c r="O31" s="6">
        <v>23.630848219127646</v>
      </c>
      <c r="P31" s="6">
        <v>11.015719754334592</v>
      </c>
      <c r="Q31" s="6">
        <v>385.6711089307085</v>
      </c>
      <c r="R31" s="6">
        <v>188.94311318985478</v>
      </c>
      <c r="S31" s="6">
        <v>12.184170493388367</v>
      </c>
    </row>
    <row r="33" spans="1:19" ht="12.75">
      <c r="A33" s="3" t="s">
        <v>38</v>
      </c>
      <c r="B33" s="10">
        <v>8</v>
      </c>
      <c r="C33" s="6">
        <v>33.28125</v>
      </c>
      <c r="D33" s="6">
        <v>316.25598958333336</v>
      </c>
      <c r="E33" s="6">
        <v>9.502527386541471</v>
      </c>
      <c r="F33" s="6">
        <v>26.53125</v>
      </c>
      <c r="G33" s="6">
        <v>202.41223958333336</v>
      </c>
      <c r="H33" s="6">
        <v>7.629201020808796</v>
      </c>
      <c r="I33" s="6">
        <v>6.75</v>
      </c>
      <c r="J33" s="6">
        <v>113.84375</v>
      </c>
      <c r="K33" s="16">
        <v>16.86574074074074</v>
      </c>
      <c r="L33" s="6">
        <v>154.0239309340523</v>
      </c>
      <c r="M33" s="6">
        <v>9.833333329999999</v>
      </c>
      <c r="N33" s="6">
        <v>8.60416666375</v>
      </c>
      <c r="O33" s="6">
        <v>22.028818125625016</v>
      </c>
      <c r="P33" s="6">
        <v>11.453334413033662</v>
      </c>
      <c r="Q33" s="6">
        <v>333.9020829078968</v>
      </c>
      <c r="R33" s="6">
        <v>175.15012935398758</v>
      </c>
      <c r="S33" s="6">
        <v>13.018591035756302</v>
      </c>
    </row>
    <row r="35" spans="1:19" ht="12.75">
      <c r="A35" s="3" t="s">
        <v>39</v>
      </c>
      <c r="B35" s="10">
        <v>10</v>
      </c>
      <c r="C35" s="6">
        <v>51.85</v>
      </c>
      <c r="D35" s="6">
        <v>407.52145833333327</v>
      </c>
      <c r="E35" s="6">
        <v>7.859623111539697</v>
      </c>
      <c r="F35" s="6">
        <v>44.8</v>
      </c>
      <c r="G35" s="6">
        <v>284.56604166666665</v>
      </c>
      <c r="H35" s="6">
        <v>6.351920572916667</v>
      </c>
      <c r="I35" s="6">
        <v>7.05</v>
      </c>
      <c r="J35" s="6">
        <v>122.95541666666668</v>
      </c>
      <c r="K35" s="16">
        <v>17.440484633569742</v>
      </c>
      <c r="L35" s="6">
        <v>112.59569971694796</v>
      </c>
      <c r="M35" s="6">
        <v>9.425</v>
      </c>
      <c r="N35" s="6">
        <v>8.246875</v>
      </c>
      <c r="O35" s="6">
        <v>36.7114255875843</v>
      </c>
      <c r="P35" s="6">
        <v>13.286246437313345</v>
      </c>
      <c r="Q35" s="6">
        <v>445.90720786994706</v>
      </c>
      <c r="R35" s="6">
        <v>158.62817821415044</v>
      </c>
      <c r="S35" s="6">
        <v>17.54914917945038</v>
      </c>
    </row>
    <row r="37" spans="1:19" ht="12.75">
      <c r="A37" s="3" t="s">
        <v>40</v>
      </c>
      <c r="B37" s="10">
        <v>10</v>
      </c>
      <c r="C37" s="6">
        <v>58.15</v>
      </c>
      <c r="D37" s="6">
        <v>420.6675</v>
      </c>
      <c r="E37" s="6">
        <v>7.234178847807395</v>
      </c>
      <c r="F37" s="6">
        <v>48.08333333333333</v>
      </c>
      <c r="G37" s="6">
        <v>286.55083333333334</v>
      </c>
      <c r="H37" s="6">
        <v>5.959462738301561</v>
      </c>
      <c r="I37" s="6">
        <v>10.066666666666666</v>
      </c>
      <c r="J37" s="6">
        <v>134.11666666666667</v>
      </c>
      <c r="K37" s="16">
        <v>13.322847682119207</v>
      </c>
      <c r="L37" s="6">
        <v>122.37429187226437</v>
      </c>
      <c r="M37" s="6">
        <v>10</v>
      </c>
      <c r="N37" s="6">
        <v>8.75</v>
      </c>
      <c r="O37" s="6">
        <v>24.60171459131798</v>
      </c>
      <c r="P37" s="6">
        <v>11.559335857062564</v>
      </c>
      <c r="Q37" s="6">
        <v>310.20099538810865</v>
      </c>
      <c r="R37" s="6">
        <v>143.04132728537797</v>
      </c>
      <c r="S37" s="6">
        <v>17.160467021880734</v>
      </c>
    </row>
    <row r="39" spans="1:19" ht="12.75">
      <c r="A39" s="3" t="s">
        <v>41</v>
      </c>
      <c r="B39" s="10">
        <v>10</v>
      </c>
      <c r="C39" s="6">
        <v>52.4</v>
      </c>
      <c r="D39" s="6">
        <v>310.78249999999997</v>
      </c>
      <c r="E39" s="16">
        <v>5.930963740458015</v>
      </c>
      <c r="F39" s="6">
        <v>46.5</v>
      </c>
      <c r="G39" s="6">
        <v>249.865</v>
      </c>
      <c r="H39" s="16">
        <v>5.3734408602150525</v>
      </c>
      <c r="I39" s="6">
        <v>5.9</v>
      </c>
      <c r="J39" s="6">
        <v>60.9175</v>
      </c>
      <c r="K39" s="16">
        <v>10.325</v>
      </c>
      <c r="L39" s="6">
        <v>127.99338045547302</v>
      </c>
      <c r="M39" s="6">
        <v>10</v>
      </c>
      <c r="N39" s="6">
        <v>8.75</v>
      </c>
      <c r="O39" s="6">
        <v>20.307172429697165</v>
      </c>
      <c r="P39" s="6">
        <v>10.066681721726766</v>
      </c>
      <c r="Q39" s="6">
        <v>259.1076659317721</v>
      </c>
      <c r="R39" s="6">
        <v>129.76150068312174</v>
      </c>
      <c r="S39" s="6">
        <v>16.40709849624261</v>
      </c>
    </row>
    <row r="41" spans="1:19" ht="12.75">
      <c r="A41" s="3" t="s">
        <v>42</v>
      </c>
      <c r="B41" s="10">
        <v>10</v>
      </c>
      <c r="C41" s="6">
        <v>39.91666666666667</v>
      </c>
      <c r="D41" s="6">
        <v>249.95416666666665</v>
      </c>
      <c r="E41" s="16">
        <v>6.261899791231733</v>
      </c>
      <c r="F41" s="6">
        <v>27.85</v>
      </c>
      <c r="G41" s="6">
        <v>155.73</v>
      </c>
      <c r="H41" s="16">
        <v>7.219359664871333</v>
      </c>
      <c r="I41" s="6">
        <v>4.3</v>
      </c>
      <c r="J41" s="6">
        <v>48.895</v>
      </c>
      <c r="K41" s="16">
        <v>11.370930232558141</v>
      </c>
      <c r="L41" s="6">
        <v>145.21083012917268</v>
      </c>
      <c r="M41" s="6">
        <v>10</v>
      </c>
      <c r="N41" s="6">
        <v>8.75</v>
      </c>
      <c r="O41" s="6">
        <v>16.967147570697502</v>
      </c>
      <c r="P41" s="6">
        <v>9.041493691858102</v>
      </c>
      <c r="Q41" s="6">
        <v>262.4701583434836</v>
      </c>
      <c r="R41" s="6">
        <v>131.06140236049387</v>
      </c>
      <c r="S41" s="6">
        <v>14.461731250568151</v>
      </c>
    </row>
    <row r="43" spans="1:19" ht="12.75">
      <c r="A43" s="3" t="s">
        <v>43</v>
      </c>
      <c r="B43" s="10">
        <v>10</v>
      </c>
      <c r="C43" s="6">
        <v>39.45</v>
      </c>
      <c r="D43" s="6">
        <v>285.1933333333333</v>
      </c>
      <c r="E43" s="6">
        <v>7.229235318969159</v>
      </c>
      <c r="F43" s="6">
        <v>36.15</v>
      </c>
      <c r="G43" s="6">
        <v>241.91749999999996</v>
      </c>
      <c r="H43" s="6">
        <v>6.692047026279391</v>
      </c>
      <c r="I43" s="6">
        <v>3.3</v>
      </c>
      <c r="J43" s="6">
        <v>43.27583333333334</v>
      </c>
      <c r="K43" s="6">
        <v>13.11388888888889</v>
      </c>
      <c r="L43" s="6">
        <v>166.50556448395565</v>
      </c>
      <c r="M43" s="6">
        <v>10.9</v>
      </c>
      <c r="N43" s="6">
        <v>9.5375</v>
      </c>
      <c r="O43" s="6">
        <v>21.061345335934963</v>
      </c>
      <c r="P43" s="6">
        <v>9.862440134162789</v>
      </c>
      <c r="Q43" s="6">
        <v>285.97236484398513</v>
      </c>
      <c r="R43" s="6">
        <v>149.14558824997277</v>
      </c>
      <c r="S43" s="6">
        <v>13.744802674675071</v>
      </c>
    </row>
    <row r="45" spans="1:19" ht="12.75">
      <c r="A45" s="3" t="s">
        <v>44</v>
      </c>
      <c r="B45" s="10">
        <v>10</v>
      </c>
      <c r="C45" s="6">
        <v>43.28333333333333</v>
      </c>
      <c r="D45" s="6">
        <v>353.5829166666667</v>
      </c>
      <c r="E45" s="6">
        <v>8.210464888191447</v>
      </c>
      <c r="F45" s="6">
        <v>32.2</v>
      </c>
      <c r="G45" s="6">
        <v>227.00083333333336</v>
      </c>
      <c r="H45" s="6">
        <v>7.049715320910973</v>
      </c>
      <c r="I45" s="6">
        <v>10.283333333333335</v>
      </c>
      <c r="J45" s="6">
        <v>121.80708333333334</v>
      </c>
      <c r="K45" s="16">
        <v>11.845097244732576</v>
      </c>
      <c r="L45" s="6">
        <v>141.1272624845755</v>
      </c>
      <c r="M45" s="6">
        <v>11</v>
      </c>
      <c r="N45" s="6">
        <v>9.625</v>
      </c>
      <c r="O45" s="6">
        <v>19.1663923245484</v>
      </c>
      <c r="P45" s="6">
        <v>12.000306858944976</v>
      </c>
      <c r="Q45" s="6">
        <v>246.62971501117318</v>
      </c>
      <c r="R45" s="6">
        <v>153.93317186909604</v>
      </c>
      <c r="S45" s="6">
        <v>16.36820525908289</v>
      </c>
    </row>
    <row r="47" spans="1:19" ht="12.75">
      <c r="A47" s="3" t="s">
        <v>45</v>
      </c>
      <c r="B47" s="10">
        <v>10</v>
      </c>
      <c r="C47" s="6">
        <v>44.85</v>
      </c>
      <c r="D47" s="6">
        <v>298.25166666666667</v>
      </c>
      <c r="E47" s="6">
        <v>6.649981419546637</v>
      </c>
      <c r="F47" s="6">
        <v>44.85</v>
      </c>
      <c r="G47" s="6">
        <v>298.25166666666667</v>
      </c>
      <c r="H47" s="6">
        <v>6.649981419546637</v>
      </c>
      <c r="I47" s="6">
        <v>0</v>
      </c>
      <c r="J47" s="6">
        <v>0</v>
      </c>
      <c r="K47" s="6">
        <v>0</v>
      </c>
      <c r="L47" s="6">
        <v>138.1397441002493</v>
      </c>
      <c r="M47" s="6">
        <v>11</v>
      </c>
      <c r="N47" s="6">
        <v>9.625</v>
      </c>
      <c r="O47" s="6">
        <v>0</v>
      </c>
      <c r="P47" s="6">
        <v>11.493419914386427</v>
      </c>
      <c r="Q47" s="6">
        <v>0</v>
      </c>
      <c r="R47" s="6">
        <v>144.39424540878736</v>
      </c>
      <c r="S47" s="6">
        <v>16.72219689594626</v>
      </c>
    </row>
    <row r="49" spans="1:19" ht="12.75">
      <c r="A49" s="3" t="s">
        <v>46</v>
      </c>
      <c r="B49" s="10">
        <v>10</v>
      </c>
      <c r="C49" s="6">
        <v>28.03333333333334</v>
      </c>
      <c r="D49" s="6">
        <v>193.1375</v>
      </c>
      <c r="E49" s="6">
        <v>6.889565992865634</v>
      </c>
      <c r="F49" s="6">
        <v>28.03333333333334</v>
      </c>
      <c r="G49" s="6">
        <v>193.1375</v>
      </c>
      <c r="H49" s="6">
        <v>6.889565992865634</v>
      </c>
      <c r="I49" s="6">
        <v>0</v>
      </c>
      <c r="J49" s="6">
        <v>0</v>
      </c>
      <c r="K49" s="6">
        <v>0</v>
      </c>
      <c r="L49" s="6">
        <v>116.96519809564775</v>
      </c>
      <c r="M49" s="6">
        <v>11</v>
      </c>
      <c r="N49" s="6">
        <v>9.625</v>
      </c>
      <c r="O49" s="6">
        <v>0</v>
      </c>
      <c r="P49" s="6">
        <v>14.136120921965462</v>
      </c>
      <c r="Q49" s="6">
        <v>0</v>
      </c>
      <c r="R49" s="6">
        <v>150.05741765358957</v>
      </c>
      <c r="S49" s="6">
        <v>19.74946426466964</v>
      </c>
    </row>
    <row r="51" spans="1:19" ht="12.75">
      <c r="A51" s="3" t="s">
        <v>47</v>
      </c>
      <c r="B51" s="10">
        <v>10</v>
      </c>
      <c r="C51" s="6">
        <v>26.316666666666663</v>
      </c>
      <c r="D51" s="6">
        <v>192.1325</v>
      </c>
      <c r="E51" s="16">
        <v>7.300791640278656</v>
      </c>
      <c r="F51" s="6">
        <v>26.316666666666663</v>
      </c>
      <c r="G51" s="6">
        <v>192.1325</v>
      </c>
      <c r="H51" s="16">
        <v>7.300791640278658</v>
      </c>
      <c r="I51" s="6">
        <v>0</v>
      </c>
      <c r="J51" s="6">
        <v>0</v>
      </c>
      <c r="K51" s="6">
        <v>0</v>
      </c>
      <c r="L51" s="6">
        <v>134.64900409357236</v>
      </c>
      <c r="M51" s="6">
        <v>11</v>
      </c>
      <c r="N51" s="6">
        <v>9.625</v>
      </c>
      <c r="O51" s="6">
        <v>0</v>
      </c>
      <c r="P51" s="6">
        <v>13.011243716682742</v>
      </c>
      <c r="Q51" s="6">
        <v>0</v>
      </c>
      <c r="R51" s="6">
        <v>158.767419519419</v>
      </c>
      <c r="S51" s="6">
        <v>17.155715451075295</v>
      </c>
    </row>
    <row r="53" spans="1:19" ht="12.75">
      <c r="A53" s="3" t="s">
        <v>48</v>
      </c>
      <c r="B53" s="10">
        <v>10</v>
      </c>
      <c r="C53" s="6">
        <v>31.5</v>
      </c>
      <c r="D53" s="6">
        <v>370.43416666666667</v>
      </c>
      <c r="E53" s="6">
        <v>11.759814814814815</v>
      </c>
      <c r="F53" s="6">
        <v>30.4</v>
      </c>
      <c r="G53" s="6">
        <v>350.02458333333334</v>
      </c>
      <c r="H53" s="6">
        <v>11.513966557017545</v>
      </c>
      <c r="I53" s="6">
        <v>1.1</v>
      </c>
      <c r="J53" s="6">
        <v>20.409583333333334</v>
      </c>
      <c r="K53" s="16">
        <v>18.554166666666667</v>
      </c>
      <c r="L53" s="6">
        <v>215.56256230665787</v>
      </c>
      <c r="M53" s="6">
        <v>11</v>
      </c>
      <c r="N53" s="6">
        <v>9.625</v>
      </c>
      <c r="O53" s="6">
        <v>18.181</v>
      </c>
      <c r="P53" s="6">
        <v>11.944227228421537</v>
      </c>
      <c r="Q53" s="6">
        <v>404.818</v>
      </c>
      <c r="R53" s="6">
        <v>192.2686809006982</v>
      </c>
      <c r="S53" s="6">
        <v>11.751772987564443</v>
      </c>
    </row>
    <row r="55" spans="1:19" ht="12.75">
      <c r="A55" s="3" t="s">
        <v>49</v>
      </c>
      <c r="B55" s="10">
        <v>6</v>
      </c>
      <c r="C55" s="6">
        <v>25.666666666666668</v>
      </c>
      <c r="D55" s="6">
        <v>218.36666666666667</v>
      </c>
      <c r="E55" s="16">
        <v>8.507792207792209</v>
      </c>
      <c r="F55" s="6">
        <v>25.666666666666668</v>
      </c>
      <c r="G55" s="6">
        <v>218.36666666666667</v>
      </c>
      <c r="H55" s="16">
        <v>8.507792207792209</v>
      </c>
      <c r="I55" s="6">
        <v>0</v>
      </c>
      <c r="J55" s="6">
        <v>0</v>
      </c>
      <c r="K55" s="6">
        <v>0</v>
      </c>
      <c r="L55" s="6">
        <v>154.86040369867172</v>
      </c>
      <c r="N55" s="6"/>
      <c r="O55" s="6">
        <v>0</v>
      </c>
      <c r="P55" s="6">
        <v>11.76478849605414</v>
      </c>
      <c r="Q55" s="6"/>
      <c r="R55" s="6"/>
      <c r="S55" s="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V53"/>
  <sheetViews>
    <sheetView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140625" defaultRowHeight="12.75"/>
  <cols>
    <col min="1" max="1" width="8.7109375" style="0" customWidth="1"/>
    <col min="2" max="2" width="7.00390625" style="0" customWidth="1"/>
    <col min="3" max="3" width="11.7109375" style="0" customWidth="1"/>
    <col min="4" max="5" width="10.28125" style="0" customWidth="1"/>
    <col min="6" max="8" width="12.8515625" style="0" customWidth="1"/>
    <col min="9" max="9" width="11.7109375" style="0" customWidth="1"/>
    <col min="10" max="10" width="12.421875" style="0" customWidth="1"/>
    <col min="11" max="11" width="12.00390625" style="0" customWidth="1"/>
    <col min="12" max="12" width="15.57421875" style="0" customWidth="1"/>
    <col min="13" max="13" width="18.00390625" style="0" customWidth="1"/>
    <col min="14" max="14" width="15.8515625" style="0" customWidth="1"/>
    <col min="15" max="15" width="13.57421875" style="0" customWidth="1"/>
    <col min="16" max="16" width="14.28125" style="0" customWidth="1"/>
    <col min="17" max="17" width="16.421875" style="0" customWidth="1"/>
    <col min="18" max="19" width="19.7109375" style="0" customWidth="1"/>
    <col min="20" max="20" width="19.00390625" style="0" customWidth="1"/>
    <col min="21" max="21" width="21.00390625" style="6" customWidth="1"/>
    <col min="22" max="22" width="21.140625" style="6" customWidth="1"/>
  </cols>
  <sheetData>
    <row r="1" spans="1:7" ht="12.75">
      <c r="A1" s="3" t="s">
        <v>83</v>
      </c>
      <c r="B1" s="3"/>
      <c r="D1" s="6"/>
      <c r="E1" s="4" t="s">
        <v>90</v>
      </c>
      <c r="G1" s="6"/>
    </row>
    <row r="3" spans="1:20" ht="12.75">
      <c r="A3" s="3"/>
      <c r="E3" s="7" t="s">
        <v>180</v>
      </c>
      <c r="F3" s="6"/>
      <c r="G3" s="6"/>
      <c r="H3" s="6"/>
      <c r="I3" s="6"/>
      <c r="J3" s="6"/>
      <c r="K3" s="6"/>
      <c r="L3" s="6"/>
      <c r="O3" s="6"/>
      <c r="Q3" s="6"/>
      <c r="R3" s="6"/>
      <c r="S3" s="6"/>
      <c r="T3" s="6"/>
    </row>
    <row r="4" spans="1:20" ht="12.75">
      <c r="A4" s="3"/>
      <c r="E4" s="7" t="s">
        <v>57</v>
      </c>
      <c r="F4" s="6"/>
      <c r="G4" s="6"/>
      <c r="H4" s="6"/>
      <c r="I4" s="6"/>
      <c r="J4" s="6"/>
      <c r="K4" s="6"/>
      <c r="L4" s="6"/>
      <c r="O4" s="6"/>
      <c r="P4" s="6"/>
      <c r="Q4" s="6"/>
      <c r="R4" s="6"/>
      <c r="S4" s="6"/>
      <c r="T4" s="6"/>
    </row>
    <row r="5" spans="1:20" ht="12.75">
      <c r="A5" s="3"/>
      <c r="E5" s="7" t="s">
        <v>169</v>
      </c>
      <c r="F5" s="6"/>
      <c r="G5" s="6"/>
      <c r="H5" s="6"/>
      <c r="I5" s="6"/>
      <c r="J5" s="6"/>
      <c r="K5" s="6"/>
      <c r="L5" s="6"/>
      <c r="O5" s="6"/>
      <c r="P5" s="6"/>
      <c r="Q5" s="6"/>
      <c r="R5" s="6"/>
      <c r="S5" s="6"/>
      <c r="T5" s="6"/>
    </row>
    <row r="6" spans="1:20" ht="12.75">
      <c r="A6" s="3"/>
      <c r="E6" s="7" t="s">
        <v>2</v>
      </c>
      <c r="F6" s="6"/>
      <c r="G6" s="6"/>
      <c r="H6" s="6"/>
      <c r="I6" s="6"/>
      <c r="J6" s="6"/>
      <c r="K6" s="6"/>
      <c r="L6" s="6"/>
      <c r="O6" s="6"/>
      <c r="P6" s="6"/>
      <c r="Q6" s="6"/>
      <c r="R6" s="6"/>
      <c r="S6" s="6"/>
      <c r="T6" s="6"/>
    </row>
    <row r="7" spans="1:20" ht="12.75">
      <c r="A7" s="3"/>
      <c r="E7" s="6"/>
      <c r="F7" s="6"/>
      <c r="G7" s="6"/>
      <c r="H7" s="6"/>
      <c r="I7" s="6"/>
      <c r="J7" s="6"/>
      <c r="K7" s="6"/>
      <c r="L7" s="6"/>
      <c r="P7" s="6"/>
      <c r="Q7" s="6"/>
      <c r="R7" s="6"/>
      <c r="S7" s="6"/>
      <c r="T7" s="6"/>
    </row>
    <row r="8" spans="1:22" ht="12.75">
      <c r="A8" s="3"/>
      <c r="E8" s="6"/>
      <c r="F8" s="1" t="s">
        <v>60</v>
      </c>
      <c r="G8" s="7" t="s">
        <v>141</v>
      </c>
      <c r="H8" s="7" t="s">
        <v>139</v>
      </c>
      <c r="I8" s="6"/>
      <c r="J8" s="6"/>
      <c r="K8" s="6"/>
      <c r="L8" s="6"/>
      <c r="O8" s="6"/>
      <c r="P8" s="6"/>
      <c r="Q8" s="7" t="s">
        <v>150</v>
      </c>
      <c r="T8" s="7" t="s">
        <v>153</v>
      </c>
      <c r="U8" s="7" t="s">
        <v>186</v>
      </c>
      <c r="V8" s="7" t="s">
        <v>186</v>
      </c>
    </row>
    <row r="9" spans="1:22" ht="12.75">
      <c r="A9" s="3"/>
      <c r="C9" s="1" t="s">
        <v>60</v>
      </c>
      <c r="D9" s="1" t="s">
        <v>60</v>
      </c>
      <c r="E9" s="6"/>
      <c r="F9" s="7" t="s">
        <v>137</v>
      </c>
      <c r="G9" s="7" t="s">
        <v>166</v>
      </c>
      <c r="H9" s="7" t="s">
        <v>166</v>
      </c>
      <c r="J9" s="6"/>
      <c r="K9" s="6"/>
      <c r="L9" s="6"/>
      <c r="O9" s="6"/>
      <c r="P9" s="7" t="s">
        <v>150</v>
      </c>
      <c r="Q9" s="7" t="s">
        <v>66</v>
      </c>
      <c r="R9" s="7" t="s">
        <v>155</v>
      </c>
      <c r="S9" s="7" t="s">
        <v>155</v>
      </c>
      <c r="T9" s="7" t="s">
        <v>165</v>
      </c>
      <c r="U9" s="7" t="s">
        <v>65</v>
      </c>
      <c r="V9" s="7" t="s">
        <v>65</v>
      </c>
    </row>
    <row r="10" spans="1:22" ht="12.75">
      <c r="A10" s="3"/>
      <c r="C10" s="1" t="s">
        <v>138</v>
      </c>
      <c r="D10" s="1" t="s">
        <v>142</v>
      </c>
      <c r="E10" s="1" t="s">
        <v>60</v>
      </c>
      <c r="F10" s="7" t="s">
        <v>166</v>
      </c>
      <c r="G10" s="7" t="s">
        <v>197</v>
      </c>
      <c r="H10" s="7" t="s">
        <v>196</v>
      </c>
      <c r="I10" s="7" t="s">
        <v>135</v>
      </c>
      <c r="J10" s="7" t="s">
        <v>141</v>
      </c>
      <c r="K10" s="6"/>
      <c r="L10" s="7" t="s">
        <v>224</v>
      </c>
      <c r="M10" s="1" t="s">
        <v>98</v>
      </c>
      <c r="N10" s="1" t="s">
        <v>102</v>
      </c>
      <c r="O10" s="7" t="s">
        <v>60</v>
      </c>
      <c r="P10" s="7" t="s">
        <v>66</v>
      </c>
      <c r="Q10" s="7" t="s">
        <v>97</v>
      </c>
      <c r="R10" s="7" t="s">
        <v>162</v>
      </c>
      <c r="S10" s="7" t="s">
        <v>162</v>
      </c>
      <c r="T10" s="7" t="s">
        <v>208</v>
      </c>
      <c r="U10" s="7" t="s">
        <v>244</v>
      </c>
      <c r="V10" s="7" t="s">
        <v>243</v>
      </c>
    </row>
    <row r="11" spans="1:22" ht="12.75">
      <c r="A11" s="3"/>
      <c r="C11" s="7" t="s">
        <v>214</v>
      </c>
      <c r="D11" s="7" t="s">
        <v>210</v>
      </c>
      <c r="E11" s="7" t="s">
        <v>135</v>
      </c>
      <c r="F11" s="7" t="s">
        <v>197</v>
      </c>
      <c r="G11" s="1" t="s">
        <v>75</v>
      </c>
      <c r="H11" s="1" t="s">
        <v>75</v>
      </c>
      <c r="I11" s="7" t="s">
        <v>157</v>
      </c>
      <c r="J11" s="7" t="s">
        <v>168</v>
      </c>
      <c r="K11" s="7" t="s">
        <v>139</v>
      </c>
      <c r="L11" s="7" t="s">
        <v>64</v>
      </c>
      <c r="M11" s="1" t="s">
        <v>127</v>
      </c>
      <c r="N11" s="1" t="s">
        <v>133</v>
      </c>
      <c r="O11" s="7" t="s">
        <v>147</v>
      </c>
      <c r="P11" s="7" t="s">
        <v>97</v>
      </c>
      <c r="Q11" s="7" t="s">
        <v>240</v>
      </c>
      <c r="R11" s="7" t="s">
        <v>193</v>
      </c>
      <c r="S11" s="7" t="s">
        <v>193</v>
      </c>
      <c r="T11" s="7" t="s">
        <v>237</v>
      </c>
      <c r="U11" s="7" t="s">
        <v>58</v>
      </c>
      <c r="V11" s="7" t="s">
        <v>58</v>
      </c>
    </row>
    <row r="12" spans="1:22" ht="12.75">
      <c r="A12" s="3" t="s">
        <v>104</v>
      </c>
      <c r="B12" s="3" t="s">
        <v>152</v>
      </c>
      <c r="C12" s="7" t="s">
        <v>164</v>
      </c>
      <c r="D12" s="7" t="s">
        <v>227</v>
      </c>
      <c r="E12" s="7" t="s">
        <v>178</v>
      </c>
      <c r="F12" s="1" t="s">
        <v>75</v>
      </c>
      <c r="G12" s="1" t="s">
        <v>182</v>
      </c>
      <c r="H12" s="7" t="s">
        <v>181</v>
      </c>
      <c r="I12" s="7" t="s">
        <v>168</v>
      </c>
      <c r="J12" s="7" t="s">
        <v>182</v>
      </c>
      <c r="K12" s="1" t="s">
        <v>168</v>
      </c>
      <c r="L12" s="7" t="s">
        <v>97</v>
      </c>
      <c r="M12" s="1" t="s">
        <v>136</v>
      </c>
      <c r="N12" s="1" t="s">
        <v>120</v>
      </c>
      <c r="O12" s="7" t="s">
        <v>125</v>
      </c>
      <c r="P12" s="7" t="s">
        <v>240</v>
      </c>
      <c r="Q12" s="7" t="s">
        <v>54</v>
      </c>
      <c r="R12" s="7" t="s">
        <v>171</v>
      </c>
      <c r="S12" s="7" t="s">
        <v>170</v>
      </c>
      <c r="T12" s="7" t="s">
        <v>148</v>
      </c>
      <c r="U12" s="7" t="s">
        <v>61</v>
      </c>
      <c r="V12" s="7" t="s">
        <v>61</v>
      </c>
    </row>
    <row r="13" spans="1:22" ht="12.75">
      <c r="A13" s="3"/>
      <c r="B13" s="3" t="s">
        <v>247</v>
      </c>
      <c r="C13" s="1" t="s">
        <v>182</v>
      </c>
      <c r="D13" s="7" t="s">
        <v>3</v>
      </c>
      <c r="E13" s="7" t="s">
        <v>3</v>
      </c>
      <c r="F13" s="1" t="s">
        <v>182</v>
      </c>
      <c r="G13" s="7" t="s">
        <v>3</v>
      </c>
      <c r="H13" s="7" t="s">
        <v>3</v>
      </c>
      <c r="I13" s="7" t="s">
        <v>182</v>
      </c>
      <c r="J13" s="7" t="s">
        <v>3</v>
      </c>
      <c r="K13" s="7" t="s">
        <v>3</v>
      </c>
      <c r="L13" s="7" t="s">
        <v>122</v>
      </c>
      <c r="M13" s="1" t="s">
        <v>0</v>
      </c>
      <c r="N13" s="1" t="s">
        <v>100</v>
      </c>
      <c r="O13" s="7" t="s">
        <v>7</v>
      </c>
      <c r="P13" s="7" t="s">
        <v>55</v>
      </c>
      <c r="Q13" s="7" t="s">
        <v>107</v>
      </c>
      <c r="R13" s="7" t="s">
        <v>242</v>
      </c>
      <c r="S13" s="7" t="s">
        <v>242</v>
      </c>
      <c r="T13" s="7" t="s">
        <v>161</v>
      </c>
      <c r="U13" s="7" t="s">
        <v>230</v>
      </c>
      <c r="V13" s="7" t="s">
        <v>230</v>
      </c>
    </row>
    <row r="14" spans="1:20" ht="12.75">
      <c r="A14" s="3"/>
      <c r="B14" s="10"/>
      <c r="E14" s="6"/>
      <c r="F14" s="6"/>
      <c r="G14" s="6"/>
      <c r="H14" s="6"/>
      <c r="I14" s="6"/>
      <c r="J14" s="6"/>
      <c r="K14" s="6"/>
      <c r="L14" s="6"/>
      <c r="O14" s="6"/>
      <c r="P14" s="6"/>
      <c r="Q14" s="6"/>
      <c r="R14" s="6"/>
      <c r="S14" s="6"/>
      <c r="T14" s="6"/>
    </row>
    <row r="15" spans="1:20" ht="12.75">
      <c r="A15" s="3" t="s">
        <v>12</v>
      </c>
      <c r="B15" s="10">
        <v>8</v>
      </c>
      <c r="C15" s="6">
        <v>6.5625</v>
      </c>
      <c r="D15" s="6">
        <v>14.6765625</v>
      </c>
      <c r="E15" s="6">
        <v>2.236428571428571</v>
      </c>
      <c r="F15" s="6">
        <v>6.5625</v>
      </c>
      <c r="G15" s="6">
        <v>14.6765625</v>
      </c>
      <c r="H15" s="6">
        <v>2.236428571428571</v>
      </c>
      <c r="I15" s="6"/>
      <c r="J15" s="6"/>
      <c r="K15" s="6"/>
      <c r="L15" s="6"/>
      <c r="O15" s="6"/>
      <c r="P15" s="6"/>
      <c r="Q15" s="6"/>
      <c r="R15" s="6"/>
      <c r="S15" s="6"/>
      <c r="T15" s="6"/>
    </row>
    <row r="17" spans="1:20" ht="12.75">
      <c r="A17" s="3" t="s">
        <v>14</v>
      </c>
      <c r="B17" s="10">
        <v>2</v>
      </c>
      <c r="C17" s="6">
        <v>11.5</v>
      </c>
      <c r="D17" s="6">
        <v>19.679166666666667</v>
      </c>
      <c r="E17" s="6">
        <v>1.711231884057971</v>
      </c>
      <c r="F17" s="6">
        <v>11.5</v>
      </c>
      <c r="G17" s="6">
        <v>19.679166666666667</v>
      </c>
      <c r="H17" s="6">
        <v>1.711231884057971</v>
      </c>
      <c r="I17" s="6"/>
      <c r="J17" s="6"/>
      <c r="K17" s="6"/>
      <c r="L17" s="6"/>
      <c r="O17" s="6"/>
      <c r="P17" s="6"/>
      <c r="Q17" s="6"/>
      <c r="R17" s="6"/>
      <c r="S17" s="6"/>
      <c r="T17" s="6"/>
    </row>
    <row r="19" spans="1:20" ht="12.75">
      <c r="A19" s="3" t="s">
        <v>21</v>
      </c>
      <c r="B19" s="10">
        <v>0</v>
      </c>
      <c r="E19" s="6"/>
      <c r="F19" s="6"/>
      <c r="G19" s="6"/>
      <c r="H19" s="6"/>
      <c r="I19" s="6"/>
      <c r="J19" s="6"/>
      <c r="K19" s="6"/>
      <c r="L19" s="6"/>
      <c r="O19" s="6"/>
      <c r="P19" s="6"/>
      <c r="Q19" s="6"/>
      <c r="R19" s="6"/>
      <c r="S19" s="6"/>
      <c r="T19" s="6"/>
    </row>
    <row r="21" spans="1:20" ht="12.75">
      <c r="A21" s="3" t="s">
        <v>32</v>
      </c>
      <c r="B21" s="10">
        <v>9</v>
      </c>
      <c r="C21" s="6">
        <v>19.38888888888889</v>
      </c>
      <c r="D21" s="6">
        <v>34.745763274811566</v>
      </c>
      <c r="E21" s="6">
        <v>1.7920450972682183</v>
      </c>
      <c r="F21" s="6">
        <v>11.88888888888889</v>
      </c>
      <c r="G21" s="6">
        <v>19.350231568863194</v>
      </c>
      <c r="H21" s="6">
        <v>1.627589571212792</v>
      </c>
      <c r="I21" s="6">
        <v>7.5</v>
      </c>
      <c r="J21" s="6">
        <v>15.395531705948372</v>
      </c>
      <c r="K21" s="16">
        <v>2.0527375607931164</v>
      </c>
      <c r="L21" s="6"/>
      <c r="O21" s="6"/>
      <c r="P21" s="6"/>
      <c r="Q21" s="6"/>
      <c r="R21" s="6"/>
      <c r="S21" s="6"/>
      <c r="T21" s="6"/>
    </row>
    <row r="23" spans="1:22" ht="12.75">
      <c r="A23" s="3" t="s">
        <v>33</v>
      </c>
      <c r="B23" s="10">
        <v>7</v>
      </c>
      <c r="C23" s="6">
        <v>22.642857142857142</v>
      </c>
      <c r="D23" s="6">
        <v>57.39545428955895</v>
      </c>
      <c r="E23" s="6">
        <v>2.534815015942667</v>
      </c>
      <c r="F23" s="6">
        <v>15.5</v>
      </c>
      <c r="G23" s="6">
        <v>29.600099206349203</v>
      </c>
      <c r="H23" s="6">
        <v>1.9096838197644643</v>
      </c>
      <c r="I23" s="6">
        <v>7.142857142857143</v>
      </c>
      <c r="J23" s="6">
        <v>27.795355083209756</v>
      </c>
      <c r="K23" s="6">
        <v>3.8913497116493656</v>
      </c>
      <c r="L23" s="6">
        <v>63.86822952889268</v>
      </c>
      <c r="M23" s="6">
        <v>50.57072475256605</v>
      </c>
      <c r="N23" s="6">
        <v>5</v>
      </c>
      <c r="O23" s="6">
        <v>4.375</v>
      </c>
      <c r="P23" s="6">
        <v>17.459787969704333</v>
      </c>
      <c r="Q23" s="6">
        <v>8.057053375287952</v>
      </c>
      <c r="R23" s="6">
        <v>223.63636363636365</v>
      </c>
      <c r="S23" s="6">
        <v>103.20000000000002</v>
      </c>
      <c r="T23" s="6">
        <v>16.440222220428787</v>
      </c>
      <c r="U23" s="6">
        <f>P23/T23</f>
        <v>1.062016543061603</v>
      </c>
      <c r="V23" s="6">
        <f>Q23/T23</f>
        <v>0.49008178035915934</v>
      </c>
    </row>
    <row r="25" spans="1:22" ht="12.75">
      <c r="A25" s="3" t="s">
        <v>34</v>
      </c>
      <c r="B25" s="10">
        <v>8</v>
      </c>
      <c r="C25" s="6">
        <v>17.020375</v>
      </c>
      <c r="D25" s="6">
        <v>98.25247291666666</v>
      </c>
      <c r="E25" s="6">
        <v>5.772638553302536</v>
      </c>
      <c r="F25" s="6">
        <v>7.8125</v>
      </c>
      <c r="G25" s="6">
        <v>26.60651041666667</v>
      </c>
      <c r="H25" s="6">
        <v>3.4056333333333333</v>
      </c>
      <c r="I25" s="6">
        <v>9.207875</v>
      </c>
      <c r="J25" s="6">
        <v>71.6459625</v>
      </c>
      <c r="K25" s="16">
        <v>7.780944300395042</v>
      </c>
      <c r="L25" s="6">
        <v>93.57559059495466</v>
      </c>
      <c r="M25" s="6">
        <v>74.09294841021884</v>
      </c>
      <c r="N25" s="6">
        <v>5.6</v>
      </c>
      <c r="O25" s="6">
        <v>4.9</v>
      </c>
      <c r="P25" s="6">
        <v>17.402977601052903</v>
      </c>
      <c r="Q25" s="6">
        <v>9.041279847327857</v>
      </c>
      <c r="R25" s="6">
        <v>297.0986358902141</v>
      </c>
      <c r="S25" s="6">
        <v>150.8371343597434</v>
      </c>
      <c r="T25" s="6">
        <v>12.64023364731978</v>
      </c>
      <c r="U25" s="6">
        <f>P25/T25</f>
        <v>1.3767923985125867</v>
      </c>
      <c r="V25" s="6">
        <f>Q25/T25</f>
        <v>0.7152779054242371</v>
      </c>
    </row>
    <row r="27" spans="1:22" ht="12.75">
      <c r="A27" s="3" t="s">
        <v>36</v>
      </c>
      <c r="B27" s="10">
        <v>8</v>
      </c>
      <c r="C27" s="6">
        <v>40.541666666666664</v>
      </c>
      <c r="D27" s="6">
        <v>259.83307291666665</v>
      </c>
      <c r="E27" s="6">
        <v>6.409037769784171</v>
      </c>
      <c r="F27" s="6">
        <v>28.041666666666664</v>
      </c>
      <c r="G27" s="6">
        <v>128.91848958333333</v>
      </c>
      <c r="H27" s="6">
        <v>4.597390416047548</v>
      </c>
      <c r="I27" s="6">
        <v>12.5</v>
      </c>
      <c r="J27" s="6">
        <v>130.91458333333333</v>
      </c>
      <c r="K27" s="16">
        <v>10.473166666666666</v>
      </c>
      <c r="L27" s="6">
        <v>127.44793136923644</v>
      </c>
      <c r="M27" s="6">
        <v>100.91299391103266</v>
      </c>
      <c r="N27" s="6">
        <v>7.425</v>
      </c>
      <c r="O27" s="6">
        <v>6.496875</v>
      </c>
      <c r="P27" s="6">
        <v>20.118031325002143</v>
      </c>
      <c r="Q27" s="6">
        <v>8.500746363368446</v>
      </c>
      <c r="R27" s="6">
        <v>335.4029444075331</v>
      </c>
      <c r="S27" s="6">
        <v>142.0963287706964</v>
      </c>
      <c r="T27" s="6">
        <v>12.166889988672775</v>
      </c>
      <c r="U27" s="6">
        <f>P27/T27</f>
        <v>1.653506470735889</v>
      </c>
      <c r="V27" s="6">
        <f>Q27/T27</f>
        <v>0.6986786575108788</v>
      </c>
    </row>
    <row r="29" spans="1:22" ht="12.75">
      <c r="A29" s="3" t="s">
        <v>37</v>
      </c>
      <c r="B29" s="10">
        <v>5</v>
      </c>
      <c r="C29" s="6">
        <v>45.06666666666667</v>
      </c>
      <c r="D29" s="6">
        <v>375.7046314102564</v>
      </c>
      <c r="E29" s="16">
        <v>8.336641229517523</v>
      </c>
      <c r="F29" s="6">
        <v>37.266666666666666</v>
      </c>
      <c r="G29" s="6">
        <v>263.6890064102564</v>
      </c>
      <c r="H29" s="16">
        <v>7.075733624604376</v>
      </c>
      <c r="I29" s="6">
        <v>7.8</v>
      </c>
      <c r="J29" s="6">
        <v>112.015625</v>
      </c>
      <c r="K29" s="16">
        <v>14.360977564102564</v>
      </c>
      <c r="L29" s="6">
        <v>143.2712732626026</v>
      </c>
      <c r="M29" s="6">
        <v>113.44188148874727</v>
      </c>
      <c r="N29" s="6">
        <v>8.4</v>
      </c>
      <c r="O29" s="6">
        <v>7.35</v>
      </c>
      <c r="P29" s="6">
        <v>23.630848219127646</v>
      </c>
      <c r="Q29" s="6">
        <v>11.015719754334592</v>
      </c>
      <c r="R29" s="6">
        <v>385.6711089307085</v>
      </c>
      <c r="S29" s="6">
        <v>188.94311318985478</v>
      </c>
      <c r="T29" s="6">
        <v>12.184170493388367</v>
      </c>
      <c r="U29" s="6">
        <f>P29/T29</f>
        <v>1.9394712370407752</v>
      </c>
      <c r="V29" s="6">
        <f>Q29/T29</f>
        <v>0.9041009201498105</v>
      </c>
    </row>
    <row r="31" spans="1:22" ht="12.75">
      <c r="A31" s="3" t="s">
        <v>38</v>
      </c>
      <c r="B31" s="10">
        <v>8</v>
      </c>
      <c r="C31" s="6">
        <v>33.28125</v>
      </c>
      <c r="D31" s="6">
        <v>316.25598958333336</v>
      </c>
      <c r="E31" s="6">
        <v>9.502527386541471</v>
      </c>
      <c r="F31" s="6">
        <v>26.53125</v>
      </c>
      <c r="G31" s="6">
        <v>202.41223958333336</v>
      </c>
      <c r="H31" s="6">
        <v>7.629201020808796</v>
      </c>
      <c r="I31" s="6">
        <v>6.75</v>
      </c>
      <c r="J31" s="6">
        <v>113.84375</v>
      </c>
      <c r="K31" s="16">
        <v>16.86574074074074</v>
      </c>
      <c r="L31" s="6">
        <v>154.0239309340523</v>
      </c>
      <c r="M31" s="6">
        <v>121.95581236599917</v>
      </c>
      <c r="N31" s="6">
        <v>9.833333329999999</v>
      </c>
      <c r="O31" s="6">
        <v>8.60416666375</v>
      </c>
      <c r="P31" s="6">
        <v>22.028818125625016</v>
      </c>
      <c r="Q31" s="6">
        <v>11.453334413033662</v>
      </c>
      <c r="R31" s="6">
        <v>333.9020829078968</v>
      </c>
      <c r="S31" s="6">
        <v>175.15012935398758</v>
      </c>
      <c r="T31" s="6">
        <v>13.018591035756302</v>
      </c>
      <c r="U31" s="6">
        <f>P31/T31</f>
        <v>1.6921046267696414</v>
      </c>
      <c r="V31" s="6">
        <f>Q31/T31</f>
        <v>0.8797675863368337</v>
      </c>
    </row>
    <row r="33" spans="1:22" ht="12.75">
      <c r="A33" s="3" t="s">
        <v>39</v>
      </c>
      <c r="B33" s="10">
        <v>10</v>
      </c>
      <c r="C33" s="6">
        <v>51.85</v>
      </c>
      <c r="D33" s="6">
        <v>407.52145833333327</v>
      </c>
      <c r="E33" s="6">
        <v>7.859623111539697</v>
      </c>
      <c r="F33" s="6">
        <v>44.8</v>
      </c>
      <c r="G33" s="6">
        <v>284.56604166666665</v>
      </c>
      <c r="H33" s="6">
        <v>6.351920572916667</v>
      </c>
      <c r="I33" s="6">
        <v>7.05</v>
      </c>
      <c r="J33" s="6">
        <v>122.95541666666668</v>
      </c>
      <c r="K33" s="16">
        <v>17.440484633569742</v>
      </c>
      <c r="L33" s="6">
        <v>112.59569971694796</v>
      </c>
      <c r="M33" s="6">
        <v>89.15302930281612</v>
      </c>
      <c r="N33" s="6">
        <v>9.425</v>
      </c>
      <c r="O33" s="6">
        <v>8.246875</v>
      </c>
      <c r="P33" s="6">
        <v>36.7114255875843</v>
      </c>
      <c r="Q33" s="6">
        <v>13.286246437313345</v>
      </c>
      <c r="R33" s="6">
        <v>445.90720786994706</v>
      </c>
      <c r="S33" s="6">
        <v>158.62817821415044</v>
      </c>
      <c r="T33" s="6">
        <v>17.54914917945038</v>
      </c>
      <c r="U33" s="6">
        <f>P33/T33</f>
        <v>2.091920537696065</v>
      </c>
      <c r="V33" s="6">
        <f>Q33/T33</f>
        <v>0.7570877825160441</v>
      </c>
    </row>
    <row r="35" spans="1:22" ht="12.75">
      <c r="A35" s="3" t="s">
        <v>40</v>
      </c>
      <c r="B35" s="10">
        <v>10</v>
      </c>
      <c r="C35" s="6">
        <v>58.15</v>
      </c>
      <c r="D35" s="6">
        <v>420.6675</v>
      </c>
      <c r="E35" s="6">
        <v>7.234178847807395</v>
      </c>
      <c r="F35" s="6">
        <v>48.08333333333333</v>
      </c>
      <c r="G35" s="6">
        <v>286.55083333333334</v>
      </c>
      <c r="H35" s="6">
        <v>5.959462738301561</v>
      </c>
      <c r="I35" s="6">
        <v>10.066666666666666</v>
      </c>
      <c r="J35" s="6">
        <v>134.11666666666667</v>
      </c>
      <c r="K35" s="16">
        <v>13.322847682119207</v>
      </c>
      <c r="L35" s="6">
        <v>122.37429187226437</v>
      </c>
      <c r="M35" s="6">
        <v>96.89569723023067</v>
      </c>
      <c r="N35" s="6">
        <v>10</v>
      </c>
      <c r="O35" s="6">
        <v>8.75</v>
      </c>
      <c r="P35" s="6">
        <v>24.60171459131798</v>
      </c>
      <c r="Q35" s="6">
        <v>11.559335857062564</v>
      </c>
      <c r="R35" s="6">
        <v>310.20099538810865</v>
      </c>
      <c r="S35" s="6">
        <v>143.04132728537797</v>
      </c>
      <c r="T35" s="6">
        <v>17.160467021880734</v>
      </c>
      <c r="U35" s="6">
        <f>P35/T35</f>
        <v>1.4336273342648054</v>
      </c>
      <c r="V35" s="6">
        <f>Q35/T35</f>
        <v>0.6736026381055739</v>
      </c>
    </row>
    <row r="37" spans="1:22" ht="12.75">
      <c r="A37" s="3" t="s">
        <v>41</v>
      </c>
      <c r="B37" s="10">
        <v>10</v>
      </c>
      <c r="C37" s="6">
        <v>52.4</v>
      </c>
      <c r="D37" s="6">
        <v>310.78249999999997</v>
      </c>
      <c r="E37" s="16">
        <v>5.930963740458015</v>
      </c>
      <c r="F37" s="6">
        <v>46.5</v>
      </c>
      <c r="G37" s="6">
        <v>249.865</v>
      </c>
      <c r="H37" s="16">
        <v>5.3734408602150525</v>
      </c>
      <c r="I37" s="6">
        <v>5.9</v>
      </c>
      <c r="J37" s="6">
        <v>60.9175</v>
      </c>
      <c r="K37" s="16">
        <v>10.325</v>
      </c>
      <c r="L37" s="6">
        <v>127.99338045547302</v>
      </c>
      <c r="M37" s="6">
        <v>101.34487930710634</v>
      </c>
      <c r="N37" s="6">
        <v>10</v>
      </c>
      <c r="O37" s="6">
        <v>8.75</v>
      </c>
      <c r="P37" s="6">
        <v>20.307172429697165</v>
      </c>
      <c r="Q37" s="6">
        <v>10.066681721726766</v>
      </c>
      <c r="R37" s="6">
        <v>259.1076659317721</v>
      </c>
      <c r="S37" s="6">
        <v>129.76150068312174</v>
      </c>
      <c r="T37" s="6">
        <v>16.40709849624261</v>
      </c>
      <c r="U37" s="6">
        <f>P37/T37</f>
        <v>1.2377064984614865</v>
      </c>
      <c r="V37" s="6">
        <f>Q37/T37</f>
        <v>0.6135564873967287</v>
      </c>
    </row>
    <row r="39" spans="1:22" ht="12.75">
      <c r="A39" s="3" t="s">
        <v>42</v>
      </c>
      <c r="B39" s="10">
        <v>10</v>
      </c>
      <c r="C39" s="6">
        <v>39.91666666666667</v>
      </c>
      <c r="D39" s="6">
        <v>249.95416666666665</v>
      </c>
      <c r="E39" s="16">
        <v>6.261899791231733</v>
      </c>
      <c r="F39" s="6">
        <v>27.85</v>
      </c>
      <c r="G39" s="6">
        <v>155.73</v>
      </c>
      <c r="H39" s="16">
        <v>7.219359664871333</v>
      </c>
      <c r="I39" s="6">
        <v>4.3</v>
      </c>
      <c r="J39" s="6">
        <v>48.895</v>
      </c>
      <c r="K39" s="16">
        <v>11.370930232558141</v>
      </c>
      <c r="L39" s="6">
        <v>145.21083012917268</v>
      </c>
      <c r="M39" s="6">
        <v>114.97761838273604</v>
      </c>
      <c r="N39" s="6">
        <v>10</v>
      </c>
      <c r="O39" s="6">
        <v>8.75</v>
      </c>
      <c r="P39" s="6">
        <v>16.967147570697502</v>
      </c>
      <c r="Q39" s="6">
        <v>9.041493691858102</v>
      </c>
      <c r="R39" s="6">
        <v>262.4701583434836</v>
      </c>
      <c r="S39" s="6">
        <v>131.06140236049387</v>
      </c>
      <c r="T39" s="6">
        <v>14.461731250568151</v>
      </c>
      <c r="U39" s="6">
        <f>P39/T39</f>
        <v>1.1732445636500763</v>
      </c>
      <c r="V39" s="6">
        <f>Q39/T39</f>
        <v>0.6252013355249493</v>
      </c>
    </row>
    <row r="41" spans="1:22" ht="12.75">
      <c r="A41" s="3" t="s">
        <v>43</v>
      </c>
      <c r="B41" s="10">
        <v>10</v>
      </c>
      <c r="C41" s="6">
        <v>39.45</v>
      </c>
      <c r="D41" s="6">
        <v>285.1933333333333</v>
      </c>
      <c r="E41" s="6">
        <v>7.229235318969159</v>
      </c>
      <c r="F41" s="6">
        <v>36.15</v>
      </c>
      <c r="G41" s="6">
        <v>241.91749999999996</v>
      </c>
      <c r="H41" s="6">
        <v>6.692047026279391</v>
      </c>
      <c r="I41" s="6">
        <v>3.3</v>
      </c>
      <c r="J41" s="6">
        <v>43.27583333333334</v>
      </c>
      <c r="K41" s="6">
        <v>13.11388888888889</v>
      </c>
      <c r="L41" s="6">
        <v>166.50556448395565</v>
      </c>
      <c r="M41" s="6">
        <v>131.8387425704291</v>
      </c>
      <c r="N41" s="6">
        <v>10.9</v>
      </c>
      <c r="O41" s="6">
        <v>9.5375</v>
      </c>
      <c r="P41" s="6">
        <v>21.061345335934963</v>
      </c>
      <c r="Q41" s="6">
        <v>9.862440134162789</v>
      </c>
      <c r="R41" s="6">
        <v>285.97236484398513</v>
      </c>
      <c r="S41" s="6">
        <v>149.14558824997277</v>
      </c>
      <c r="T41" s="6">
        <v>13.744802674675071</v>
      </c>
      <c r="U41" s="6">
        <f>P41/T41</f>
        <v>1.5323134012495276</v>
      </c>
      <c r="V41" s="6">
        <f>Q41/T41</f>
        <v>0.7175395942449161</v>
      </c>
    </row>
    <row r="43" spans="1:22" ht="12.75">
      <c r="A43" s="3" t="s">
        <v>44</v>
      </c>
      <c r="B43" s="10">
        <v>10</v>
      </c>
      <c r="C43" s="6">
        <v>43.28333333333333</v>
      </c>
      <c r="D43" s="6">
        <v>353.5829166666667</v>
      </c>
      <c r="E43" s="6">
        <v>8.210464888191447</v>
      </c>
      <c r="F43" s="6">
        <v>32.2</v>
      </c>
      <c r="G43" s="6">
        <v>227.00083333333336</v>
      </c>
      <c r="H43" s="6">
        <v>7.049715320910973</v>
      </c>
      <c r="I43" s="6">
        <v>10.283333333333335</v>
      </c>
      <c r="J43" s="6">
        <v>121.80708333333334</v>
      </c>
      <c r="K43" s="16">
        <v>11.845097244732576</v>
      </c>
      <c r="L43" s="6">
        <v>141.1272624845755</v>
      </c>
      <c r="M43" s="6">
        <v>111.74425843387466</v>
      </c>
      <c r="N43" s="6">
        <v>11</v>
      </c>
      <c r="O43" s="6">
        <v>9.625</v>
      </c>
      <c r="P43" s="6">
        <v>19.1663923245484</v>
      </c>
      <c r="Q43" s="6">
        <v>12.000306858944976</v>
      </c>
      <c r="R43" s="6">
        <v>246.62971501117318</v>
      </c>
      <c r="S43" s="6">
        <v>153.93317186909604</v>
      </c>
      <c r="T43" s="6">
        <v>16.36820525908289</v>
      </c>
      <c r="U43" s="6">
        <f>P43/T43</f>
        <v>1.1709525889475736</v>
      </c>
      <c r="V43" s="6">
        <f>Q43/T43</f>
        <v>0.7331473835401641</v>
      </c>
    </row>
    <row r="45" spans="1:22" ht="12.75">
      <c r="A45" s="3" t="s">
        <v>45</v>
      </c>
      <c r="B45" s="10">
        <v>10</v>
      </c>
      <c r="C45" s="6">
        <v>44.85</v>
      </c>
      <c r="D45" s="6">
        <v>298.25166666666667</v>
      </c>
      <c r="E45" s="6">
        <v>6.649981419546637</v>
      </c>
      <c r="F45" s="6">
        <v>44.85</v>
      </c>
      <c r="G45" s="6">
        <v>298.25166666666667</v>
      </c>
      <c r="H45" s="6">
        <v>6.649981419546637</v>
      </c>
      <c r="I45" s="6">
        <v>0</v>
      </c>
      <c r="J45" s="6">
        <v>0</v>
      </c>
      <c r="K45" s="6">
        <v>0</v>
      </c>
      <c r="L45" s="6">
        <v>138.1397441002493</v>
      </c>
      <c r="M45" s="6">
        <v>109.37874789723696</v>
      </c>
      <c r="N45" s="6">
        <v>11</v>
      </c>
      <c r="O45" s="6">
        <v>9.625</v>
      </c>
      <c r="P45" s="6">
        <v>0</v>
      </c>
      <c r="Q45" s="6">
        <v>11.493419914386427</v>
      </c>
      <c r="R45" s="6">
        <v>0</v>
      </c>
      <c r="S45" s="6">
        <v>144.39424540878736</v>
      </c>
      <c r="T45" s="6">
        <v>16.72219689594626</v>
      </c>
      <c r="V45" s="6">
        <f>Q45/T45</f>
        <v>0.6873151886623595</v>
      </c>
    </row>
    <row r="47" spans="1:22" ht="12.75">
      <c r="A47" s="3" t="s">
        <v>46</v>
      </c>
      <c r="B47" s="10">
        <v>10</v>
      </c>
      <c r="C47" s="6">
        <v>28.03333333333334</v>
      </c>
      <c r="D47" s="6">
        <v>193.1375</v>
      </c>
      <c r="E47" s="6">
        <v>6.889565992865634</v>
      </c>
      <c r="F47" s="6">
        <v>28.03333333333334</v>
      </c>
      <c r="G47" s="6">
        <v>193.1375</v>
      </c>
      <c r="H47" s="6">
        <v>6.889565992865634</v>
      </c>
      <c r="I47" s="6">
        <v>0</v>
      </c>
      <c r="J47" s="6">
        <v>0</v>
      </c>
      <c r="K47" s="6">
        <v>0</v>
      </c>
      <c r="L47" s="6">
        <v>116.96519809564775</v>
      </c>
      <c r="M47" s="6">
        <v>92.61278858291404</v>
      </c>
      <c r="N47" s="6">
        <v>11</v>
      </c>
      <c r="O47" s="6">
        <v>9.625</v>
      </c>
      <c r="P47" s="6">
        <v>0</v>
      </c>
      <c r="Q47" s="6">
        <v>14.136120921965462</v>
      </c>
      <c r="R47" s="6">
        <v>0</v>
      </c>
      <c r="S47" s="6">
        <v>150.05741765358957</v>
      </c>
      <c r="T47" s="6">
        <v>19.74946426466964</v>
      </c>
      <c r="V47" s="6">
        <f>Q47/T47</f>
        <v>0.7157723740007448</v>
      </c>
    </row>
    <row r="49" spans="1:22" ht="12.75">
      <c r="A49" s="3" t="s">
        <v>47</v>
      </c>
      <c r="B49" s="10">
        <v>10</v>
      </c>
      <c r="C49" s="6">
        <v>26.316666666666663</v>
      </c>
      <c r="D49" s="6">
        <v>192.1325</v>
      </c>
      <c r="E49" s="16">
        <v>7.300791640278656</v>
      </c>
      <c r="F49" s="6">
        <v>26.316666666666663</v>
      </c>
      <c r="G49" s="6">
        <v>192.1325</v>
      </c>
      <c r="H49" s="16">
        <v>7.300791640278658</v>
      </c>
      <c r="I49" s="6">
        <v>0</v>
      </c>
      <c r="J49" s="6">
        <v>0</v>
      </c>
      <c r="K49" s="6">
        <v>0</v>
      </c>
      <c r="L49" s="6">
        <v>134.64900409357236</v>
      </c>
      <c r="M49" s="6">
        <v>106.61478757827163</v>
      </c>
      <c r="N49" s="6">
        <v>11</v>
      </c>
      <c r="O49" s="6">
        <v>9.625</v>
      </c>
      <c r="P49" s="6">
        <v>0</v>
      </c>
      <c r="Q49" s="6">
        <v>13.011243716682742</v>
      </c>
      <c r="R49" s="6">
        <v>0</v>
      </c>
      <c r="S49" s="6">
        <v>158.767419519419</v>
      </c>
      <c r="T49" s="6">
        <v>17.155715451075295</v>
      </c>
      <c r="V49" s="6">
        <f>Q49/T49</f>
        <v>0.7584203499870485</v>
      </c>
    </row>
    <row r="51" spans="1:22" ht="12.75">
      <c r="A51" s="3" t="s">
        <v>48</v>
      </c>
      <c r="B51" s="10">
        <v>10</v>
      </c>
      <c r="C51" s="6">
        <v>31.5</v>
      </c>
      <c r="D51" s="6">
        <v>370.43416666666667</v>
      </c>
      <c r="E51" s="6">
        <v>11.759814814814815</v>
      </c>
      <c r="F51" s="6">
        <v>30.4</v>
      </c>
      <c r="G51" s="6">
        <v>350.02458333333334</v>
      </c>
      <c r="H51" s="6">
        <v>11.513966557017545</v>
      </c>
      <c r="I51" s="6">
        <v>1.1</v>
      </c>
      <c r="J51" s="6">
        <v>20.409583333333334</v>
      </c>
      <c r="K51" s="16">
        <v>18.554166666666667</v>
      </c>
      <c r="L51" s="6">
        <v>215.56256230665787</v>
      </c>
      <c r="M51" s="6">
        <v>170.68196638261915</v>
      </c>
      <c r="N51" s="6">
        <v>11</v>
      </c>
      <c r="O51" s="6">
        <v>9.625</v>
      </c>
      <c r="P51" s="6">
        <v>18.181</v>
      </c>
      <c r="Q51" s="6">
        <v>11.944227228421537</v>
      </c>
      <c r="R51" s="6">
        <v>404.818</v>
      </c>
      <c r="S51" s="6">
        <v>192.2686809006982</v>
      </c>
      <c r="T51" s="6">
        <v>11.751772987564443</v>
      </c>
      <c r="U51" s="6">
        <f>P51/T51</f>
        <v>1.5470857052156193</v>
      </c>
      <c r="V51" s="6">
        <f>Q51/T51</f>
        <v>1.0163766132191923</v>
      </c>
    </row>
    <row r="53" spans="1:20" ht="12.75">
      <c r="A53" s="3" t="s">
        <v>49</v>
      </c>
      <c r="B53" s="10">
        <v>6</v>
      </c>
      <c r="C53" s="6">
        <v>25.666666666666668</v>
      </c>
      <c r="D53" s="6">
        <v>218.36666666666667</v>
      </c>
      <c r="E53" s="16">
        <v>8.507792207792209</v>
      </c>
      <c r="F53" s="6">
        <v>25.666666666666668</v>
      </c>
      <c r="G53" s="6">
        <v>218.36666666666667</v>
      </c>
      <c r="H53" s="16">
        <v>8.507792207792209</v>
      </c>
      <c r="I53" s="6">
        <v>0</v>
      </c>
      <c r="J53" s="6">
        <v>0</v>
      </c>
      <c r="K53" s="6">
        <v>0</v>
      </c>
      <c r="L53" s="6">
        <v>154.86040369867172</v>
      </c>
      <c r="M53" s="6">
        <f>AVERAGE(M41:M52)</f>
        <v>120.47854857422426</v>
      </c>
      <c r="O53" s="6"/>
      <c r="P53" s="6"/>
      <c r="Q53" s="6">
        <v>11.76478849605414</v>
      </c>
      <c r="R53" s="6"/>
      <c r="S53" s="6"/>
      <c r="T53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Q1092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1" width="9.28125" style="0" customWidth="1"/>
    <col min="2" max="2" width="9.28125" style="3" customWidth="1"/>
    <col min="3" max="3" width="9.28125" style="6" customWidth="1"/>
    <col min="4" max="4" width="9.28125" style="0" customWidth="1"/>
    <col min="5" max="5" width="9.00390625" style="0" customWidth="1"/>
    <col min="6" max="7" width="8.140625" style="6" customWidth="1"/>
    <col min="8" max="8" width="8.140625" style="0" customWidth="1"/>
    <col min="9" max="9" width="9.00390625" style="0" customWidth="1"/>
    <col min="10" max="10" width="8.140625" style="6" customWidth="1"/>
    <col min="11" max="11" width="10.140625" style="22" customWidth="1"/>
    <col min="12" max="12" width="8.140625" style="0" customWidth="1"/>
    <col min="13" max="13" width="9.00390625" style="0" customWidth="1"/>
    <col min="14" max="15" width="8.140625" style="6" customWidth="1"/>
    <col min="16" max="16" width="8.140625" style="0" customWidth="1"/>
    <col min="17" max="17" width="9.00390625" style="0" customWidth="1"/>
    <col min="18" max="18" width="8.140625" style="6" customWidth="1"/>
    <col min="19" max="19" width="7.8515625" style="6" customWidth="1"/>
    <col min="20" max="20" width="8.140625" style="0" customWidth="1"/>
    <col min="21" max="21" width="9.00390625" style="0" customWidth="1"/>
    <col min="22" max="23" width="8.140625" style="6" customWidth="1"/>
    <col min="24" max="24" width="8.140625" style="0" customWidth="1"/>
    <col min="25" max="25" width="9.00390625" style="0" customWidth="1"/>
    <col min="26" max="27" width="8.140625" style="6" customWidth="1"/>
    <col min="28" max="28" width="8.140625" style="0" customWidth="1"/>
    <col min="29" max="29" width="9.00390625" style="0" customWidth="1"/>
    <col min="30" max="30" width="8.140625" style="6" customWidth="1"/>
    <col min="31" max="31" width="7.8515625" style="6" customWidth="1"/>
    <col min="32" max="32" width="8.140625" style="0" customWidth="1"/>
    <col min="33" max="33" width="9.00390625" style="0" customWidth="1"/>
    <col min="34" max="34" width="8.140625" style="6" customWidth="1"/>
    <col min="35" max="35" width="7.8515625" style="6" customWidth="1"/>
    <col min="36" max="36" width="8.140625" style="6" customWidth="1"/>
    <col min="37" max="37" width="9.00390625" style="2" customWidth="1"/>
    <col min="38" max="39" width="8.140625" style="6" customWidth="1"/>
    <col min="40" max="40" width="8.140625" style="0" customWidth="1"/>
    <col min="41" max="41" width="9.00390625" style="0" customWidth="1"/>
    <col min="42" max="44" width="8.140625" style="6" customWidth="1"/>
    <col min="45" max="45" width="9.00390625" style="6" customWidth="1"/>
    <col min="46" max="47" width="8.140625" style="6" customWidth="1"/>
    <col min="48" max="48" width="8.140625" style="0" customWidth="1"/>
    <col min="49" max="49" width="13.8515625" style="0" customWidth="1"/>
    <col min="50" max="50" width="13.7109375" style="0" customWidth="1"/>
    <col min="51" max="52" width="8.140625" style="6" customWidth="1"/>
    <col min="54" max="54" width="17.00390625" style="0" customWidth="1"/>
    <col min="55" max="55" width="8.140625" style="6" customWidth="1"/>
    <col min="56" max="56" width="7.8515625" style="6" customWidth="1"/>
    <col min="57" max="57" width="8.140625" style="0" customWidth="1"/>
    <col min="58" max="58" width="18.00390625" style="0" customWidth="1"/>
    <col min="59" max="59" width="8.140625" style="0" customWidth="1"/>
    <col min="60" max="60" width="17.421875" style="0" customWidth="1"/>
    <col min="61" max="63" width="8.140625" style="6" customWidth="1"/>
    <col min="64" max="64" width="10.421875" style="0" customWidth="1"/>
  </cols>
  <sheetData>
    <row r="1" spans="1:59" ht="12.75">
      <c r="A1" s="3" t="s">
        <v>83</v>
      </c>
      <c r="D1" s="6"/>
      <c r="E1" s="2"/>
      <c r="F1" s="4" t="s">
        <v>90</v>
      </c>
      <c r="Q1" s="2"/>
      <c r="U1" s="2"/>
      <c r="AC1" s="2"/>
      <c r="AX1" s="2"/>
      <c r="BF1" s="2"/>
      <c r="BG1" s="6"/>
    </row>
    <row r="2" spans="1:59" ht="12.75">
      <c r="A2" s="3"/>
      <c r="D2" s="6"/>
      <c r="I2" s="2"/>
      <c r="Q2" s="2"/>
      <c r="AC2" s="2"/>
      <c r="AX2" s="4" t="s">
        <v>219</v>
      </c>
      <c r="BF2" s="2"/>
      <c r="BG2" s="6"/>
    </row>
    <row r="3" spans="1:64" ht="12.75">
      <c r="A3" s="3"/>
      <c r="D3" s="6"/>
      <c r="E3" s="2"/>
      <c r="I3" s="2"/>
      <c r="Q3" s="2"/>
      <c r="U3" s="2"/>
      <c r="Y3" s="1" t="s">
        <v>177</v>
      </c>
      <c r="AC3" s="2"/>
      <c r="AX3" s="4" t="s">
        <v>220</v>
      </c>
      <c r="BB3" s="1" t="s">
        <v>234</v>
      </c>
      <c r="BF3" s="4" t="s">
        <v>235</v>
      </c>
      <c r="BG3" s="7"/>
      <c r="BH3" s="1" t="s">
        <v>91</v>
      </c>
      <c r="BI3" s="7"/>
      <c r="BJ3" s="7" t="s">
        <v>108</v>
      </c>
      <c r="BK3" s="7" t="s">
        <v>210</v>
      </c>
      <c r="BL3" s="1" t="s">
        <v>110</v>
      </c>
    </row>
    <row r="4" spans="1:64" ht="12.75">
      <c r="A4" s="3" t="s">
        <v>246</v>
      </c>
      <c r="B4" s="3" t="s">
        <v>246</v>
      </c>
      <c r="C4" s="7" t="s">
        <v>214</v>
      </c>
      <c r="D4" s="7" t="s">
        <v>210</v>
      </c>
      <c r="E4" s="4" t="s">
        <v>144</v>
      </c>
      <c r="F4" s="7" t="s">
        <v>6</v>
      </c>
      <c r="G4" s="7" t="s">
        <v>210</v>
      </c>
      <c r="H4" s="7"/>
      <c r="I4" s="4" t="s">
        <v>203</v>
      </c>
      <c r="J4" s="7" t="s">
        <v>6</v>
      </c>
      <c r="K4" s="23" t="s">
        <v>210</v>
      </c>
      <c r="L4" s="1"/>
      <c r="M4" s="1" t="s">
        <v>189</v>
      </c>
      <c r="N4" s="7" t="s">
        <v>6</v>
      </c>
      <c r="O4" s="7" t="s">
        <v>210</v>
      </c>
      <c r="P4" s="7"/>
      <c r="Q4" s="4" t="s">
        <v>77</v>
      </c>
      <c r="R4" s="7" t="s">
        <v>6</v>
      </c>
      <c r="S4" s="7" t="s">
        <v>210</v>
      </c>
      <c r="T4" s="7"/>
      <c r="U4" s="4" t="s">
        <v>69</v>
      </c>
      <c r="V4" s="7" t="s">
        <v>6</v>
      </c>
      <c r="W4" s="7" t="s">
        <v>210</v>
      </c>
      <c r="X4" s="1"/>
      <c r="Y4" s="1" t="s">
        <v>184</v>
      </c>
      <c r="Z4" s="7" t="s">
        <v>6</v>
      </c>
      <c r="AA4" s="7" t="s">
        <v>210</v>
      </c>
      <c r="AB4" s="7"/>
      <c r="AC4" s="4" t="s">
        <v>67</v>
      </c>
      <c r="AD4" s="7" t="s">
        <v>6</v>
      </c>
      <c r="AE4" s="7" t="s">
        <v>210</v>
      </c>
      <c r="AF4" s="1"/>
      <c r="AG4" s="1" t="s">
        <v>118</v>
      </c>
      <c r="AH4" s="7" t="s">
        <v>6</v>
      </c>
      <c r="AI4" s="7" t="s">
        <v>210</v>
      </c>
      <c r="AJ4" s="7"/>
      <c r="AK4" s="4" t="s">
        <v>115</v>
      </c>
      <c r="AL4" s="7" t="s">
        <v>6</v>
      </c>
      <c r="AM4" s="7" t="s">
        <v>210</v>
      </c>
      <c r="AN4" s="1"/>
      <c r="AO4" s="1" t="s">
        <v>248</v>
      </c>
      <c r="AP4" s="7" t="s">
        <v>6</v>
      </c>
      <c r="AQ4" s="7" t="s">
        <v>210</v>
      </c>
      <c r="AR4" s="1"/>
      <c r="AS4" s="7" t="s">
        <v>197</v>
      </c>
      <c r="AT4" s="7" t="s">
        <v>6</v>
      </c>
      <c r="AU4" s="7" t="s">
        <v>210</v>
      </c>
      <c r="AV4" s="1"/>
      <c r="AW4" s="1" t="s">
        <v>217</v>
      </c>
      <c r="AX4" s="4" t="s">
        <v>93</v>
      </c>
      <c r="AY4" s="7" t="s">
        <v>6</v>
      </c>
      <c r="AZ4" s="7" t="s">
        <v>210</v>
      </c>
      <c r="BA4" s="1"/>
      <c r="BB4" s="1" t="s">
        <v>163</v>
      </c>
      <c r="BC4" s="7" t="s">
        <v>6</v>
      </c>
      <c r="BD4" s="7" t="s">
        <v>210</v>
      </c>
      <c r="BE4" s="1"/>
      <c r="BF4" s="4" t="s">
        <v>124</v>
      </c>
      <c r="BG4" s="7"/>
      <c r="BH4" s="1"/>
      <c r="BI4" s="7"/>
      <c r="BJ4" s="7"/>
      <c r="BK4" s="7" t="s">
        <v>99</v>
      </c>
      <c r="BL4" s="1" t="s">
        <v>4</v>
      </c>
    </row>
    <row r="5" spans="1:64" ht="12.75">
      <c r="A5" s="3"/>
      <c r="C5" s="7" t="s">
        <v>164</v>
      </c>
      <c r="D5" s="7" t="s">
        <v>223</v>
      </c>
      <c r="E5" s="4" t="s">
        <v>158</v>
      </c>
      <c r="F5" s="7" t="s">
        <v>179</v>
      </c>
      <c r="G5" s="7" t="s">
        <v>227</v>
      </c>
      <c r="H5" s="7" t="s">
        <v>135</v>
      </c>
      <c r="I5" s="4" t="s">
        <v>158</v>
      </c>
      <c r="J5" s="7" t="s">
        <v>179</v>
      </c>
      <c r="K5" s="23" t="s">
        <v>227</v>
      </c>
      <c r="L5" s="7" t="s">
        <v>135</v>
      </c>
      <c r="M5" s="1" t="s">
        <v>158</v>
      </c>
      <c r="N5" s="7" t="s">
        <v>179</v>
      </c>
      <c r="O5" s="7" t="s">
        <v>227</v>
      </c>
      <c r="P5" s="7" t="s">
        <v>135</v>
      </c>
      <c r="Q5" s="4" t="s">
        <v>158</v>
      </c>
      <c r="R5" s="7" t="s">
        <v>179</v>
      </c>
      <c r="S5" s="7" t="s">
        <v>227</v>
      </c>
      <c r="T5" s="7" t="s">
        <v>135</v>
      </c>
      <c r="U5" s="4" t="s">
        <v>158</v>
      </c>
      <c r="V5" s="7" t="s">
        <v>179</v>
      </c>
      <c r="W5" s="7" t="s">
        <v>227</v>
      </c>
      <c r="X5" s="7" t="s">
        <v>135</v>
      </c>
      <c r="Y5" s="1" t="s">
        <v>158</v>
      </c>
      <c r="Z5" s="7" t="s">
        <v>179</v>
      </c>
      <c r="AA5" s="7" t="s">
        <v>227</v>
      </c>
      <c r="AB5" s="7" t="s">
        <v>135</v>
      </c>
      <c r="AC5" s="4" t="s">
        <v>158</v>
      </c>
      <c r="AD5" s="7" t="s">
        <v>179</v>
      </c>
      <c r="AE5" s="7" t="s">
        <v>227</v>
      </c>
      <c r="AF5" s="7" t="s">
        <v>135</v>
      </c>
      <c r="AG5" s="1" t="s">
        <v>158</v>
      </c>
      <c r="AH5" s="7" t="s">
        <v>179</v>
      </c>
      <c r="AI5" s="7" t="s">
        <v>227</v>
      </c>
      <c r="AJ5" s="7" t="s">
        <v>135</v>
      </c>
      <c r="AK5" s="4" t="s">
        <v>158</v>
      </c>
      <c r="AL5" s="7" t="s">
        <v>179</v>
      </c>
      <c r="AM5" s="7" t="s">
        <v>227</v>
      </c>
      <c r="AN5" s="7" t="s">
        <v>135</v>
      </c>
      <c r="AO5" s="1" t="s">
        <v>158</v>
      </c>
      <c r="AP5" s="7" t="s">
        <v>179</v>
      </c>
      <c r="AQ5" s="7" t="s">
        <v>227</v>
      </c>
      <c r="AR5" s="7" t="s">
        <v>135</v>
      </c>
      <c r="AS5" s="7" t="s">
        <v>158</v>
      </c>
      <c r="AT5" s="7" t="s">
        <v>179</v>
      </c>
      <c r="AU5" s="7" t="s">
        <v>227</v>
      </c>
      <c r="AV5" s="1" t="s">
        <v>135</v>
      </c>
      <c r="AW5" s="1" t="s">
        <v>92</v>
      </c>
      <c r="AX5" s="1" t="s">
        <v>158</v>
      </c>
      <c r="AY5" s="7" t="s">
        <v>179</v>
      </c>
      <c r="AZ5" s="7" t="s">
        <v>227</v>
      </c>
      <c r="BA5" s="7" t="s">
        <v>135</v>
      </c>
      <c r="BB5" s="1" t="s">
        <v>157</v>
      </c>
      <c r="BC5" s="7" t="s">
        <v>179</v>
      </c>
      <c r="BD5" s="7" t="s">
        <v>227</v>
      </c>
      <c r="BE5" s="7" t="s">
        <v>135</v>
      </c>
      <c r="BF5" s="4" t="s">
        <v>157</v>
      </c>
      <c r="BG5" s="7" t="s">
        <v>6</v>
      </c>
      <c r="BH5" s="1" t="s">
        <v>159</v>
      </c>
      <c r="BI5" s="7" t="s">
        <v>6</v>
      </c>
      <c r="BJ5" s="7" t="s">
        <v>6</v>
      </c>
      <c r="BK5" s="7" t="s">
        <v>6</v>
      </c>
      <c r="BL5" s="1" t="s">
        <v>209</v>
      </c>
    </row>
    <row r="6" spans="1:59" ht="12.75">
      <c r="A6" s="3"/>
      <c r="D6" s="6"/>
      <c r="E6" s="2"/>
      <c r="I6" s="2"/>
      <c r="Q6" s="2"/>
      <c r="U6" s="2"/>
      <c r="AC6" s="2"/>
      <c r="AX6" s="2"/>
      <c r="BF6" s="2"/>
      <c r="BG6" s="6"/>
    </row>
    <row r="7" spans="1:59" ht="12.75">
      <c r="A7" s="3">
        <v>1302</v>
      </c>
      <c r="D7" s="6"/>
      <c r="E7" s="9">
        <v>2</v>
      </c>
      <c r="F7" s="13">
        <v>1.9583333333333333</v>
      </c>
      <c r="G7" s="5">
        <f>E7*F7</f>
        <v>3.9166666666666665</v>
      </c>
      <c r="H7" s="16">
        <f>G7/E7</f>
        <v>1.9583333333333333</v>
      </c>
      <c r="I7" s="2"/>
      <c r="N7" s="16"/>
      <c r="O7" s="16"/>
      <c r="P7" s="16"/>
      <c r="Q7" s="2"/>
      <c r="R7" s="16"/>
      <c r="S7" s="16"/>
      <c r="T7" s="16"/>
      <c r="U7" s="2"/>
      <c r="V7" s="16"/>
      <c r="W7" s="16"/>
      <c r="X7" s="16"/>
      <c r="AC7" s="2"/>
      <c r="AX7" s="24"/>
      <c r="AY7" s="25"/>
      <c r="BF7" s="2"/>
      <c r="BG7" s="6"/>
    </row>
    <row r="8" spans="1:59" ht="12.75">
      <c r="A8" s="3"/>
      <c r="D8" s="6"/>
      <c r="E8" s="9">
        <v>1</v>
      </c>
      <c r="F8" s="13">
        <v>1.9583333333333333</v>
      </c>
      <c r="G8" s="5">
        <f>E8*F8</f>
        <v>1.9583333333333333</v>
      </c>
      <c r="H8" s="16">
        <f>G8/E8</f>
        <v>1.9583333333333333</v>
      </c>
      <c r="I8" s="2"/>
      <c r="N8" s="16"/>
      <c r="O8" s="16"/>
      <c r="P8" s="16"/>
      <c r="Q8" s="2"/>
      <c r="R8" s="16"/>
      <c r="S8" s="16"/>
      <c r="T8" s="16"/>
      <c r="U8" s="2"/>
      <c r="V8" s="16"/>
      <c r="W8" s="16"/>
      <c r="X8" s="16"/>
      <c r="AC8" s="2"/>
      <c r="AX8" s="2"/>
      <c r="BF8" s="2"/>
      <c r="BG8" s="6"/>
    </row>
    <row r="9" spans="1:59" ht="12.75">
      <c r="A9" s="3"/>
      <c r="D9" s="6"/>
      <c r="E9" s="11">
        <v>2</v>
      </c>
      <c r="F9" s="13">
        <v>2.611111111111111</v>
      </c>
      <c r="G9" s="5">
        <f>E9*F9</f>
        <v>5.222222222222222</v>
      </c>
      <c r="H9" s="16">
        <f>G9/E9</f>
        <v>2.611111111111111</v>
      </c>
      <c r="I9" s="2"/>
      <c r="N9" s="16"/>
      <c r="O9" s="16"/>
      <c r="P9" s="16"/>
      <c r="Q9" s="2"/>
      <c r="R9" s="16"/>
      <c r="S9" s="16"/>
      <c r="T9" s="16"/>
      <c r="U9" s="2"/>
      <c r="V9" s="16"/>
      <c r="W9" s="16"/>
      <c r="X9" s="16"/>
      <c r="AC9" s="2"/>
      <c r="AX9" s="2"/>
      <c r="BF9" s="2"/>
      <c r="BG9" s="6"/>
    </row>
    <row r="10" spans="1:59" ht="12.75">
      <c r="A10" s="3"/>
      <c r="D10" s="6"/>
      <c r="E10" s="11">
        <v>1</v>
      </c>
      <c r="F10" s="13">
        <v>2.611111111111111</v>
      </c>
      <c r="G10" s="5">
        <f>E10*F10</f>
        <v>2.611111111111111</v>
      </c>
      <c r="H10" s="16">
        <f>G10/E10</f>
        <v>2.611111111111111</v>
      </c>
      <c r="I10" s="2"/>
      <c r="N10" s="16"/>
      <c r="O10" s="16"/>
      <c r="P10" s="16"/>
      <c r="Q10" s="2"/>
      <c r="R10" s="16"/>
      <c r="S10" s="16"/>
      <c r="T10" s="16"/>
      <c r="U10" s="2"/>
      <c r="V10" s="16"/>
      <c r="W10" s="16"/>
      <c r="X10" s="16"/>
      <c r="AC10" s="2"/>
      <c r="AX10" s="2"/>
      <c r="BF10" s="2"/>
      <c r="BG10" s="6"/>
    </row>
    <row r="11" spans="1:59" ht="12.75">
      <c r="A11" s="3"/>
      <c r="D11" s="6"/>
      <c r="E11" s="26"/>
      <c r="F11" s="16"/>
      <c r="G11" s="5"/>
      <c r="H11" s="16"/>
      <c r="I11" s="2"/>
      <c r="N11" s="16"/>
      <c r="O11" s="16"/>
      <c r="P11" s="16"/>
      <c r="Q11" s="2"/>
      <c r="R11" s="16"/>
      <c r="S11" s="16"/>
      <c r="T11" s="16"/>
      <c r="U11" s="2"/>
      <c r="V11" s="16"/>
      <c r="W11" s="16"/>
      <c r="X11" s="16"/>
      <c r="AC11" s="2"/>
      <c r="AX11" s="2"/>
      <c r="BF11" s="2"/>
      <c r="BG11" s="6"/>
    </row>
    <row r="12" spans="1:59" ht="12.75">
      <c r="A12" s="3"/>
      <c r="B12" s="3">
        <v>1302</v>
      </c>
      <c r="C12" s="6">
        <f>E12+I12+M12+Q12+U12+Y12+AC12+AG12+AK12+AO12+AS12+AX12+BB12</f>
        <v>7</v>
      </c>
      <c r="D12" s="6">
        <f>G12+K12+O12+S12+W12+AA12+AE12+AI12+AM12+AQ12+AU12+AZ12+BD12</f>
        <v>14.466666666666665</v>
      </c>
      <c r="E12" s="6">
        <f>SUM(E7:E10)</f>
        <v>6</v>
      </c>
      <c r="F12" s="6">
        <f>AVERAGE(F8:F10)</f>
        <v>2.3935185185185186</v>
      </c>
      <c r="G12" s="6">
        <f>SUM(G7:G10)</f>
        <v>13.708333333333332</v>
      </c>
      <c r="H12" s="16">
        <f>G12/E12</f>
        <v>2.284722222222222</v>
      </c>
      <c r="I12" s="2"/>
      <c r="N12" s="16"/>
      <c r="O12" s="16"/>
      <c r="P12" s="16"/>
      <c r="Q12" s="2"/>
      <c r="R12" s="16"/>
      <c r="S12" s="16"/>
      <c r="T12" s="16"/>
      <c r="U12" s="2"/>
      <c r="V12" s="16"/>
      <c r="W12" s="16"/>
      <c r="X12" s="16"/>
      <c r="AC12" s="2"/>
      <c r="AX12" s="9">
        <v>1</v>
      </c>
      <c r="AY12" s="13">
        <v>0.7583333333333333</v>
      </c>
      <c r="AZ12" s="16">
        <f>AX12*AY12</f>
        <v>0.7583333333333333</v>
      </c>
      <c r="BA12" s="16">
        <f>AZ12/AX12</f>
        <v>0.7583333333333333</v>
      </c>
      <c r="BF12" s="2"/>
      <c r="BG12" s="6"/>
    </row>
    <row r="13" spans="1:59" ht="12.75">
      <c r="A13" s="3"/>
      <c r="D13" s="6"/>
      <c r="E13" s="2"/>
      <c r="I13" s="2"/>
      <c r="N13" s="16"/>
      <c r="O13" s="16"/>
      <c r="P13" s="16"/>
      <c r="Q13" s="2"/>
      <c r="R13" s="16"/>
      <c r="S13" s="16"/>
      <c r="T13" s="16"/>
      <c r="U13" s="2"/>
      <c r="V13" s="16"/>
      <c r="W13" s="16"/>
      <c r="X13" s="16"/>
      <c r="AC13" s="2"/>
      <c r="AX13" s="2"/>
      <c r="BF13" s="2"/>
      <c r="BG13" s="6"/>
    </row>
    <row r="14" spans="1:59" ht="12.75">
      <c r="A14" s="3">
        <v>1303</v>
      </c>
      <c r="D14" s="6"/>
      <c r="E14" s="2"/>
      <c r="I14" s="2"/>
      <c r="N14" s="16"/>
      <c r="O14" s="16"/>
      <c r="P14" s="16"/>
      <c r="Q14" s="2"/>
      <c r="R14" s="16"/>
      <c r="S14" s="16"/>
      <c r="T14" s="16"/>
      <c r="U14" s="2"/>
      <c r="V14" s="16"/>
      <c r="W14" s="16"/>
      <c r="X14" s="16"/>
      <c r="AC14" s="2"/>
      <c r="AX14" s="9">
        <v>2</v>
      </c>
      <c r="AY14" s="13">
        <v>0.8333333333333334</v>
      </c>
      <c r="AZ14" s="16">
        <f>AX14*AY14</f>
        <v>1.6666666666666667</v>
      </c>
      <c r="BA14" s="16">
        <f>AZ14/AX14</f>
        <v>0.8333333333333334</v>
      </c>
      <c r="BF14" s="2"/>
      <c r="BG14" s="6"/>
    </row>
    <row r="15" spans="1:59" ht="12.75">
      <c r="A15" s="3"/>
      <c r="D15" s="6"/>
      <c r="E15" s="2"/>
      <c r="I15" s="2"/>
      <c r="N15" s="16"/>
      <c r="O15" s="16"/>
      <c r="P15" s="16"/>
      <c r="Q15" s="2"/>
      <c r="R15" s="16"/>
      <c r="S15" s="16"/>
      <c r="T15" s="16"/>
      <c r="U15" s="2"/>
      <c r="V15" s="16"/>
      <c r="W15" s="16"/>
      <c r="X15" s="16"/>
      <c r="AC15" s="2"/>
      <c r="AX15" s="9">
        <v>2</v>
      </c>
      <c r="AY15" s="13">
        <v>1.5895833333333333</v>
      </c>
      <c r="AZ15" s="16">
        <f>AX15*AY15</f>
        <v>3.1791666666666667</v>
      </c>
      <c r="BA15" s="16">
        <f>AZ15/AX15</f>
        <v>1.5895833333333333</v>
      </c>
      <c r="BF15" s="2"/>
      <c r="BG15" s="6"/>
    </row>
    <row r="16" spans="1:59" ht="12.75">
      <c r="A16" s="3"/>
      <c r="D16" s="6"/>
      <c r="E16" s="2"/>
      <c r="I16" s="2"/>
      <c r="N16" s="16"/>
      <c r="O16" s="16"/>
      <c r="P16" s="16"/>
      <c r="Q16" s="2"/>
      <c r="R16" s="16"/>
      <c r="S16" s="16"/>
      <c r="T16" s="16"/>
      <c r="U16" s="2"/>
      <c r="V16" s="16"/>
      <c r="W16" s="16"/>
      <c r="X16" s="16"/>
      <c r="AC16" s="2"/>
      <c r="AX16" s="9">
        <v>2</v>
      </c>
      <c r="AY16" s="13">
        <v>1.375</v>
      </c>
      <c r="AZ16" s="16">
        <f>AX16*AY16</f>
        <v>2.75</v>
      </c>
      <c r="BA16" s="16">
        <f>AZ16/AX16</f>
        <v>1.375</v>
      </c>
      <c r="BF16" s="2"/>
      <c r="BG16" s="6"/>
    </row>
    <row r="17" spans="1:59" ht="12.75">
      <c r="A17" s="3"/>
      <c r="D17" s="6"/>
      <c r="E17" s="2"/>
      <c r="I17" s="2"/>
      <c r="N17" s="16"/>
      <c r="O17" s="16"/>
      <c r="P17" s="16"/>
      <c r="Q17" s="2"/>
      <c r="R17" s="16"/>
      <c r="S17" s="16"/>
      <c r="T17" s="16"/>
      <c r="U17" s="2"/>
      <c r="V17" s="16"/>
      <c r="W17" s="16"/>
      <c r="X17" s="16"/>
      <c r="AC17" s="2"/>
      <c r="AX17" s="9">
        <v>0.5</v>
      </c>
      <c r="AY17" s="13">
        <v>1.4583333333333333</v>
      </c>
      <c r="AZ17" s="16">
        <f>AX17*AY17</f>
        <v>0.7291666666666666</v>
      </c>
      <c r="BA17" s="16">
        <f>AZ17/AX17</f>
        <v>1.4583333333333333</v>
      </c>
      <c r="BF17" s="2"/>
      <c r="BG17" s="6"/>
    </row>
    <row r="18" spans="1:59" ht="12.75">
      <c r="A18" s="3"/>
      <c r="D18" s="6"/>
      <c r="E18" s="2"/>
      <c r="I18" s="2"/>
      <c r="Q18" s="2"/>
      <c r="U18" s="2"/>
      <c r="AC18" s="2"/>
      <c r="AX18" s="2"/>
      <c r="BF18" s="2"/>
      <c r="BG18" s="6"/>
    </row>
    <row r="19" spans="1:59" ht="12.75">
      <c r="A19" s="3"/>
      <c r="B19" s="3">
        <v>1303</v>
      </c>
      <c r="C19" s="6">
        <f>E19+I19+M19+Q19+U19+Y19+AC19+AG19+AK19+AO19+AS19+AX19+BB19</f>
        <v>6.5</v>
      </c>
      <c r="D19" s="6">
        <f>G19+K19+O19+S19+W19+AA19+AE19+AI19+AM19+AQ19+AU19+AZ19+BD19</f>
        <v>8.325</v>
      </c>
      <c r="E19" s="2"/>
      <c r="I19" s="2"/>
      <c r="Q19" s="2"/>
      <c r="U19" s="2"/>
      <c r="AC19" s="2"/>
      <c r="AX19" s="6">
        <f>SUM(AX14:AX18)</f>
        <v>6.5</v>
      </c>
      <c r="AY19" s="6">
        <f>AVERAGE(AY14:AY18)</f>
        <v>1.3140625</v>
      </c>
      <c r="AZ19" s="6">
        <f>SUM(AZ14:AZ18)</f>
        <v>8.325</v>
      </c>
      <c r="BA19" s="16">
        <f>AZ19/AX19</f>
        <v>1.2807692307692307</v>
      </c>
      <c r="BF19" s="2"/>
      <c r="BG19" s="6"/>
    </row>
    <row r="20" spans="1:59" ht="12.75">
      <c r="A20" s="3"/>
      <c r="D20" s="6"/>
      <c r="E20" s="2"/>
      <c r="I20" s="2"/>
      <c r="Q20" s="2"/>
      <c r="U20" s="2"/>
      <c r="AC20" s="2"/>
      <c r="AX20" s="2"/>
      <c r="BF20" s="2"/>
      <c r="BG20" s="6"/>
    </row>
    <row r="21" spans="1:59" ht="12.75">
      <c r="A21" s="3">
        <v>1304</v>
      </c>
      <c r="B21" s="3">
        <v>1304</v>
      </c>
      <c r="C21" s="6">
        <f>E21+I21+M21+Q21+U21+Y21+AC21+AG21+AK21+AO21+AS21+AX21+BB21</f>
        <v>2</v>
      </c>
      <c r="D21" s="6">
        <f>G21+K21+O21+S21+W21+AA21+AE21+AI21+AM21+AQ21+AU21+AZ21+BD21</f>
        <v>3.125</v>
      </c>
      <c r="E21" s="2"/>
      <c r="I21" s="2"/>
      <c r="Q21" s="2"/>
      <c r="U21" s="2"/>
      <c r="AC21" s="2"/>
      <c r="AX21" s="9">
        <v>2</v>
      </c>
      <c r="AY21" s="13">
        <v>1.5625</v>
      </c>
      <c r="AZ21" s="16">
        <f>AX21*AY21</f>
        <v>3.125</v>
      </c>
      <c r="BA21" s="16">
        <f>AZ21/AX21</f>
        <v>1.5625</v>
      </c>
      <c r="BF21" s="2"/>
      <c r="BG21" s="6"/>
    </row>
    <row r="22" spans="1:59" ht="12.75">
      <c r="A22" s="3"/>
      <c r="D22" s="6"/>
      <c r="E22" s="2"/>
      <c r="I22" s="2"/>
      <c r="Q22" s="2"/>
      <c r="U22" s="2"/>
      <c r="AC22" s="2"/>
      <c r="AX22" s="2"/>
      <c r="BF22" s="2"/>
      <c r="BG22" s="6"/>
    </row>
    <row r="23" spans="1:59" ht="12.75">
      <c r="A23" s="3">
        <v>1305</v>
      </c>
      <c r="B23" s="3">
        <v>1305</v>
      </c>
      <c r="D23" s="6"/>
      <c r="E23" s="2"/>
      <c r="I23" s="9">
        <v>1</v>
      </c>
      <c r="J23" s="13">
        <v>2.3333333333333335</v>
      </c>
      <c r="K23" s="5">
        <f>I23*J23</f>
        <v>2.3333333333333335</v>
      </c>
      <c r="L23" s="16">
        <f>K23/I23</f>
        <v>2.3333333333333335</v>
      </c>
      <c r="Q23" s="2"/>
      <c r="U23" s="2"/>
      <c r="AC23" s="2"/>
      <c r="AX23" s="9">
        <v>2</v>
      </c>
      <c r="AY23" s="13">
        <v>1.4583333333333333</v>
      </c>
      <c r="AZ23" s="16">
        <f aca="true" t="shared" si="0" ref="AZ23:AZ28">AX23*AY23</f>
        <v>2.9166666666666665</v>
      </c>
      <c r="BA23" s="16">
        <f aca="true" t="shared" si="1" ref="BA23:BA28">AZ23/AX23</f>
        <v>1.4583333333333333</v>
      </c>
      <c r="BF23" s="2"/>
      <c r="BG23" s="6"/>
    </row>
    <row r="24" spans="1:59" ht="12.75">
      <c r="A24" s="3"/>
      <c r="D24" s="6"/>
      <c r="E24" s="2"/>
      <c r="I24" s="2"/>
      <c r="J24" s="16"/>
      <c r="K24" s="5"/>
      <c r="L24" s="16"/>
      <c r="Q24" s="2"/>
      <c r="U24" s="2"/>
      <c r="AC24" s="2"/>
      <c r="AX24" s="9">
        <v>2</v>
      </c>
      <c r="AY24" s="13">
        <v>1.5208333333333333</v>
      </c>
      <c r="AZ24" s="16">
        <f t="shared" si="0"/>
        <v>3.0416666666666665</v>
      </c>
      <c r="BA24" s="16">
        <f t="shared" si="1"/>
        <v>1.5208333333333333</v>
      </c>
      <c r="BF24" s="2"/>
      <c r="BG24" s="6"/>
    </row>
    <row r="25" spans="1:59" ht="12.75">
      <c r="A25" s="3"/>
      <c r="D25" s="6"/>
      <c r="E25" s="2"/>
      <c r="I25" s="2"/>
      <c r="J25" s="16"/>
      <c r="K25" s="5"/>
      <c r="L25" s="16"/>
      <c r="Q25" s="2"/>
      <c r="U25" s="2"/>
      <c r="AC25" s="2"/>
      <c r="AX25" s="9">
        <v>5</v>
      </c>
      <c r="AY25" s="13">
        <v>3.75</v>
      </c>
      <c r="AZ25" s="16">
        <f t="shared" si="0"/>
        <v>18.75</v>
      </c>
      <c r="BA25" s="16">
        <f t="shared" si="1"/>
        <v>3.75</v>
      </c>
      <c r="BF25" s="2"/>
      <c r="BG25" s="6"/>
    </row>
    <row r="26" spans="1:59" ht="12.75">
      <c r="A26" s="3"/>
      <c r="D26" s="6"/>
      <c r="E26" s="2"/>
      <c r="I26" s="2"/>
      <c r="J26" s="16"/>
      <c r="K26" s="5"/>
      <c r="L26" s="16"/>
      <c r="Q26" s="2"/>
      <c r="U26" s="2"/>
      <c r="AC26" s="2"/>
      <c r="AX26" s="9">
        <v>4</v>
      </c>
      <c r="AY26" s="13">
        <v>3.59375</v>
      </c>
      <c r="AZ26" s="16">
        <f t="shared" si="0"/>
        <v>14.375</v>
      </c>
      <c r="BA26" s="16">
        <f t="shared" si="1"/>
        <v>3.59375</v>
      </c>
      <c r="BF26" s="2"/>
      <c r="BG26" s="6"/>
    </row>
    <row r="27" spans="1:59" ht="12.75">
      <c r="A27" s="3"/>
      <c r="D27" s="6"/>
      <c r="E27" s="2"/>
      <c r="I27" s="2"/>
      <c r="J27" s="16"/>
      <c r="K27" s="5"/>
      <c r="L27" s="16"/>
      <c r="Q27" s="2"/>
      <c r="U27" s="2"/>
      <c r="AC27" s="2"/>
      <c r="AX27" s="9">
        <v>2</v>
      </c>
      <c r="AY27" s="13">
        <v>1.5416666666666667</v>
      </c>
      <c r="AZ27" s="16">
        <f t="shared" si="0"/>
        <v>3.0833333333333335</v>
      </c>
      <c r="BA27" s="16">
        <f t="shared" si="1"/>
        <v>1.5416666666666667</v>
      </c>
      <c r="BF27" s="2"/>
      <c r="BG27" s="6"/>
    </row>
    <row r="28" spans="1:59" ht="12.75">
      <c r="A28" s="3"/>
      <c r="D28" s="6"/>
      <c r="E28" s="2"/>
      <c r="I28" s="2"/>
      <c r="Q28" s="2"/>
      <c r="U28" s="2"/>
      <c r="AC28" s="2"/>
      <c r="AX28" s="9">
        <v>1</v>
      </c>
      <c r="AY28" s="13">
        <v>1.3666666666666665</v>
      </c>
      <c r="AZ28" s="16">
        <f t="shared" si="0"/>
        <v>1.3666666666666665</v>
      </c>
      <c r="BA28" s="16">
        <f t="shared" si="1"/>
        <v>1.3666666666666665</v>
      </c>
      <c r="BF28" s="2"/>
      <c r="BG28" s="6"/>
    </row>
    <row r="29" spans="1:59" ht="12.75">
      <c r="A29" s="3"/>
      <c r="D29" s="6"/>
      <c r="E29" s="2"/>
      <c r="I29" s="2"/>
      <c r="Q29" s="2"/>
      <c r="U29" s="2"/>
      <c r="AC29" s="2"/>
      <c r="AX29" s="2"/>
      <c r="AY29" s="16"/>
      <c r="BF29" s="2"/>
      <c r="BG29" s="6"/>
    </row>
    <row r="30" spans="1:59" ht="12.75">
      <c r="A30" s="3"/>
      <c r="B30" s="3">
        <v>1305</v>
      </c>
      <c r="C30" s="6">
        <f>E30+I30+M30+Q30+U30+Y30+AC30+AG30+AK30+AO30+AS30+AX30+BB30</f>
        <v>17</v>
      </c>
      <c r="D30" s="6">
        <f>G30+K30+O30+S30+W30+AA30+AE30+AI30+AM30+AQ30+AU30+AZ30+BD30</f>
        <v>45.86666666666667</v>
      </c>
      <c r="E30" s="2"/>
      <c r="I30" s="6">
        <f>SUM(I23:I29)</f>
        <v>1</v>
      </c>
      <c r="J30" s="16">
        <f>AVERAGE(J23:J29)</f>
        <v>2.3333333333333335</v>
      </c>
      <c r="K30" s="6">
        <f>SUM(K23:K29)</f>
        <v>2.3333333333333335</v>
      </c>
      <c r="L30" s="16">
        <f>K30/I30</f>
        <v>2.3333333333333335</v>
      </c>
      <c r="Q30" s="2"/>
      <c r="U30" s="2"/>
      <c r="AC30" s="2"/>
      <c r="AX30" s="6">
        <f>SUM(AX23:AX29)</f>
        <v>16</v>
      </c>
      <c r="AY30" s="16">
        <f>AVERAGE(AY23:AY29)</f>
        <v>2.205208333333333</v>
      </c>
      <c r="AZ30" s="6">
        <f>SUM(AZ23:AZ29)</f>
        <v>43.53333333333333</v>
      </c>
      <c r="BA30" s="16">
        <f>AZ30/AX30</f>
        <v>2.720833333333333</v>
      </c>
      <c r="BF30" s="2"/>
      <c r="BG30" s="6"/>
    </row>
    <row r="31" spans="1:59" ht="12.75">
      <c r="A31" s="3"/>
      <c r="D31" s="6"/>
      <c r="E31" s="2"/>
      <c r="I31" s="2"/>
      <c r="Q31" s="2"/>
      <c r="U31" s="2"/>
      <c r="AC31" s="2"/>
      <c r="AX31" s="6"/>
      <c r="AY31" s="16"/>
      <c r="BA31" s="21"/>
      <c r="BF31" s="2"/>
      <c r="BG31" s="6"/>
    </row>
    <row r="32" spans="1:59" ht="12.75">
      <c r="A32" s="3">
        <v>1306</v>
      </c>
      <c r="B32" s="3">
        <v>1306</v>
      </c>
      <c r="C32" s="6">
        <f>E32+I32+M32+Q32+U32+Y32+AC32+AG32+AK32+AO32+AS32+AX32+BB32</f>
        <v>2</v>
      </c>
      <c r="D32" s="6">
        <f>G32+K32+O32+S32+W32+AA32+AE32+AI32+AM32+AQ32+AU32+AZ32+BD32</f>
        <v>7.5055555555555555</v>
      </c>
      <c r="E32" s="2"/>
      <c r="I32" s="2"/>
      <c r="Q32" s="2"/>
      <c r="U32" s="2"/>
      <c r="AC32" s="2"/>
      <c r="AX32" s="9">
        <v>2</v>
      </c>
      <c r="AY32" s="13">
        <v>3.7527777777777778</v>
      </c>
      <c r="AZ32" s="16">
        <f>AX32*AY32</f>
        <v>7.5055555555555555</v>
      </c>
      <c r="BA32" s="16">
        <f>AZ32/AX32</f>
        <v>3.7527777777777778</v>
      </c>
      <c r="BF32" s="2"/>
      <c r="BG32" s="6"/>
    </row>
    <row r="33" spans="1:59" ht="12.75">
      <c r="A33" s="3"/>
      <c r="D33" s="6"/>
      <c r="E33" s="2"/>
      <c r="I33" s="2"/>
      <c r="Q33" s="2"/>
      <c r="U33" s="2"/>
      <c r="AC33" s="2"/>
      <c r="AX33" s="2"/>
      <c r="BF33" s="2"/>
      <c r="BG33" s="6"/>
    </row>
    <row r="34" spans="1:59" ht="12.75">
      <c r="A34" s="3">
        <v>1307</v>
      </c>
      <c r="C34" s="6">
        <f>E34+I34+M34+Q34+U34+Y34+AC34+AG34+AK34+AO34+AS34+AX34+BB34</f>
        <v>2</v>
      </c>
      <c r="D34" s="6">
        <f>G34+K34+O34+S34+W34+AA34+AE34+AI34+AM34+AQ34+AU34+AZ34+BD34</f>
        <v>5.2625</v>
      </c>
      <c r="E34" s="2"/>
      <c r="I34" s="2"/>
      <c r="Q34" s="2"/>
      <c r="U34" s="2"/>
      <c r="AC34" s="2"/>
      <c r="AX34" s="9">
        <v>2</v>
      </c>
      <c r="AY34" s="13">
        <v>2.63125</v>
      </c>
      <c r="AZ34" s="16">
        <f>AX34*AY34</f>
        <v>5.2625</v>
      </c>
      <c r="BA34" s="16">
        <f>AZ34/AX34</f>
        <v>2.63125</v>
      </c>
      <c r="BF34" s="2"/>
      <c r="BG34" s="6"/>
    </row>
    <row r="35" spans="1:59" ht="12.75">
      <c r="A35" s="3"/>
      <c r="D35" s="6"/>
      <c r="E35" s="2"/>
      <c r="I35" s="2"/>
      <c r="Q35" s="2"/>
      <c r="U35" s="2"/>
      <c r="AC35" s="2"/>
      <c r="AX35" s="9">
        <v>1</v>
      </c>
      <c r="AY35" s="13">
        <v>5.425</v>
      </c>
      <c r="AZ35" s="16">
        <f>AX35*AY35</f>
        <v>5.425</v>
      </c>
      <c r="BA35" s="16">
        <f>AZ35/AX35</f>
        <v>5.425</v>
      </c>
      <c r="BF35" s="2"/>
      <c r="BG35" s="6"/>
    </row>
    <row r="36" spans="1:59" ht="12.75">
      <c r="A36" s="3"/>
      <c r="D36" s="6"/>
      <c r="E36" s="2"/>
      <c r="I36" s="2"/>
      <c r="Q36" s="2"/>
      <c r="U36" s="2"/>
      <c r="AC36" s="2"/>
      <c r="AX36" s="9">
        <v>5</v>
      </c>
      <c r="AY36" s="13">
        <v>1.2991666666666666</v>
      </c>
      <c r="AZ36" s="16">
        <f>AX36*AY36</f>
        <v>6.495833333333333</v>
      </c>
      <c r="BA36" s="16">
        <f>AZ36/AX36</f>
        <v>1.2991666666666666</v>
      </c>
      <c r="BF36" s="2"/>
      <c r="BG36" s="6"/>
    </row>
    <row r="37" spans="1:59" ht="12.75">
      <c r="A37" s="3"/>
      <c r="D37" s="6"/>
      <c r="E37" s="2"/>
      <c r="I37" s="2"/>
      <c r="Q37" s="2"/>
      <c r="U37" s="2"/>
      <c r="AC37" s="2"/>
      <c r="AX37" s="9">
        <v>0.5</v>
      </c>
      <c r="AY37" s="13">
        <v>2.0416666666666665</v>
      </c>
      <c r="AZ37" s="16">
        <f>AX37*AY37</f>
        <v>1.0208333333333333</v>
      </c>
      <c r="BA37" s="16">
        <f>AZ37/AX37</f>
        <v>2.0416666666666665</v>
      </c>
      <c r="BF37" s="2"/>
      <c r="BG37" s="6"/>
    </row>
    <row r="38" spans="1:59" ht="12.75">
      <c r="A38" s="3"/>
      <c r="D38" s="6"/>
      <c r="E38" s="2"/>
      <c r="I38" s="2"/>
      <c r="Q38" s="2"/>
      <c r="U38" s="2"/>
      <c r="AC38" s="2"/>
      <c r="AX38" s="2"/>
      <c r="AY38" s="16"/>
      <c r="BF38" s="2"/>
      <c r="BG38" s="6"/>
    </row>
    <row r="39" spans="1:59" ht="12.75">
      <c r="A39" s="3"/>
      <c r="B39" s="3">
        <v>1307</v>
      </c>
      <c r="C39" s="6">
        <f>E39+I39+M39+Q39+U39+Y39+AC39+AG39+AK39+AO39+AS39+AX39+BB39</f>
        <v>8.5</v>
      </c>
      <c r="D39" s="6">
        <f>G39+K39+O39+S39+W39+AA39+AE39+AI39+AM39+AQ39+AU39+AZ39+BD39</f>
        <v>18.204166666666666</v>
      </c>
      <c r="E39" s="2"/>
      <c r="I39" s="2"/>
      <c r="Q39" s="2"/>
      <c r="U39" s="2"/>
      <c r="AC39" s="2"/>
      <c r="AX39" s="6">
        <f>SUM(AX34:AX38)</f>
        <v>8.5</v>
      </c>
      <c r="AY39" s="6">
        <f>AVERAGE(AY34:AY38)</f>
        <v>2.849270833333333</v>
      </c>
      <c r="AZ39" s="6">
        <f>SUM(AZ34:AZ38)</f>
        <v>18.204166666666666</v>
      </c>
      <c r="BA39" s="16">
        <f>AZ39/AX39</f>
        <v>2.1416666666666666</v>
      </c>
      <c r="BF39" s="2"/>
      <c r="BG39" s="6"/>
    </row>
    <row r="40" spans="1:59" ht="12.75">
      <c r="A40" s="3"/>
      <c r="D40" s="6"/>
      <c r="E40" s="2"/>
      <c r="I40" s="2"/>
      <c r="Q40" s="2"/>
      <c r="U40" s="2"/>
      <c r="AC40" s="2"/>
      <c r="AX40" s="2"/>
      <c r="BF40" s="2"/>
      <c r="BG40" s="6"/>
    </row>
    <row r="41" spans="1:59" ht="12.75">
      <c r="A41" s="3">
        <v>1308</v>
      </c>
      <c r="B41" s="3">
        <v>1308</v>
      </c>
      <c r="C41" s="6">
        <f>E41+I41+M41+Q41+U41+Y41+AC41+AG41+AK41+AO41+AS41+AX41+BB41</f>
        <v>0</v>
      </c>
      <c r="D41" s="6">
        <f>G41+K41+O41+S41+W41+AA41+AE41+AI41+AM41+AQ41+AU41+AZ41+BD41</f>
        <v>0</v>
      </c>
      <c r="E41" s="2"/>
      <c r="I41" s="2"/>
      <c r="Q41" s="2"/>
      <c r="U41" s="2"/>
      <c r="AC41" s="2"/>
      <c r="AX41" s="2"/>
      <c r="BF41" s="2"/>
      <c r="BG41" s="6"/>
    </row>
    <row r="42" spans="1:59" ht="12.75">
      <c r="A42" s="3"/>
      <c r="D42" s="6"/>
      <c r="E42" s="2"/>
      <c r="I42" s="2"/>
      <c r="Q42" s="2"/>
      <c r="U42" s="2"/>
      <c r="AC42" s="2"/>
      <c r="AX42" s="2"/>
      <c r="BF42" s="2"/>
      <c r="BG42" s="6"/>
    </row>
    <row r="43" spans="1:59" ht="12.75">
      <c r="A43" s="3">
        <v>1309</v>
      </c>
      <c r="E43" s="2"/>
      <c r="I43" s="2"/>
      <c r="Q43" s="2"/>
      <c r="U43" s="2"/>
      <c r="AC43" s="2"/>
      <c r="AX43" s="9">
        <v>2</v>
      </c>
      <c r="AY43" s="13">
        <v>2.5180555555555553</v>
      </c>
      <c r="AZ43" s="16">
        <f>AX43*AY43</f>
        <v>5.0361111111111105</v>
      </c>
      <c r="BA43" s="16">
        <f>AZ43/AX43</f>
        <v>2.5180555555555553</v>
      </c>
      <c r="BF43" s="2"/>
      <c r="BG43" s="6"/>
    </row>
    <row r="44" spans="1:59" ht="12.75">
      <c r="A44" s="3"/>
      <c r="D44" s="6"/>
      <c r="E44" s="2"/>
      <c r="I44" s="2"/>
      <c r="Q44" s="2"/>
      <c r="U44" s="2"/>
      <c r="AC44" s="2"/>
      <c r="AX44" s="9">
        <v>1.5</v>
      </c>
      <c r="AY44" s="13">
        <v>2.5055555555555555</v>
      </c>
      <c r="AZ44" s="16">
        <f>AX44*AY44</f>
        <v>3.7583333333333333</v>
      </c>
      <c r="BA44" s="16">
        <f>AZ44/AX44</f>
        <v>2.5055555555555555</v>
      </c>
      <c r="BF44" s="2"/>
      <c r="BG44" s="6"/>
    </row>
    <row r="45" spans="1:59" ht="12.75">
      <c r="A45" s="3"/>
      <c r="D45" s="6"/>
      <c r="E45" s="2"/>
      <c r="I45" s="2"/>
      <c r="Q45" s="2"/>
      <c r="U45" s="2"/>
      <c r="AC45" s="2"/>
      <c r="AX45" s="2"/>
      <c r="AY45" s="16"/>
      <c r="AZ45" s="16"/>
      <c r="BA45" s="16"/>
      <c r="BF45" s="2"/>
      <c r="BG45" s="6"/>
    </row>
    <row r="46" spans="1:59" ht="12.75">
      <c r="A46" s="3"/>
      <c r="B46" s="3">
        <v>1309</v>
      </c>
      <c r="C46" s="6">
        <f>E46+I46+M46+Q46+U46+Y46+AC46+AG46+AK46+AO46+AS46+AX46+BB46</f>
        <v>3.5</v>
      </c>
      <c r="D46" s="6">
        <f>G46+K46+O46+S46+W46+AA46+AE46+AI46+AM46+AQ46+AU46+AZ46+BD46</f>
        <v>8.794444444444444</v>
      </c>
      <c r="E46" s="2"/>
      <c r="I46" s="2"/>
      <c r="Q46" s="2"/>
      <c r="U46" s="2"/>
      <c r="AC46" s="2"/>
      <c r="AX46" s="16">
        <f>SUM(AX43:AX45)</f>
        <v>3.5</v>
      </c>
      <c r="AY46" s="16">
        <f>AVERAGE(AY43:AY45)</f>
        <v>2.511805555555555</v>
      </c>
      <c r="AZ46" s="16">
        <f>SUM(AZ43:AZ45)</f>
        <v>8.794444444444444</v>
      </c>
      <c r="BA46" s="16">
        <f>AZ46/AX46</f>
        <v>2.5126984126984127</v>
      </c>
      <c r="BF46" s="2"/>
      <c r="BG46" s="6"/>
    </row>
    <row r="47" spans="1:59" ht="12.75">
      <c r="A47" s="3"/>
      <c r="D47" s="6"/>
      <c r="E47" s="2"/>
      <c r="I47" s="2"/>
      <c r="Q47" s="2"/>
      <c r="U47" s="2"/>
      <c r="AC47" s="2"/>
      <c r="AX47" s="2"/>
      <c r="BF47" s="2"/>
      <c r="BG47" s="6"/>
    </row>
    <row r="48" spans="1:59" ht="12.75">
      <c r="A48" s="3">
        <v>1310</v>
      </c>
      <c r="B48" s="3">
        <v>1310</v>
      </c>
      <c r="C48" s="6">
        <f>E48+I48+M48+Q48+U48+Y48+AC48+AG48+AK48+AO48+AS48+AX48+BB48</f>
        <v>6</v>
      </c>
      <c r="D48" s="6">
        <f>G48+K48+O48+S48+W48+AA48+AE48+AI48+AM48+AQ48+AU48+AZ48+BD48</f>
        <v>11.125</v>
      </c>
      <c r="E48" s="2"/>
      <c r="I48" s="2"/>
      <c r="Q48" s="2"/>
      <c r="U48" s="2"/>
      <c r="AC48" s="2"/>
      <c r="AX48" s="9">
        <v>6</v>
      </c>
      <c r="AY48" s="13">
        <v>1.8541666666666667</v>
      </c>
      <c r="AZ48" s="16">
        <f>AX48*AY48</f>
        <v>11.125</v>
      </c>
      <c r="BA48" s="16">
        <f>AZ48/AX48</f>
        <v>1.8541666666666667</v>
      </c>
      <c r="BF48" s="2"/>
      <c r="BG48" s="6"/>
    </row>
    <row r="49" spans="1:59" ht="12.75">
      <c r="A49" s="3"/>
      <c r="D49" s="6"/>
      <c r="E49" s="2"/>
      <c r="I49" s="2"/>
      <c r="Q49" s="2"/>
      <c r="U49" s="2"/>
      <c r="AC49" s="2"/>
      <c r="AX49" s="2"/>
      <c r="BF49" s="2"/>
      <c r="BG49" s="6"/>
    </row>
    <row r="50" spans="1:59" ht="12.75">
      <c r="A50" s="3">
        <v>1311</v>
      </c>
      <c r="B50" s="3">
        <v>1311</v>
      </c>
      <c r="C50" s="6">
        <f>E50+I50+M50+Q50+U50+Y50+AC50+AG50+AK50+AO50+AS50+AX50+BB50</f>
        <v>0</v>
      </c>
      <c r="D50" s="6">
        <f>G50+K50+O50+S50+W50+AA50+AE50+AI50+AM50+AQ50+AU50+AZ50+BD50</f>
        <v>0</v>
      </c>
      <c r="E50" s="2"/>
      <c r="I50" s="2"/>
      <c r="Q50" s="2"/>
      <c r="U50" s="2"/>
      <c r="AC50" s="2"/>
      <c r="AX50" s="2"/>
      <c r="BF50" s="2"/>
      <c r="BG50" s="6"/>
    </row>
    <row r="51" spans="1:59" ht="12.75">
      <c r="A51" s="3"/>
      <c r="D51" s="6"/>
      <c r="E51" s="2"/>
      <c r="I51" s="2"/>
      <c r="Q51" s="2"/>
      <c r="U51" s="2"/>
      <c r="AC51" s="2"/>
      <c r="AX51" s="2"/>
      <c r="BF51" s="2"/>
      <c r="BG51" s="6"/>
    </row>
    <row r="52" spans="1:59" ht="12.75">
      <c r="A52" s="3">
        <v>1312</v>
      </c>
      <c r="C52" s="6">
        <f>E52+I52+M52+Q52+U52+Y52+AC52+AG52+AK52+AO52+AS52+AX52+BB52</f>
        <v>7</v>
      </c>
      <c r="D52" s="6">
        <f>G52+K52+O52+S52+W52+AA52+AE52+AI52+AM52+AQ52+AU52+AZ52+BD52</f>
        <v>12.708333333333334</v>
      </c>
      <c r="E52" s="2"/>
      <c r="I52" s="2"/>
      <c r="Q52" s="2"/>
      <c r="U52" s="2"/>
      <c r="AC52" s="2"/>
      <c r="AX52" s="9">
        <v>7</v>
      </c>
      <c r="AY52" s="13">
        <v>1.8154761904761905</v>
      </c>
      <c r="AZ52" s="16">
        <f>AX52*AY52</f>
        <v>12.708333333333334</v>
      </c>
      <c r="BA52" s="16">
        <f>AZ52/AX52</f>
        <v>1.8154761904761905</v>
      </c>
      <c r="BF52" s="2"/>
      <c r="BG52" s="6"/>
    </row>
    <row r="53" spans="1:59" ht="12.75">
      <c r="A53" s="3"/>
      <c r="D53" s="6"/>
      <c r="E53" s="2"/>
      <c r="I53" s="2"/>
      <c r="Q53" s="2"/>
      <c r="U53" s="2"/>
      <c r="AC53" s="2"/>
      <c r="AX53" s="9">
        <v>7</v>
      </c>
      <c r="AY53" s="13">
        <v>1.6648809523809522</v>
      </c>
      <c r="AZ53" s="16">
        <f>AX53*AY53</f>
        <v>11.654166666666665</v>
      </c>
      <c r="BA53" s="16">
        <f>AZ53/AX53</f>
        <v>1.6648809523809522</v>
      </c>
      <c r="BF53" s="2"/>
      <c r="BG53" s="6"/>
    </row>
    <row r="54" spans="1:59" ht="12.75">
      <c r="A54" s="3"/>
      <c r="D54" s="6"/>
      <c r="E54" s="2"/>
      <c r="I54" s="2"/>
      <c r="Q54" s="2"/>
      <c r="U54" s="2"/>
      <c r="AC54" s="2"/>
      <c r="AX54" s="9">
        <v>0.5</v>
      </c>
      <c r="AY54" s="13">
        <v>2.4</v>
      </c>
      <c r="AZ54" s="16">
        <f>AX54*AY54</f>
        <v>1.2</v>
      </c>
      <c r="BA54" s="16">
        <f>AZ54/AX54</f>
        <v>2.4</v>
      </c>
      <c r="BF54" s="2"/>
      <c r="BG54" s="6"/>
    </row>
    <row r="55" spans="1:59" ht="12.75">
      <c r="A55" s="3"/>
      <c r="D55" s="6"/>
      <c r="E55" s="2"/>
      <c r="I55" s="2"/>
      <c r="Q55" s="2"/>
      <c r="U55" s="2"/>
      <c r="AC55" s="2"/>
      <c r="AX55" s="2"/>
      <c r="AY55" s="16"/>
      <c r="BF55" s="2"/>
      <c r="BG55" s="6"/>
    </row>
    <row r="56" spans="1:59" ht="12.75">
      <c r="A56" s="3"/>
      <c r="B56" s="3">
        <v>1312</v>
      </c>
      <c r="C56" s="6">
        <f>E56+I56+M56+Q56+U56+Y56+AC56+AG56+AK56+AO56+AS56+AX56+BB56</f>
        <v>14.5</v>
      </c>
      <c r="D56" s="6">
        <f>G56+K56+O56+S56+W56+AA56+AE56+AI56+AM56+AQ56+AU56+AZ56+BD56</f>
        <v>25.562499999999996</v>
      </c>
      <c r="E56" s="2"/>
      <c r="I56" s="2"/>
      <c r="Q56" s="2"/>
      <c r="U56" s="2"/>
      <c r="AC56" s="2"/>
      <c r="AX56" s="6">
        <f>SUM(AX52:AX55)</f>
        <v>14.5</v>
      </c>
      <c r="AY56" s="16">
        <f>AVERAGE(AY52:AY55)</f>
        <v>1.9601190476190478</v>
      </c>
      <c r="AZ56" s="6">
        <f>SUM(AZ52:AZ55)</f>
        <v>25.562499999999996</v>
      </c>
      <c r="BA56" s="16">
        <f>AZ56/AX56</f>
        <v>1.7629310344827585</v>
      </c>
      <c r="BF56" s="2"/>
      <c r="BG56" s="6"/>
    </row>
    <row r="57" spans="1:59" ht="12.75">
      <c r="A57" s="3"/>
      <c r="D57" s="6"/>
      <c r="E57" s="2"/>
      <c r="I57" s="2"/>
      <c r="Q57" s="2"/>
      <c r="U57" s="2"/>
      <c r="AC57" s="2"/>
      <c r="AX57" s="6"/>
      <c r="AY57" s="16"/>
      <c r="BA57" s="21"/>
      <c r="BF57" s="2"/>
      <c r="BG57" s="6"/>
    </row>
    <row r="58" spans="1:59" ht="12.75">
      <c r="A58" s="3">
        <v>1313</v>
      </c>
      <c r="B58" s="3">
        <v>1313</v>
      </c>
      <c r="C58" s="6">
        <f>E58+I58+M58+Q58+U58+Y58+AC58+AG58+AK58+AO58+AS58+AX58+BB58</f>
        <v>0</v>
      </c>
      <c r="D58" s="6">
        <f>G58+K58+O58+S58+W58+AA58+AE58+AI58+AM58+AQ58+AU58+AZ58+BD58</f>
        <v>0</v>
      </c>
      <c r="E58" s="2"/>
      <c r="I58" s="2"/>
      <c r="Q58" s="2"/>
      <c r="U58" s="2"/>
      <c r="AC58" s="2"/>
      <c r="AX58" s="2"/>
      <c r="BF58" s="2"/>
      <c r="BG58" s="6"/>
    </row>
    <row r="59" spans="1:59" ht="12.75">
      <c r="A59" s="3"/>
      <c r="D59" s="6"/>
      <c r="E59" s="2"/>
      <c r="I59" s="2"/>
      <c r="Q59" s="2"/>
      <c r="U59" s="2"/>
      <c r="AC59" s="2"/>
      <c r="AX59" s="2"/>
      <c r="BF59" s="2"/>
      <c r="BG59" s="6"/>
    </row>
    <row r="60" spans="1:59" ht="12.75">
      <c r="A60" s="3">
        <v>1314</v>
      </c>
      <c r="B60" s="3">
        <v>1314</v>
      </c>
      <c r="C60" s="6">
        <f>E60+I60+M60+Q60+U60+Y60+AC60+AG60+AK60+AO60+AS60+AX60+BB60</f>
        <v>0</v>
      </c>
      <c r="D60" s="6">
        <f>G60+K60+O60+S60+W60+AA60+AE60+AI60+AM60+AQ60+AU60+AZ60+BD60</f>
        <v>0</v>
      </c>
      <c r="E60" s="2"/>
      <c r="I60" s="2"/>
      <c r="Q60" s="2"/>
      <c r="U60" s="2"/>
      <c r="AC60" s="2"/>
      <c r="AX60" s="2"/>
      <c r="BF60" s="2"/>
      <c r="BG60" s="6"/>
    </row>
    <row r="61" spans="1:59" ht="12.75">
      <c r="A61" s="3"/>
      <c r="D61" s="6"/>
      <c r="E61" s="2"/>
      <c r="I61" s="2"/>
      <c r="Q61" s="2"/>
      <c r="U61" s="2"/>
      <c r="AC61" s="2"/>
      <c r="AX61" s="2"/>
      <c r="BF61" s="2"/>
      <c r="BG61" s="6"/>
    </row>
    <row r="62" spans="1:59" ht="12.75">
      <c r="A62" s="3">
        <v>1315</v>
      </c>
      <c r="E62" s="2"/>
      <c r="I62" s="2"/>
      <c r="N62" s="16"/>
      <c r="O62" s="16"/>
      <c r="P62" s="16"/>
      <c r="Q62" s="2"/>
      <c r="U62" s="2"/>
      <c r="AC62" s="2"/>
      <c r="AX62" s="9">
        <v>2</v>
      </c>
      <c r="AY62" s="13">
        <v>1.65</v>
      </c>
      <c r="AZ62" s="16">
        <f aca="true" t="shared" si="2" ref="AZ62:AZ67">AX62*AY62</f>
        <v>3.3</v>
      </c>
      <c r="BA62" s="16">
        <f aca="true" t="shared" si="3" ref="BA62:BA67">AZ62/AX62</f>
        <v>1.65</v>
      </c>
      <c r="BF62" s="2"/>
      <c r="BG62" s="6"/>
    </row>
    <row r="63" spans="1:59" ht="12.75">
      <c r="A63" s="3"/>
      <c r="D63" s="6"/>
      <c r="E63" s="2"/>
      <c r="I63" s="2"/>
      <c r="N63" s="16"/>
      <c r="O63" s="16"/>
      <c r="P63" s="16"/>
      <c r="Q63" s="2"/>
      <c r="U63" s="2"/>
      <c r="AC63" s="2"/>
      <c r="AX63" s="9">
        <v>1</v>
      </c>
      <c r="AY63" s="13">
        <v>1.4</v>
      </c>
      <c r="AZ63" s="16">
        <f t="shared" si="2"/>
        <v>1.4</v>
      </c>
      <c r="BA63" s="16">
        <f t="shared" si="3"/>
        <v>1.4</v>
      </c>
      <c r="BF63" s="2"/>
      <c r="BG63" s="6"/>
    </row>
    <row r="64" spans="1:59" ht="12.75">
      <c r="A64" s="3"/>
      <c r="D64" s="6"/>
      <c r="E64" s="2"/>
      <c r="I64" s="2"/>
      <c r="N64" s="16"/>
      <c r="O64" s="16"/>
      <c r="P64" s="16"/>
      <c r="Q64" s="2"/>
      <c r="U64" s="2"/>
      <c r="AC64" s="2"/>
      <c r="AX64" s="9">
        <v>2</v>
      </c>
      <c r="AY64" s="13">
        <v>1.3166666666666667</v>
      </c>
      <c r="AZ64" s="16">
        <f t="shared" si="2"/>
        <v>2.6333333333333333</v>
      </c>
      <c r="BA64" s="16">
        <f t="shared" si="3"/>
        <v>1.3166666666666667</v>
      </c>
      <c r="BF64" s="2"/>
      <c r="BG64" s="6"/>
    </row>
    <row r="65" spans="1:59" ht="12.75">
      <c r="A65" s="3"/>
      <c r="D65" s="6"/>
      <c r="E65" s="2"/>
      <c r="I65" s="2"/>
      <c r="N65" s="16"/>
      <c r="O65" s="16"/>
      <c r="P65" s="16"/>
      <c r="Q65" s="2"/>
      <c r="U65" s="2"/>
      <c r="AC65" s="2"/>
      <c r="AX65" s="9">
        <v>1.5</v>
      </c>
      <c r="AY65" s="13">
        <v>1.5</v>
      </c>
      <c r="AZ65" s="16">
        <f t="shared" si="2"/>
        <v>2.25</v>
      </c>
      <c r="BA65" s="16">
        <f t="shared" si="3"/>
        <v>1.5</v>
      </c>
      <c r="BF65" s="2"/>
      <c r="BG65" s="6"/>
    </row>
    <row r="66" spans="1:59" ht="12.75">
      <c r="A66" s="3"/>
      <c r="D66" s="6"/>
      <c r="E66" s="2"/>
      <c r="I66" s="2"/>
      <c r="N66" s="16"/>
      <c r="O66" s="16"/>
      <c r="P66" s="16"/>
      <c r="Q66" s="2"/>
      <c r="U66" s="2"/>
      <c r="AC66" s="2"/>
      <c r="AX66" s="9">
        <v>1</v>
      </c>
      <c r="AY66" s="13">
        <v>1.8125</v>
      </c>
      <c r="AZ66" s="16">
        <f t="shared" si="2"/>
        <v>1.8125</v>
      </c>
      <c r="BA66" s="16">
        <f t="shared" si="3"/>
        <v>1.8125</v>
      </c>
      <c r="BF66" s="2"/>
      <c r="BG66" s="6"/>
    </row>
    <row r="67" spans="1:59" ht="12.75">
      <c r="A67" s="3"/>
      <c r="D67" s="6"/>
      <c r="E67" s="2"/>
      <c r="I67" s="2"/>
      <c r="N67" s="16"/>
      <c r="O67" s="16"/>
      <c r="P67" s="16"/>
      <c r="Q67" s="2"/>
      <c r="U67" s="2"/>
      <c r="AC67" s="2"/>
      <c r="AX67" s="9">
        <v>1</v>
      </c>
      <c r="AY67" s="13">
        <v>2.4</v>
      </c>
      <c r="AZ67" s="16">
        <f t="shared" si="2"/>
        <v>2.4</v>
      </c>
      <c r="BA67" s="16">
        <f t="shared" si="3"/>
        <v>2.4</v>
      </c>
      <c r="BF67" s="2"/>
      <c r="BG67" s="6"/>
    </row>
    <row r="68" spans="1:59" ht="12.75">
      <c r="A68" s="3"/>
      <c r="D68" s="6"/>
      <c r="E68" s="2"/>
      <c r="I68" s="2"/>
      <c r="N68" s="16"/>
      <c r="O68" s="16"/>
      <c r="P68" s="16"/>
      <c r="Q68" s="2"/>
      <c r="U68" s="2"/>
      <c r="AC68" s="2"/>
      <c r="AX68" s="9"/>
      <c r="AY68" s="15"/>
      <c r="BF68" s="2"/>
      <c r="BG68" s="6"/>
    </row>
    <row r="69" spans="1:59" ht="12.75">
      <c r="A69" s="3"/>
      <c r="B69" s="3">
        <v>1315</v>
      </c>
      <c r="C69" s="6">
        <f>E69+I69+M69+Q69+U69+Y69+AC69+AG69+AK69+AO69+AS69+AX69+BB69</f>
        <v>8.5</v>
      </c>
      <c r="D69" s="6">
        <f>G69+K69+O69+S69+W69+AA69+AE69+AI69+AM69+AQ69+AU69+AZ69+BD69</f>
        <v>13.795833333333333</v>
      </c>
      <c r="E69" s="2"/>
      <c r="I69" s="2"/>
      <c r="N69" s="16"/>
      <c r="O69" s="16"/>
      <c r="P69" s="16"/>
      <c r="Q69" s="2"/>
      <c r="U69" s="2"/>
      <c r="AC69" s="2"/>
      <c r="AX69" s="6">
        <f>SUM(AX62:AX68)</f>
        <v>8.5</v>
      </c>
      <c r="AY69">
        <f>AVERAGE(AY62:AY68)</f>
        <v>1.679861111111111</v>
      </c>
      <c r="AZ69" s="6">
        <f>SUM(AZ62:AZ68)</f>
        <v>13.795833333333333</v>
      </c>
      <c r="BA69" s="16">
        <f>AZ69/AX69</f>
        <v>1.6230392156862745</v>
      </c>
      <c r="BF69" s="2"/>
      <c r="BG69" s="6"/>
    </row>
    <row r="70" spans="1:59" ht="12.75">
      <c r="A70" s="3"/>
      <c r="D70" s="6"/>
      <c r="E70" s="2"/>
      <c r="I70" s="2"/>
      <c r="N70" s="16"/>
      <c r="O70" s="16"/>
      <c r="P70" s="16"/>
      <c r="Q70" s="2"/>
      <c r="U70" s="2"/>
      <c r="AC70" s="2"/>
      <c r="BF70" s="2"/>
      <c r="BG70" s="6"/>
    </row>
    <row r="71" spans="1:59" ht="12.75">
      <c r="A71" s="3">
        <v>1316</v>
      </c>
      <c r="B71" s="3">
        <v>1316</v>
      </c>
      <c r="C71" s="6">
        <f>E71+I71+M71+Q71+U71+Y71+AC71+AG71+AK71+AO71+AS71+AX71+BB71</f>
        <v>0</v>
      </c>
      <c r="D71" s="6">
        <f>G71+K71+O71+S71+W71+AA71+AE71+AI71+AM71+AQ71+AU71+AZ71+BD71</f>
        <v>0</v>
      </c>
      <c r="E71" s="2"/>
      <c r="I71" s="2"/>
      <c r="Q71" s="2"/>
      <c r="U71" s="2"/>
      <c r="AC71" s="2"/>
      <c r="BF71" s="2"/>
      <c r="BG71" s="6"/>
    </row>
    <row r="72" spans="1:59" ht="12.75">
      <c r="A72" s="3"/>
      <c r="D72" s="6"/>
      <c r="E72" s="2"/>
      <c r="I72" s="2"/>
      <c r="Q72" s="2"/>
      <c r="U72" s="2"/>
      <c r="AC72" s="2"/>
      <c r="BF72" s="2"/>
      <c r="BG72" s="6"/>
    </row>
    <row r="73" spans="1:59" ht="12.75">
      <c r="A73" s="3">
        <v>1317</v>
      </c>
      <c r="B73" s="3">
        <v>1317</v>
      </c>
      <c r="C73" s="6">
        <f>E73+I73+M73+Q73+U73+Y73+AC73+AG73+AK73+AO73+AS73+AX73+BB73</f>
        <v>0</v>
      </c>
      <c r="D73" s="6">
        <f>G73+K73+O73+S73+W73+AA73+AE73+AI73+AM73+AQ73+AU73+AZ73+BD73</f>
        <v>0</v>
      </c>
      <c r="E73" s="2"/>
      <c r="I73" s="2"/>
      <c r="Q73" s="2"/>
      <c r="U73" s="2"/>
      <c r="AC73" s="2"/>
      <c r="BF73" s="2"/>
      <c r="BG73" s="6"/>
    </row>
    <row r="74" spans="1:59" ht="12.75">
      <c r="A74" s="3"/>
      <c r="D74" s="6"/>
      <c r="E74" s="2"/>
      <c r="I74" s="2"/>
      <c r="Q74" s="2"/>
      <c r="U74" s="2"/>
      <c r="AC74" s="2"/>
      <c r="AX74" s="2"/>
      <c r="BF74" s="2"/>
      <c r="BG74" s="6"/>
    </row>
    <row r="75" spans="1:59" ht="12.75">
      <c r="A75" s="3">
        <v>1318</v>
      </c>
      <c r="B75" s="3">
        <v>1318</v>
      </c>
      <c r="C75" s="6">
        <f>E75+I75+M75+Q75+U75+Y75+AC75+AG75+AK75+AO75+AS75+AX75+BB75</f>
        <v>0</v>
      </c>
      <c r="D75" s="6">
        <f>G75+K75+O75+S75+W75+AA75+AE75+AI75+AM75+AQ75+AU75+AZ75+BD75</f>
        <v>0</v>
      </c>
      <c r="E75" s="2"/>
      <c r="I75" s="2"/>
      <c r="Q75" s="2"/>
      <c r="U75" s="2"/>
      <c r="AC75" s="2"/>
      <c r="AX75" s="2"/>
      <c r="BF75" s="2"/>
      <c r="BG75" s="6"/>
    </row>
    <row r="76" spans="1:59" ht="12.75">
      <c r="A76" s="3"/>
      <c r="D76" s="6"/>
      <c r="E76" s="2"/>
      <c r="I76" s="2"/>
      <c r="Q76" s="2"/>
      <c r="U76" s="2"/>
      <c r="AC76" s="2"/>
      <c r="AX76" s="2"/>
      <c r="BF76" s="2"/>
      <c r="BG76" s="6"/>
    </row>
    <row r="77" spans="1:59" ht="12.75">
      <c r="A77" s="3">
        <v>1319</v>
      </c>
      <c r="B77" s="3">
        <v>1319</v>
      </c>
      <c r="C77" s="6">
        <f>E77+I77+M77+Q77+U77+Y77+AC77+AG77+AK77+AO77+AS77+AX77+BB77</f>
        <v>0</v>
      </c>
      <c r="D77" s="6">
        <f>G77+K77+O77+S77+W77+AA77+AE77+AI77+AM77+AQ77+AU77+AZ77+BD77</f>
        <v>0</v>
      </c>
      <c r="E77" s="2"/>
      <c r="I77" s="2"/>
      <c r="Q77" s="2"/>
      <c r="U77" s="2"/>
      <c r="AC77" s="2"/>
      <c r="AX77" s="2"/>
      <c r="BF77" s="2"/>
      <c r="BG77" s="6"/>
    </row>
    <row r="78" spans="1:59" ht="12.75">
      <c r="A78" s="3"/>
      <c r="D78" s="6"/>
      <c r="E78" s="2"/>
      <c r="I78" s="2"/>
      <c r="Q78" s="2"/>
      <c r="U78" s="2"/>
      <c r="AC78" s="2"/>
      <c r="AX78" s="2"/>
      <c r="BF78" s="2"/>
      <c r="BG78" s="6"/>
    </row>
    <row r="79" spans="1:59" ht="12.75">
      <c r="A79" s="3">
        <v>1320</v>
      </c>
      <c r="B79" s="3">
        <v>1320</v>
      </c>
      <c r="C79" s="6">
        <f>E79+I79+M79+Q79+U79+Y79+AC79+AG79+AK79+AO79+AS79+AX79+BB79</f>
        <v>0</v>
      </c>
      <c r="D79" s="6">
        <f>G79+K79+O79+S79+W79+AA79+AE79+AI79+AM79+AQ79+AU79+AZ79+BD79</f>
        <v>0</v>
      </c>
      <c r="E79" s="2"/>
      <c r="I79" s="2"/>
      <c r="Q79" s="2"/>
      <c r="U79" s="2"/>
      <c r="AC79" s="2"/>
      <c r="AX79" s="2"/>
      <c r="BF79" s="2"/>
      <c r="BG79" s="6"/>
    </row>
    <row r="80" spans="1:59" ht="12.75">
      <c r="A80" s="3"/>
      <c r="D80" s="6"/>
      <c r="E80" s="2"/>
      <c r="I80" s="2"/>
      <c r="Q80" s="2"/>
      <c r="U80" s="2"/>
      <c r="AC80" s="2"/>
      <c r="AX80" s="2"/>
      <c r="BF80" s="2"/>
      <c r="BG80" s="6"/>
    </row>
    <row r="81" spans="1:59" ht="12.75">
      <c r="A81" s="3">
        <v>1321</v>
      </c>
      <c r="B81" s="3">
        <v>1321</v>
      </c>
      <c r="D81" s="6"/>
      <c r="E81" s="2"/>
      <c r="I81" s="2"/>
      <c r="Q81" s="2"/>
      <c r="U81" s="2"/>
      <c r="AC81" s="2"/>
      <c r="AX81" s="2"/>
      <c r="BF81" s="2"/>
      <c r="BG81" s="6"/>
    </row>
    <row r="82" spans="1:59" ht="12.75">
      <c r="A82" s="3"/>
      <c r="D82" s="6"/>
      <c r="E82" s="2"/>
      <c r="I82" s="2"/>
      <c r="Q82" s="2"/>
      <c r="U82" s="2"/>
      <c r="AC82" s="2"/>
      <c r="AX82" s="2"/>
      <c r="BF82" s="2"/>
      <c r="BG82" s="6"/>
    </row>
    <row r="83" spans="1:59" ht="12.75">
      <c r="A83" s="3">
        <v>1322</v>
      </c>
      <c r="B83" s="3">
        <v>1322</v>
      </c>
      <c r="D83" s="6"/>
      <c r="E83" s="2"/>
      <c r="I83" s="2"/>
      <c r="Q83" s="2"/>
      <c r="U83" s="2"/>
      <c r="AC83" s="2"/>
      <c r="AX83" s="2"/>
      <c r="BF83" s="2"/>
      <c r="BG83" s="6"/>
    </row>
    <row r="84" spans="1:59" ht="12.75">
      <c r="A84" s="3"/>
      <c r="D84" s="6"/>
      <c r="E84" s="2"/>
      <c r="I84" s="2"/>
      <c r="Q84" s="2"/>
      <c r="U84" s="2"/>
      <c r="AC84" s="2"/>
      <c r="AX84" s="2"/>
      <c r="BF84" s="2"/>
      <c r="BG84" s="6"/>
    </row>
    <row r="85" spans="1:59" ht="12.75">
      <c r="A85" s="3">
        <v>1323</v>
      </c>
      <c r="B85" s="3">
        <v>1323</v>
      </c>
      <c r="D85" s="6"/>
      <c r="E85" s="2"/>
      <c r="I85" s="2"/>
      <c r="Q85" s="2"/>
      <c r="U85" s="2"/>
      <c r="AC85" s="2"/>
      <c r="AX85" s="2"/>
      <c r="BF85" s="2"/>
      <c r="BG85" s="6"/>
    </row>
    <row r="86" spans="1:59" ht="12.75">
      <c r="A86" s="3"/>
      <c r="D86" s="6"/>
      <c r="E86" s="2"/>
      <c r="I86" s="2"/>
      <c r="Q86" s="2"/>
      <c r="U86" s="2"/>
      <c r="AC86" s="2"/>
      <c r="AX86" s="2"/>
      <c r="BF86" s="2"/>
      <c r="BG86" s="6"/>
    </row>
    <row r="87" spans="1:59" ht="12.75">
      <c r="A87" s="3">
        <v>1324</v>
      </c>
      <c r="B87" s="3">
        <v>1324</v>
      </c>
      <c r="D87" s="6"/>
      <c r="E87" s="2"/>
      <c r="I87" s="2"/>
      <c r="Q87" s="2"/>
      <c r="U87" s="2"/>
      <c r="AC87" s="2"/>
      <c r="AX87" s="2"/>
      <c r="BF87" s="2"/>
      <c r="BG87" s="6"/>
    </row>
    <row r="88" spans="1:59" ht="12.75">
      <c r="A88" s="3"/>
      <c r="D88" s="6"/>
      <c r="E88" s="2"/>
      <c r="I88" s="2"/>
      <c r="Q88" s="2"/>
      <c r="U88" s="2"/>
      <c r="AC88" s="2"/>
      <c r="AX88" s="2"/>
      <c r="BF88" s="2"/>
      <c r="BG88" s="6"/>
    </row>
    <row r="89" spans="1:59" ht="12.75">
      <c r="A89" s="3">
        <v>1325</v>
      </c>
      <c r="B89" s="3">
        <v>1325</v>
      </c>
      <c r="D89" s="6"/>
      <c r="E89" s="2"/>
      <c r="I89" s="2"/>
      <c r="Q89" s="2"/>
      <c r="U89" s="2"/>
      <c r="AC89" s="2"/>
      <c r="AX89" s="2"/>
      <c r="BF89" s="2"/>
      <c r="BG89" s="6"/>
    </row>
    <row r="90" spans="1:59" ht="12.75">
      <c r="A90" s="3"/>
      <c r="D90" s="6"/>
      <c r="E90" s="2"/>
      <c r="I90" s="2"/>
      <c r="Q90" s="2"/>
      <c r="U90" s="2"/>
      <c r="AC90" s="2"/>
      <c r="AX90" s="2"/>
      <c r="BF90" s="2"/>
      <c r="BG90" s="6"/>
    </row>
    <row r="91" spans="1:59" ht="12.75">
      <c r="A91" s="3">
        <v>1326</v>
      </c>
      <c r="B91" s="3">
        <v>1326</v>
      </c>
      <c r="D91" s="6"/>
      <c r="E91" s="2"/>
      <c r="I91" s="2"/>
      <c r="Q91" s="2"/>
      <c r="U91" s="2"/>
      <c r="AC91" s="2"/>
      <c r="AX91" s="2"/>
      <c r="BF91" s="2"/>
      <c r="BG91" s="6"/>
    </row>
    <row r="92" spans="1:59" ht="12.75">
      <c r="A92" s="3"/>
      <c r="D92" s="6"/>
      <c r="E92" s="2"/>
      <c r="I92" s="2"/>
      <c r="L92">
        <f>SUM(L81)</f>
        <v>0</v>
      </c>
      <c r="Q92" s="2"/>
      <c r="U92" s="2"/>
      <c r="AC92" s="2"/>
      <c r="AX92" s="2"/>
      <c r="BF92" s="2"/>
      <c r="BG92" s="6"/>
    </row>
    <row r="93" spans="1:59" ht="12.75">
      <c r="A93" s="3">
        <v>1327</v>
      </c>
      <c r="B93" s="3">
        <v>1327</v>
      </c>
      <c r="D93" s="6"/>
      <c r="E93" s="2"/>
      <c r="I93" s="2"/>
      <c r="Q93" s="2"/>
      <c r="U93" s="2"/>
      <c r="AC93" s="2"/>
      <c r="AX93" s="2"/>
      <c r="BF93" s="2"/>
      <c r="BG93" s="6"/>
    </row>
    <row r="94" spans="1:59" ht="12.75">
      <c r="A94" s="3"/>
      <c r="D94" s="6"/>
      <c r="E94" s="2"/>
      <c r="I94" s="2"/>
      <c r="Q94" s="2"/>
      <c r="U94" s="2"/>
      <c r="AC94" s="2"/>
      <c r="AX94" s="2"/>
      <c r="BF94" s="2"/>
      <c r="BG94" s="6"/>
    </row>
    <row r="95" spans="1:59" ht="12.75">
      <c r="A95" s="3">
        <v>1328</v>
      </c>
      <c r="B95" s="3">
        <v>1328</v>
      </c>
      <c r="D95" s="6"/>
      <c r="E95" s="2"/>
      <c r="I95" s="2"/>
      <c r="Q95" s="2"/>
      <c r="U95" s="2"/>
      <c r="AC95" s="2"/>
      <c r="AX95" s="2"/>
      <c r="BF95" s="2"/>
      <c r="BG95" s="6"/>
    </row>
    <row r="96" spans="1:59" ht="12.75">
      <c r="A96" s="3"/>
      <c r="D96" s="6"/>
      <c r="E96" s="2"/>
      <c r="I96" s="2"/>
      <c r="Q96" s="2"/>
      <c r="U96" s="2"/>
      <c r="AC96" s="2"/>
      <c r="AX96" s="2"/>
      <c r="BF96" s="2"/>
      <c r="BG96" s="6"/>
    </row>
    <row r="97" spans="1:59" ht="12.75">
      <c r="A97" s="3">
        <v>1329</v>
      </c>
      <c r="B97" s="3">
        <v>1329</v>
      </c>
      <c r="D97" s="6"/>
      <c r="E97" s="2"/>
      <c r="I97" s="2"/>
      <c r="Q97" s="2"/>
      <c r="U97" s="2"/>
      <c r="AC97" s="2"/>
      <c r="AX97" s="2"/>
      <c r="BF97" s="2"/>
      <c r="BG97" s="6"/>
    </row>
    <row r="98" spans="1:59" ht="12.75">
      <c r="A98" s="3"/>
      <c r="D98" s="6"/>
      <c r="E98" s="2"/>
      <c r="I98" s="2"/>
      <c r="Q98" s="2"/>
      <c r="U98" s="2"/>
      <c r="AC98" s="2"/>
      <c r="AX98" s="2"/>
      <c r="BF98" s="2"/>
      <c r="BG98" s="6"/>
    </row>
    <row r="99" spans="1:59" ht="12.75">
      <c r="A99" s="3">
        <v>1330</v>
      </c>
      <c r="B99" s="3">
        <v>1330</v>
      </c>
      <c r="D99" s="6"/>
      <c r="E99" s="2"/>
      <c r="I99" s="2"/>
      <c r="Q99" s="2"/>
      <c r="U99" s="2"/>
      <c r="AC99" s="2"/>
      <c r="AX99" s="2"/>
      <c r="BF99" s="2"/>
      <c r="BG99" s="6"/>
    </row>
    <row r="100" spans="1:59" ht="12.75">
      <c r="A100" s="3"/>
      <c r="D100" s="6"/>
      <c r="E100" s="2"/>
      <c r="I100" s="2"/>
      <c r="Q100" s="2"/>
      <c r="U100" s="2"/>
      <c r="AC100" s="2"/>
      <c r="AX100" s="2"/>
      <c r="BF100" s="2"/>
      <c r="BG100" s="6"/>
    </row>
    <row r="101" spans="1:59" ht="12.75">
      <c r="A101" s="3">
        <v>1331</v>
      </c>
      <c r="B101" s="3">
        <v>1331</v>
      </c>
      <c r="D101" s="6"/>
      <c r="E101" s="2"/>
      <c r="I101" s="2"/>
      <c r="Q101" s="2"/>
      <c r="U101" s="2"/>
      <c r="AC101" s="2"/>
      <c r="AX101" s="2"/>
      <c r="BF101" s="2"/>
      <c r="BG101" s="6"/>
    </row>
    <row r="102" spans="1:59" ht="12.75">
      <c r="A102" s="3"/>
      <c r="D102" s="6"/>
      <c r="E102" s="2"/>
      <c r="I102" s="2"/>
      <c r="Q102" s="2"/>
      <c r="U102" s="2"/>
      <c r="AC102" s="2"/>
      <c r="AX102" s="2"/>
      <c r="BF102" s="2"/>
      <c r="BG102" s="6"/>
    </row>
    <row r="103" spans="1:59" ht="12.75">
      <c r="A103" s="3">
        <v>1332</v>
      </c>
      <c r="D103" s="6"/>
      <c r="E103" s="2"/>
      <c r="I103" s="9">
        <v>2.5</v>
      </c>
      <c r="J103" s="13">
        <v>1.5</v>
      </c>
      <c r="K103" s="5">
        <f>I103*J103</f>
        <v>3.75</v>
      </c>
      <c r="L103" s="16">
        <f>K103/I103</f>
        <v>1.5</v>
      </c>
      <c r="Q103" s="2"/>
      <c r="U103" s="9">
        <v>1</v>
      </c>
      <c r="V103" s="13">
        <v>1.0999999999999999</v>
      </c>
      <c r="W103" s="16">
        <f>U103*V103</f>
        <v>1.0999999999999999</v>
      </c>
      <c r="X103" s="16">
        <f>W103/U103</f>
        <v>1.0999999999999999</v>
      </c>
      <c r="AC103" s="2"/>
      <c r="AK103" s="9">
        <v>1</v>
      </c>
      <c r="AL103" s="13">
        <v>1.9</v>
      </c>
      <c r="AM103" s="16">
        <f>AK103*AL103</f>
        <v>1.9</v>
      </c>
      <c r="AN103" s="16">
        <f>AM103/AK103</f>
        <v>1.9</v>
      </c>
      <c r="AS103" s="6">
        <v>1</v>
      </c>
      <c r="AT103" s="16">
        <v>2.4499999999999997</v>
      </c>
      <c r="AU103" s="16">
        <f>AS103*AT103</f>
        <v>2.4499999999999997</v>
      </c>
      <c r="AV103" s="16">
        <f>AU103/AS103</f>
        <v>2.4499999999999997</v>
      </c>
      <c r="AW103" t="s">
        <v>190</v>
      </c>
      <c r="AX103" s="9"/>
      <c r="AY103" s="13"/>
      <c r="BF103" s="2"/>
      <c r="BG103" s="6"/>
    </row>
    <row r="104" spans="1:59" ht="12.75">
      <c r="A104" s="3"/>
      <c r="D104" s="6"/>
      <c r="E104" s="2"/>
      <c r="I104" s="9">
        <v>1</v>
      </c>
      <c r="J104" s="13">
        <v>1.05</v>
      </c>
      <c r="K104" s="5">
        <f>I104*J104</f>
        <v>1.05</v>
      </c>
      <c r="L104" s="16">
        <f>K104/I104</f>
        <v>1.05</v>
      </c>
      <c r="Q104" s="2"/>
      <c r="U104" s="9">
        <v>1</v>
      </c>
      <c r="V104" s="13">
        <v>1.45</v>
      </c>
      <c r="W104" s="16">
        <f>U104*V104</f>
        <v>1.45</v>
      </c>
      <c r="X104" s="16">
        <f>W104/U104</f>
        <v>1.45</v>
      </c>
      <c r="AC104" s="2"/>
      <c r="AS104" s="6">
        <v>1</v>
      </c>
      <c r="AT104" s="16">
        <v>2.3583333333333334</v>
      </c>
      <c r="AU104" s="16">
        <f>AS104*AT104</f>
        <v>2.3583333333333334</v>
      </c>
      <c r="AV104" s="16">
        <f>AU104/AS104</f>
        <v>2.3583333333333334</v>
      </c>
      <c r="AW104" t="s">
        <v>190</v>
      </c>
      <c r="AX104" s="9"/>
      <c r="AY104" s="13"/>
      <c r="BF104" s="2"/>
      <c r="BG104" s="6"/>
    </row>
    <row r="105" spans="1:59" ht="12.75">
      <c r="A105" s="3"/>
      <c r="D105" s="6"/>
      <c r="E105" s="2"/>
      <c r="I105" s="2"/>
      <c r="Q105" s="2"/>
      <c r="U105" s="2"/>
      <c r="AC105" s="2"/>
      <c r="AS105" s="9">
        <v>0.5</v>
      </c>
      <c r="AT105" s="16">
        <v>2.4</v>
      </c>
      <c r="AU105" s="16">
        <f>AS105*AT105</f>
        <v>1.2</v>
      </c>
      <c r="AV105" s="16">
        <f>AU105/AS105</f>
        <v>2.4</v>
      </c>
      <c r="AW105" t="s">
        <v>190</v>
      </c>
      <c r="AX105" s="9"/>
      <c r="AY105" s="13"/>
      <c r="BF105" s="2"/>
      <c r="BG105" s="6"/>
    </row>
    <row r="106" spans="1:59" ht="12.75">
      <c r="A106" s="3"/>
      <c r="D106" s="6"/>
      <c r="E106" s="2"/>
      <c r="I106" s="2"/>
      <c r="Q106" s="2"/>
      <c r="U106" s="2"/>
      <c r="AC106" s="2"/>
      <c r="AS106" s="9">
        <v>2</v>
      </c>
      <c r="AT106" s="13">
        <v>2.0500000000000003</v>
      </c>
      <c r="AU106" s="16">
        <f>AS106*AT106</f>
        <v>4.1000000000000005</v>
      </c>
      <c r="AV106" s="16">
        <f>AU106/AS106</f>
        <v>2.0500000000000003</v>
      </c>
      <c r="AW106" t="s">
        <v>78</v>
      </c>
      <c r="AX106" s="2"/>
      <c r="BF106" s="2"/>
      <c r="BG106" s="6"/>
    </row>
    <row r="107" spans="1:59" ht="12.75">
      <c r="A107" s="3"/>
      <c r="D107" s="6"/>
      <c r="E107" s="2"/>
      <c r="I107" s="2"/>
      <c r="Q107" s="2"/>
      <c r="U107" s="2"/>
      <c r="AC107" s="2"/>
      <c r="AS107" s="9">
        <v>2</v>
      </c>
      <c r="AT107" s="13">
        <v>2.1999999999999997</v>
      </c>
      <c r="AU107" s="16">
        <f>AS107*AT107</f>
        <v>4.3999999999999995</v>
      </c>
      <c r="AV107" s="16">
        <f>AU107/AS107</f>
        <v>2.1999999999999997</v>
      </c>
      <c r="AW107" t="s">
        <v>76</v>
      </c>
      <c r="AX107" s="2"/>
      <c r="BF107" s="2"/>
      <c r="BG107" s="6"/>
    </row>
    <row r="108" spans="1:59" ht="12.75">
      <c r="A108" s="3"/>
      <c r="D108" s="6"/>
      <c r="E108" s="2"/>
      <c r="I108" s="2"/>
      <c r="Q108" s="2"/>
      <c r="U108" s="2"/>
      <c r="AC108" s="2"/>
      <c r="AT108" s="16"/>
      <c r="AU108" s="16"/>
      <c r="AV108" s="21"/>
      <c r="AX108" s="2"/>
      <c r="BF108" s="2"/>
      <c r="BG108" s="6"/>
    </row>
    <row r="109" spans="1:59" ht="12.75">
      <c r="A109" s="3"/>
      <c r="B109" s="3">
        <v>1332</v>
      </c>
      <c r="C109" s="6">
        <f>E109+I109+M109+Q109+U109+Y109+AC109+AG109+AK109+AO109+AS109+AX109+BB109</f>
        <v>13</v>
      </c>
      <c r="D109" s="6">
        <f>G109+K109+O109+S109+W109+AA109+AE109+AI109+AM109+AQ109+AU109+AZ109+BD109</f>
        <v>23.420833333333334</v>
      </c>
      <c r="E109" s="2"/>
      <c r="F109" s="16"/>
      <c r="G109" s="16"/>
      <c r="H109" s="16"/>
      <c r="I109" s="2">
        <f>SUM(I103:I108)</f>
        <v>3.5</v>
      </c>
      <c r="J109" s="16">
        <f>AVERAGE(J103:J107)</f>
        <v>1.275</v>
      </c>
      <c r="K109" s="5">
        <f>I109*J109</f>
        <v>4.4624999999999995</v>
      </c>
      <c r="L109" s="16">
        <f>K109/I109</f>
        <v>1.275</v>
      </c>
      <c r="Q109" s="2"/>
      <c r="U109" s="6">
        <f>SUM(U103:U108)</f>
        <v>2</v>
      </c>
      <c r="V109" s="16">
        <f>AVERAGE(V103:V107)</f>
        <v>1.275</v>
      </c>
      <c r="W109" s="6">
        <f>SUM(W103:W108)</f>
        <v>2.55</v>
      </c>
      <c r="X109" s="16">
        <f>W109/U109</f>
        <v>1.275</v>
      </c>
      <c r="AC109" s="2"/>
      <c r="AK109" s="6">
        <f>SUM(AK103:AK108)</f>
        <v>1</v>
      </c>
      <c r="AL109" s="16">
        <f>AVERAGE(AL103:AL107)</f>
        <v>1.9</v>
      </c>
      <c r="AM109" s="6">
        <f>SUM(AM103:AM108)</f>
        <v>1.9</v>
      </c>
      <c r="AN109" s="16">
        <f>AM109/AK109</f>
        <v>1.9</v>
      </c>
      <c r="AS109" s="6">
        <f>SUM(AS103:AS108)</f>
        <v>6.5</v>
      </c>
      <c r="AT109" s="16">
        <f>AVERAGE(AT103:AT107)</f>
        <v>2.291666666666667</v>
      </c>
      <c r="AU109" s="6">
        <f>SUM(AU103:AU108)</f>
        <v>14.508333333333333</v>
      </c>
      <c r="AV109" s="16">
        <f>AU109/AS109</f>
        <v>2.232051282051282</v>
      </c>
      <c r="AX109" s="2"/>
      <c r="BF109" s="2"/>
      <c r="BG109" s="6"/>
    </row>
    <row r="110" spans="1:59" ht="12.75">
      <c r="A110" s="3"/>
      <c r="D110" s="6"/>
      <c r="E110" s="2"/>
      <c r="I110" s="2"/>
      <c r="Q110" s="2"/>
      <c r="U110" s="2"/>
      <c r="AC110" s="2"/>
      <c r="AX110" s="2"/>
      <c r="BF110" s="2"/>
      <c r="BG110" s="6"/>
    </row>
    <row r="111" spans="1:59" ht="12.75">
      <c r="A111" s="3">
        <v>1333</v>
      </c>
      <c r="D111" s="6"/>
      <c r="E111" s="9">
        <v>0.5</v>
      </c>
      <c r="F111" s="13">
        <v>2.4</v>
      </c>
      <c r="G111" s="16">
        <f>E111*F111</f>
        <v>1.2</v>
      </c>
      <c r="H111" s="16">
        <f>G111/E111</f>
        <v>2.4</v>
      </c>
      <c r="I111" s="2">
        <v>1</v>
      </c>
      <c r="J111" s="16">
        <v>1.8</v>
      </c>
      <c r="K111" s="5">
        <f>I111*J111</f>
        <v>1.8</v>
      </c>
      <c r="L111" s="16">
        <f>K111/I111</f>
        <v>1.8</v>
      </c>
      <c r="Q111" s="2"/>
      <c r="U111" s="2"/>
      <c r="AC111" s="2"/>
      <c r="AK111" s="9">
        <v>1</v>
      </c>
      <c r="AL111" s="13">
        <v>1.7375</v>
      </c>
      <c r="AM111" s="16">
        <f>AK111*AL111</f>
        <v>1.7375</v>
      </c>
      <c r="AN111" s="16">
        <f>AM111/AK111</f>
        <v>1.7375</v>
      </c>
      <c r="AS111" s="9">
        <v>2</v>
      </c>
      <c r="AT111" s="13">
        <v>1.8284722222222223</v>
      </c>
      <c r="AU111" s="16">
        <f aca="true" t="shared" si="4" ref="AU111:AU116">AS111*AT111</f>
        <v>3.6569444444444446</v>
      </c>
      <c r="AV111" s="16">
        <f aca="true" t="shared" si="5" ref="AV111:AV116">AU111/AS111</f>
        <v>1.8284722222222223</v>
      </c>
      <c r="AW111" t="s">
        <v>143</v>
      </c>
      <c r="AX111" s="2"/>
      <c r="BF111" s="2"/>
      <c r="BG111" s="6"/>
    </row>
    <row r="112" spans="1:59" ht="12.75">
      <c r="A112" s="3"/>
      <c r="D112" s="6"/>
      <c r="E112" s="2"/>
      <c r="I112" s="2">
        <v>1</v>
      </c>
      <c r="J112" s="16">
        <v>1.305</v>
      </c>
      <c r="K112" s="5">
        <f>I112*J112</f>
        <v>1.305</v>
      </c>
      <c r="L112" s="16">
        <f>K112/I112</f>
        <v>1.305</v>
      </c>
      <c r="Q112" s="2"/>
      <c r="U112" s="2"/>
      <c r="AC112" s="2"/>
      <c r="AS112" s="9">
        <v>0.5</v>
      </c>
      <c r="AT112" s="13">
        <v>2.3333333333333335</v>
      </c>
      <c r="AU112" s="16">
        <f t="shared" si="4"/>
        <v>1.1666666666666667</v>
      </c>
      <c r="AV112" s="16">
        <f t="shared" si="5"/>
        <v>2.3333333333333335</v>
      </c>
      <c r="AW112" t="s">
        <v>143</v>
      </c>
      <c r="AX112" s="2"/>
      <c r="BF112" s="2"/>
      <c r="BG112" s="6"/>
    </row>
    <row r="113" spans="1:59" ht="12.75">
      <c r="A113" s="3"/>
      <c r="D113" s="6"/>
      <c r="E113" s="2"/>
      <c r="I113" s="2"/>
      <c r="Q113" s="2"/>
      <c r="U113" s="2"/>
      <c r="AC113" s="2"/>
      <c r="AS113" s="9">
        <v>5</v>
      </c>
      <c r="AT113" s="13">
        <v>2.125</v>
      </c>
      <c r="AU113" s="16">
        <f t="shared" si="4"/>
        <v>10.625</v>
      </c>
      <c r="AV113" s="16">
        <f t="shared" si="5"/>
        <v>2.125</v>
      </c>
      <c r="AW113" t="s">
        <v>187</v>
      </c>
      <c r="AX113" s="2"/>
      <c r="BF113" s="2"/>
      <c r="BG113" s="6"/>
    </row>
    <row r="114" spans="1:59" ht="12.75">
      <c r="A114" s="3"/>
      <c r="D114" s="6"/>
      <c r="E114" s="2"/>
      <c r="I114" s="2"/>
      <c r="Q114" s="2"/>
      <c r="U114" s="2"/>
      <c r="AC114" s="2"/>
      <c r="AS114" s="9">
        <v>5</v>
      </c>
      <c r="AT114" s="13">
        <v>1.305</v>
      </c>
      <c r="AU114" s="16">
        <f t="shared" si="4"/>
        <v>6.5249999999999995</v>
      </c>
      <c r="AV114" s="16">
        <f t="shared" si="5"/>
        <v>1.305</v>
      </c>
      <c r="AW114" t="s">
        <v>187</v>
      </c>
      <c r="AX114" s="2"/>
      <c r="BF114" s="2"/>
      <c r="BG114" s="6"/>
    </row>
    <row r="115" spans="1:59" ht="12.75">
      <c r="A115" s="3"/>
      <c r="D115" s="6"/>
      <c r="E115" s="2"/>
      <c r="I115" s="2"/>
      <c r="Q115" s="2"/>
      <c r="U115" s="2"/>
      <c r="AC115" s="2"/>
      <c r="AS115" s="9">
        <v>1</v>
      </c>
      <c r="AT115" s="13">
        <v>1.6</v>
      </c>
      <c r="AU115" s="16">
        <f t="shared" si="4"/>
        <v>1.6</v>
      </c>
      <c r="AV115" s="16">
        <f t="shared" si="5"/>
        <v>1.6</v>
      </c>
      <c r="AW115" t="s">
        <v>187</v>
      </c>
      <c r="AX115" s="2"/>
      <c r="BF115" s="2"/>
      <c r="BG115" s="6"/>
    </row>
    <row r="116" spans="5:59" ht="12.75">
      <c r="E116" s="2"/>
      <c r="I116" s="2"/>
      <c r="Q116" s="2"/>
      <c r="U116" s="2"/>
      <c r="AC116" s="2"/>
      <c r="AS116" s="9">
        <v>2</v>
      </c>
      <c r="AT116" s="13">
        <v>1.9</v>
      </c>
      <c r="AU116" s="16">
        <f t="shared" si="4"/>
        <v>3.8</v>
      </c>
      <c r="AV116" s="16">
        <f t="shared" si="5"/>
        <v>1.9</v>
      </c>
      <c r="AW116" t="s">
        <v>124</v>
      </c>
      <c r="AX116" s="2"/>
      <c r="BF116" s="2"/>
      <c r="BG116" s="6"/>
    </row>
    <row r="117" spans="5:59" ht="12.75">
      <c r="E117" s="2"/>
      <c r="I117" s="2"/>
      <c r="Q117" s="2"/>
      <c r="U117" s="2"/>
      <c r="AC117" s="2"/>
      <c r="AT117" s="16"/>
      <c r="AU117" s="16"/>
      <c r="AV117" s="21"/>
      <c r="AX117" s="2"/>
      <c r="BF117" s="2"/>
      <c r="BG117" s="6"/>
    </row>
    <row r="118" spans="1:59" ht="12.75">
      <c r="A118" s="3"/>
      <c r="B118" s="3">
        <v>1333</v>
      </c>
      <c r="C118" s="6">
        <f>E118+I118+M118+Q118+U118+Y118+AC118+AG118+AK118+AO118+AS118+AX118+BB118</f>
        <v>19</v>
      </c>
      <c r="D118" s="6">
        <f>G118+K118+O118+S118+W118+AA118+AE118+AI118+AM118+AQ118+AU118+AZ118+BD118</f>
        <v>33.416111111111114</v>
      </c>
      <c r="E118" s="2">
        <f>SUM(E111:E117)</f>
        <v>0.5</v>
      </c>
      <c r="F118" s="6">
        <f>AVERAGE(F111:F116)</f>
        <v>2.4</v>
      </c>
      <c r="G118" s="16">
        <f>E118*F118</f>
        <v>1.2</v>
      </c>
      <c r="H118" s="16">
        <f>G118/E118</f>
        <v>2.4</v>
      </c>
      <c r="I118" s="2">
        <f>SUM(I111:I117)</f>
        <v>2</v>
      </c>
      <c r="J118" s="6">
        <f>AVERAGE(J111:J116)</f>
        <v>1.5525</v>
      </c>
      <c r="K118" s="5">
        <f>I118*J118</f>
        <v>3.105</v>
      </c>
      <c r="L118" s="16">
        <f>K118/I118</f>
        <v>1.5525</v>
      </c>
      <c r="Q118" s="2"/>
      <c r="U118" s="2"/>
      <c r="AC118" s="2"/>
      <c r="AK118" s="2">
        <f>SUM(AK111:AK117)</f>
        <v>1</v>
      </c>
      <c r="AL118" s="6">
        <f>AVERAGE(AL111:AL116)</f>
        <v>1.7375</v>
      </c>
      <c r="AM118" s="16">
        <f>AK118*AL118</f>
        <v>1.7375</v>
      </c>
      <c r="AN118" s="16">
        <f>AM118/AK118</f>
        <v>1.7375</v>
      </c>
      <c r="AS118" s="6">
        <f>SUM(AS111:AS117)</f>
        <v>15.5</v>
      </c>
      <c r="AT118" s="6">
        <f>AVERAGE(AT111:AT116)</f>
        <v>1.8486342592592593</v>
      </c>
      <c r="AU118" s="6">
        <f>SUM(AU111:AU117)</f>
        <v>27.373611111111114</v>
      </c>
      <c r="AV118" s="16">
        <f>AU118/AS118</f>
        <v>1.7660394265232977</v>
      </c>
      <c r="AX118" s="2"/>
      <c r="BF118" s="2"/>
      <c r="BG118" s="6"/>
    </row>
    <row r="119" spans="1:59" ht="12.75">
      <c r="A119" s="3"/>
      <c r="D119" s="6"/>
      <c r="E119" s="2"/>
      <c r="I119" s="2"/>
      <c r="Q119" s="2"/>
      <c r="U119" s="2"/>
      <c r="AC119" s="2"/>
      <c r="AX119" s="2"/>
      <c r="BF119" s="2"/>
      <c r="BG119" s="6"/>
    </row>
    <row r="120" spans="1:59" ht="12.75">
      <c r="A120" s="3">
        <v>1334</v>
      </c>
      <c r="D120" s="6"/>
      <c r="E120" s="9">
        <v>1</v>
      </c>
      <c r="F120" s="13">
        <v>1.1500000000000001</v>
      </c>
      <c r="G120" s="16">
        <f>E120*F120</f>
        <v>1.1500000000000001</v>
      </c>
      <c r="H120" s="16">
        <f>G120/E120</f>
        <v>1.1500000000000001</v>
      </c>
      <c r="I120" s="9">
        <v>1</v>
      </c>
      <c r="J120" s="13">
        <v>1.25</v>
      </c>
      <c r="K120" s="5">
        <f>I120*J120</f>
        <v>1.25</v>
      </c>
      <c r="L120" s="16">
        <f>K120/I120</f>
        <v>1.25</v>
      </c>
      <c r="Q120" s="2"/>
      <c r="U120" s="2"/>
      <c r="AC120" s="2"/>
      <c r="AS120" s="9">
        <v>2</v>
      </c>
      <c r="AT120" s="13">
        <v>1.3</v>
      </c>
      <c r="AU120" s="16">
        <f>AS120*AT120</f>
        <v>2.6</v>
      </c>
      <c r="AV120" s="16">
        <f>AU120/AS120</f>
        <v>1.3</v>
      </c>
      <c r="AW120" s="5" t="s">
        <v>187</v>
      </c>
      <c r="AX120" s="2"/>
      <c r="BF120" s="2"/>
      <c r="BG120" s="6"/>
    </row>
    <row r="121" spans="1:59" ht="12.75">
      <c r="A121" s="3"/>
      <c r="D121" s="6"/>
      <c r="E121" s="2">
        <v>1</v>
      </c>
      <c r="F121" s="16">
        <v>1.1500000000000001</v>
      </c>
      <c r="G121" s="16">
        <f>E121*F121</f>
        <v>1.1500000000000001</v>
      </c>
      <c r="H121" s="16">
        <f>G121/E121</f>
        <v>1.1500000000000001</v>
      </c>
      <c r="I121" s="9">
        <v>5</v>
      </c>
      <c r="J121" s="13">
        <v>1.2166666666666666</v>
      </c>
      <c r="K121" s="5">
        <f>I121*J121</f>
        <v>6.083333333333333</v>
      </c>
      <c r="L121" s="16">
        <f>K121/I121</f>
        <v>1.2166666666666666</v>
      </c>
      <c r="Q121" s="2"/>
      <c r="U121" s="2"/>
      <c r="AC121" s="2"/>
      <c r="AS121" s="9">
        <v>2</v>
      </c>
      <c r="AT121" s="13">
        <v>2.25</v>
      </c>
      <c r="AU121" s="16">
        <f>AS121*AT121</f>
        <v>4.5</v>
      </c>
      <c r="AV121" s="16">
        <f>AU121/AS121</f>
        <v>2.25</v>
      </c>
      <c r="AW121" s="5" t="s">
        <v>187</v>
      </c>
      <c r="AX121" s="2"/>
      <c r="BF121" s="2"/>
      <c r="BG121" s="6"/>
    </row>
    <row r="122" spans="1:59" ht="12.75">
      <c r="A122" s="3"/>
      <c r="D122" s="6"/>
      <c r="E122" s="2">
        <v>1</v>
      </c>
      <c r="F122" s="16">
        <v>1.3</v>
      </c>
      <c r="G122" s="16">
        <f>E122*F122</f>
        <v>1.3</v>
      </c>
      <c r="H122" s="16">
        <f>G122/E122</f>
        <v>1.3</v>
      </c>
      <c r="I122" s="9">
        <v>2</v>
      </c>
      <c r="J122" s="13">
        <v>1.3083333333333333</v>
      </c>
      <c r="K122" s="5">
        <f>I122*J122</f>
        <v>2.6166666666666667</v>
      </c>
      <c r="L122" s="16">
        <f>K122/I122</f>
        <v>1.3083333333333333</v>
      </c>
      <c r="Q122" s="2"/>
      <c r="U122" s="2"/>
      <c r="AC122" s="2"/>
      <c r="AX122" s="2"/>
      <c r="BF122" s="2"/>
      <c r="BG122" s="6"/>
    </row>
    <row r="123" spans="1:59" ht="12.75">
      <c r="A123" s="3"/>
      <c r="D123" s="6"/>
      <c r="E123" s="2">
        <v>5</v>
      </c>
      <c r="F123" s="16">
        <v>1.4</v>
      </c>
      <c r="G123" s="16">
        <f>E123*F123</f>
        <v>7</v>
      </c>
      <c r="H123" s="16">
        <f>G123/E123</f>
        <v>1.4</v>
      </c>
      <c r="I123" s="2"/>
      <c r="Q123" s="2"/>
      <c r="U123" s="2"/>
      <c r="AC123" s="2"/>
      <c r="AX123" s="2"/>
      <c r="BF123" s="2"/>
      <c r="BG123" s="6"/>
    </row>
    <row r="124" spans="1:59" ht="12.75">
      <c r="A124" s="3"/>
      <c r="D124" s="6"/>
      <c r="E124" s="2"/>
      <c r="F124" s="16"/>
      <c r="G124" s="16"/>
      <c r="H124" s="16"/>
      <c r="I124" s="2"/>
      <c r="Q124" s="2"/>
      <c r="U124" s="2"/>
      <c r="AC124" s="2"/>
      <c r="AX124" s="2"/>
      <c r="BF124" s="2"/>
      <c r="BG124" s="6"/>
    </row>
    <row r="125" spans="1:59" ht="12.75">
      <c r="A125" s="3"/>
      <c r="B125" s="3">
        <v>1334</v>
      </c>
      <c r="C125" s="6">
        <f>E125+I125+M125+Q125+U125+Y125+AC125+AG125+AK125+AO125+AS125+AX125+BB125</f>
        <v>20</v>
      </c>
      <c r="D125" s="6">
        <f>G125+K125+O125+S125+W125+AA125+AE125+AI125+AM125+AQ125+AU125+AZ125+BD125</f>
        <v>27.65</v>
      </c>
      <c r="E125" s="2">
        <f>SUM(E120:E124)</f>
        <v>8</v>
      </c>
      <c r="F125" s="6">
        <f>AVERAGE(F120:F124)</f>
        <v>1.25</v>
      </c>
      <c r="G125" s="16">
        <f>SUM(G120:G124)</f>
        <v>10.600000000000001</v>
      </c>
      <c r="H125" s="16">
        <f>G125/E125</f>
        <v>1.3250000000000002</v>
      </c>
      <c r="I125" s="2">
        <f>SUM(I120:I124)</f>
        <v>8</v>
      </c>
      <c r="J125" s="6">
        <f>AVERAGE(J120:J124)</f>
        <v>1.2583333333333335</v>
      </c>
      <c r="K125" s="22">
        <f>SUM(K120:K124)</f>
        <v>9.95</v>
      </c>
      <c r="L125" s="16">
        <f>K125/I125</f>
        <v>1.24375</v>
      </c>
      <c r="Q125" s="2"/>
      <c r="U125" s="2"/>
      <c r="AC125" s="2"/>
      <c r="AS125" s="6">
        <f>SUM(AS120:AS124)</f>
        <v>4</v>
      </c>
      <c r="AT125" s="6">
        <f>AVERAGE(AT120:AT124)</f>
        <v>1.775</v>
      </c>
      <c r="AU125" s="6">
        <f>SUM(AU120:AU124)</f>
        <v>7.1</v>
      </c>
      <c r="AV125" s="16">
        <f>AU125/AS125</f>
        <v>1.775</v>
      </c>
      <c r="AX125" s="2"/>
      <c r="BF125" s="2"/>
      <c r="BG125" s="6"/>
    </row>
    <row r="126" spans="1:59" ht="12.75">
      <c r="A126" s="3"/>
      <c r="D126" s="6"/>
      <c r="E126" s="2"/>
      <c r="I126" s="2"/>
      <c r="Q126" s="2"/>
      <c r="U126" s="2"/>
      <c r="AC126" s="2"/>
      <c r="AX126" s="2"/>
      <c r="BF126" s="2"/>
      <c r="BG126" s="6"/>
    </row>
    <row r="127" spans="1:59" ht="12.75">
      <c r="A127" s="3">
        <v>1335</v>
      </c>
      <c r="D127" s="6"/>
      <c r="E127" s="9">
        <v>1</v>
      </c>
      <c r="F127" s="13">
        <f>1.77916666666667*33/41</f>
        <v>1.4320121951219538</v>
      </c>
      <c r="G127" s="16">
        <f>E127*F127</f>
        <v>1.4320121951219538</v>
      </c>
      <c r="H127" s="16">
        <f>G127/E127</f>
        <v>1.4320121951219538</v>
      </c>
      <c r="I127" s="9">
        <v>1</v>
      </c>
      <c r="J127" s="13">
        <f>1.83333333333333*33/41</f>
        <v>1.4756097560975583</v>
      </c>
      <c r="K127" s="5">
        <f>I127*J127</f>
        <v>1.4756097560975583</v>
      </c>
      <c r="L127" s="16">
        <f>K127/I127</f>
        <v>1.4756097560975583</v>
      </c>
      <c r="Q127" s="2"/>
      <c r="U127" s="2"/>
      <c r="AC127" s="2"/>
      <c r="AO127">
        <v>1</v>
      </c>
      <c r="AP127" s="16">
        <v>1.0250000000000001</v>
      </c>
      <c r="AQ127" s="16">
        <f>AO127*AP127</f>
        <v>1.0250000000000001</v>
      </c>
      <c r="AR127" s="16">
        <f>AQ127/AO127</f>
        <v>1.0250000000000001</v>
      </c>
      <c r="AS127" s="6">
        <v>2</v>
      </c>
      <c r="AT127" s="16">
        <v>1.5</v>
      </c>
      <c r="AU127" s="16">
        <f>AS127*AT127</f>
        <v>3</v>
      </c>
      <c r="AV127" s="16">
        <f>AU127/AS127</f>
        <v>1.5</v>
      </c>
      <c r="AW127" t="s">
        <v>190</v>
      </c>
      <c r="AX127" s="2"/>
      <c r="BF127" s="2"/>
      <c r="BG127" s="6"/>
    </row>
    <row r="128" spans="1:59" ht="12.75">
      <c r="A128" s="3"/>
      <c r="D128" s="6"/>
      <c r="E128" s="9">
        <v>1</v>
      </c>
      <c r="F128" s="13">
        <v>1.1500000000000001</v>
      </c>
      <c r="G128" s="16">
        <f>E128*F128</f>
        <v>1.1500000000000001</v>
      </c>
      <c r="H128" s="16">
        <f>G128/E128</f>
        <v>1.1500000000000001</v>
      </c>
      <c r="I128" s="2">
        <v>1</v>
      </c>
      <c r="J128" s="16">
        <v>1.35</v>
      </c>
      <c r="K128" s="5">
        <f>I128*J128</f>
        <v>1.35</v>
      </c>
      <c r="L128" s="16">
        <f>K128/I128</f>
        <v>1.35</v>
      </c>
      <c r="Q128" s="2"/>
      <c r="U128" s="2"/>
      <c r="AC128" s="2"/>
      <c r="AS128" s="9">
        <v>2.5</v>
      </c>
      <c r="AT128" s="13">
        <v>2</v>
      </c>
      <c r="AU128" s="16">
        <f>AS128*AT128</f>
        <v>5</v>
      </c>
      <c r="AV128" s="16">
        <f>AU128/AS128</f>
        <v>2</v>
      </c>
      <c r="AW128" t="s">
        <v>176</v>
      </c>
      <c r="AX128" s="2"/>
      <c r="BF128" s="2"/>
      <c r="BG128" s="6"/>
    </row>
    <row r="129" spans="1:59" ht="12.75">
      <c r="A129" s="3"/>
      <c r="D129" s="6"/>
      <c r="E129" s="2"/>
      <c r="G129" s="16"/>
      <c r="H129" s="16"/>
      <c r="I129" s="2"/>
      <c r="J129" s="16"/>
      <c r="K129" s="5"/>
      <c r="L129" s="21"/>
      <c r="Q129" s="2"/>
      <c r="U129" s="2"/>
      <c r="AC129" s="2"/>
      <c r="AT129" s="16"/>
      <c r="AU129" s="16"/>
      <c r="AV129" s="21"/>
      <c r="AX129" s="2"/>
      <c r="BF129" s="2"/>
      <c r="BG129" s="6"/>
    </row>
    <row r="130" spans="1:59" ht="12.75">
      <c r="A130" s="3"/>
      <c r="B130" s="3">
        <v>1335</v>
      </c>
      <c r="C130" s="6">
        <f>E130+I130+M130+Q130+U130+Y130+AC130+AG130+AK130+AO130+AS130+AX130+BB130</f>
        <v>9.5</v>
      </c>
      <c r="D130" s="6">
        <f>G130+K130+O130+S130+W130+AA130+AE130+AI130+AM130+AQ130+AU130+AZ130+BD130</f>
        <v>14.432621951219513</v>
      </c>
      <c r="E130" s="2">
        <f>SUM(E127:E129)</f>
        <v>2</v>
      </c>
      <c r="F130" s="16">
        <f>AVERAGE(F127:F129)</f>
        <v>1.291006097560977</v>
      </c>
      <c r="G130" s="16">
        <f>SUM(G127:G129)</f>
        <v>2.582012195121954</v>
      </c>
      <c r="H130" s="16">
        <f>G130/E130</f>
        <v>1.291006097560977</v>
      </c>
      <c r="I130" s="2">
        <f>SUM(I127:I129)</f>
        <v>2</v>
      </c>
      <c r="J130" s="16">
        <f>AVERAGE(J127:J129)</f>
        <v>1.4128048780487792</v>
      </c>
      <c r="K130" s="22">
        <f>SUM(K127:K129)</f>
        <v>2.8256097560975584</v>
      </c>
      <c r="L130" s="16">
        <f>K130/I130</f>
        <v>1.4128048780487792</v>
      </c>
      <c r="Q130" s="2"/>
      <c r="U130" s="2"/>
      <c r="AC130" s="2"/>
      <c r="AO130" s="2">
        <f>SUM(AO127:AO129)</f>
        <v>1</v>
      </c>
      <c r="AP130" s="16">
        <f>AVERAGE(AP127:AP129)</f>
        <v>1.0250000000000001</v>
      </c>
      <c r="AQ130" s="16">
        <f>AO130*AP130</f>
        <v>1.0250000000000001</v>
      </c>
      <c r="AR130" s="16">
        <f>AQ130/AO130</f>
        <v>1.0250000000000001</v>
      </c>
      <c r="AS130" s="6">
        <f>SUM(AS127:AS129)</f>
        <v>4.5</v>
      </c>
      <c r="AT130" s="16">
        <f>AVERAGE(AT127:AT129)</f>
        <v>1.75</v>
      </c>
      <c r="AU130" s="6">
        <f>SUM(AU127:AU129)</f>
        <v>8</v>
      </c>
      <c r="AV130" s="16">
        <f>AU130/AS130</f>
        <v>1.7777777777777777</v>
      </c>
      <c r="AX130" s="2"/>
      <c r="BF130" s="2"/>
      <c r="BG130" s="6"/>
    </row>
    <row r="131" spans="1:59" ht="12.75">
      <c r="A131" s="3"/>
      <c r="D131" s="6"/>
      <c r="E131" s="2"/>
      <c r="I131" s="2"/>
      <c r="Q131" s="2"/>
      <c r="U131" s="2"/>
      <c r="AC131" s="2"/>
      <c r="AX131" s="2"/>
      <c r="BF131" s="2"/>
      <c r="BG131" s="6"/>
    </row>
    <row r="132" spans="1:59" ht="12.75">
      <c r="A132" s="3">
        <v>1336</v>
      </c>
      <c r="D132" s="6"/>
      <c r="E132" s="9">
        <v>1</v>
      </c>
      <c r="F132" s="13">
        <v>1.2</v>
      </c>
      <c r="G132" s="16">
        <f>E132*F132</f>
        <v>1.2</v>
      </c>
      <c r="H132" s="16">
        <f>G132/E132</f>
        <v>1.2</v>
      </c>
      <c r="I132" s="9">
        <v>1</v>
      </c>
      <c r="J132" s="13">
        <v>1.25</v>
      </c>
      <c r="K132" s="5">
        <f>I132*J132</f>
        <v>1.25</v>
      </c>
      <c r="L132" s="16">
        <f>K132/I132</f>
        <v>1.25</v>
      </c>
      <c r="Q132" s="2"/>
      <c r="U132" s="2"/>
      <c r="AC132" s="2"/>
      <c r="AO132" s="9">
        <v>1</v>
      </c>
      <c r="AP132" s="13">
        <v>1.05</v>
      </c>
      <c r="AQ132" s="16">
        <f>AO132*AP132</f>
        <v>1.05</v>
      </c>
      <c r="AR132" s="16">
        <f>AQ132/AO132</f>
        <v>1.05</v>
      </c>
      <c r="AS132" s="9">
        <v>2</v>
      </c>
      <c r="AT132" s="13">
        <v>1.35</v>
      </c>
      <c r="AU132" s="16">
        <f>AS132*AT132</f>
        <v>2.7</v>
      </c>
      <c r="AV132" s="16">
        <f>AU132/AS132</f>
        <v>1.35</v>
      </c>
      <c r="AW132" t="s">
        <v>190</v>
      </c>
      <c r="AX132" s="9">
        <v>1</v>
      </c>
      <c r="AY132" s="13">
        <v>1.05</v>
      </c>
      <c r="AZ132" s="16">
        <f>AX132*AY132</f>
        <v>1.05</v>
      </c>
      <c r="BA132" s="16">
        <f>AZ132/AX132</f>
        <v>1.05</v>
      </c>
      <c r="BF132" s="2"/>
      <c r="BG132" s="6"/>
    </row>
    <row r="133" spans="1:59" ht="12.75">
      <c r="A133" s="3"/>
      <c r="D133" s="6"/>
      <c r="E133" s="2"/>
      <c r="I133" s="9">
        <v>1</v>
      </c>
      <c r="J133" s="13">
        <v>1.0999999999999999</v>
      </c>
      <c r="K133" s="5">
        <f>I133*J133</f>
        <v>1.0999999999999999</v>
      </c>
      <c r="L133" s="16">
        <f>K133/I133</f>
        <v>1.0999999999999999</v>
      </c>
      <c r="Q133" s="2"/>
      <c r="U133" s="2"/>
      <c r="AC133" s="2"/>
      <c r="AS133" s="9">
        <v>5</v>
      </c>
      <c r="AT133" s="13">
        <v>2.1999999999999997</v>
      </c>
      <c r="AU133" s="16">
        <f>AS133*AT133</f>
        <v>10.999999999999998</v>
      </c>
      <c r="AV133" s="16">
        <f>AU133/AS133</f>
        <v>2.1999999999999997</v>
      </c>
      <c r="AW133" t="s">
        <v>191</v>
      </c>
      <c r="AX133" s="9">
        <v>2.5</v>
      </c>
      <c r="AY133" s="13">
        <v>1.8</v>
      </c>
      <c r="AZ133" s="16">
        <f>AX133*AY133</f>
        <v>4.5</v>
      </c>
      <c r="BA133" s="16">
        <f>AZ133/AX133</f>
        <v>1.8</v>
      </c>
      <c r="BF133" s="2"/>
      <c r="BG133" s="6"/>
    </row>
    <row r="134" spans="1:59" ht="12.75">
      <c r="A134" s="3"/>
      <c r="D134" s="6"/>
      <c r="E134" s="2"/>
      <c r="I134" s="9">
        <v>2</v>
      </c>
      <c r="J134" s="13">
        <f>1.3*33/38</f>
        <v>1.1289473684210527</v>
      </c>
      <c r="K134" s="5">
        <f>I134*J134</f>
        <v>2.2578947368421054</v>
      </c>
      <c r="L134" s="16">
        <f>K134/I134</f>
        <v>1.1289473684210527</v>
      </c>
      <c r="Q134" s="2"/>
      <c r="U134" s="2"/>
      <c r="AC134" s="2"/>
      <c r="AS134" s="9">
        <v>5</v>
      </c>
      <c r="AT134" s="13">
        <v>1.3</v>
      </c>
      <c r="AU134" s="16">
        <f>AS134*AT134</f>
        <v>6.5</v>
      </c>
      <c r="AV134" s="16">
        <f>AU134/AS134</f>
        <v>1.3</v>
      </c>
      <c r="AX134" s="9">
        <v>1</v>
      </c>
      <c r="AY134" s="13">
        <v>1.1500000000000001</v>
      </c>
      <c r="AZ134" s="16">
        <f>AX134*AY134</f>
        <v>1.1500000000000001</v>
      </c>
      <c r="BA134" s="16">
        <f>AZ134/AX134</f>
        <v>1.1500000000000001</v>
      </c>
      <c r="BF134" s="2"/>
      <c r="BG134" s="6"/>
    </row>
    <row r="135" spans="1:59" ht="12.75">
      <c r="A135" s="3"/>
      <c r="D135" s="6"/>
      <c r="E135" s="2"/>
      <c r="I135" s="2"/>
      <c r="J135" s="16"/>
      <c r="Q135" s="2"/>
      <c r="U135" s="2"/>
      <c r="AC135" s="2"/>
      <c r="AT135" s="16"/>
      <c r="AU135" s="16"/>
      <c r="AV135" s="21"/>
      <c r="AX135" s="2"/>
      <c r="BF135" s="2"/>
      <c r="BG135" s="6"/>
    </row>
    <row r="136" spans="1:59" ht="12.75">
      <c r="A136" s="3"/>
      <c r="B136" s="3">
        <v>1336</v>
      </c>
      <c r="C136" s="6">
        <f>E136+I136+M136+Q136+U136+Y136+AC136+AG136+AK136+AO136+AS136+AX136+BB136</f>
        <v>22.5</v>
      </c>
      <c r="D136" s="6">
        <f>G136+K136+O136+S136+W136+AA136+AE136+AI136+AM136+AQ136+AU136+AZ136+BD136</f>
        <v>32.98859649122807</v>
      </c>
      <c r="E136" s="2">
        <f>SUM(E132:E134)</f>
        <v>1</v>
      </c>
      <c r="F136" s="16">
        <f>AVERAGE(F132:F134)</f>
        <v>1.2</v>
      </c>
      <c r="G136" s="16">
        <f>SUM(G132:G134)</f>
        <v>1.2</v>
      </c>
      <c r="H136" s="16">
        <f>G136/E136</f>
        <v>1.2</v>
      </c>
      <c r="I136" s="2">
        <f>SUM(I132:I134)</f>
        <v>4</v>
      </c>
      <c r="J136" s="16">
        <f>AVERAGE(J132:J134)</f>
        <v>1.1596491228070176</v>
      </c>
      <c r="K136" s="5">
        <f>I136*J136</f>
        <v>4.63859649122807</v>
      </c>
      <c r="L136" s="16">
        <f>K136/I136</f>
        <v>1.1596491228070176</v>
      </c>
      <c r="Q136" s="2"/>
      <c r="U136" s="2"/>
      <c r="AC136" s="2"/>
      <c r="AO136" s="6">
        <f>SUM(AO132:AO134)</f>
        <v>1</v>
      </c>
      <c r="AP136" s="16">
        <f>AVERAGE(AP132:AP134)</f>
        <v>1.05</v>
      </c>
      <c r="AQ136" s="6">
        <f>SUM(AQ132:AQ134)</f>
        <v>1.05</v>
      </c>
      <c r="AR136" s="16">
        <f>AQ136/AO136</f>
        <v>1.05</v>
      </c>
      <c r="AS136" s="6">
        <f>SUM(AS132:AS134)</f>
        <v>12</v>
      </c>
      <c r="AT136" s="16">
        <f>AVERAGE(AT132:AT134)</f>
        <v>1.6166666666666665</v>
      </c>
      <c r="AU136" s="16">
        <f>AS136*AT136</f>
        <v>19.4</v>
      </c>
      <c r="AV136" s="16">
        <f>AU136/AS136</f>
        <v>1.6166666666666665</v>
      </c>
      <c r="AX136" s="6">
        <f>SUM(AX132:AX134)</f>
        <v>4.5</v>
      </c>
      <c r="AY136" s="16">
        <f>AVERAGE(AY132:AY134)</f>
        <v>1.3333333333333333</v>
      </c>
      <c r="AZ136" s="6">
        <f>SUM(AZ132:AZ134)</f>
        <v>6.7</v>
      </c>
      <c r="BA136" s="16">
        <f>AZ136/AX136</f>
        <v>1.488888888888889</v>
      </c>
      <c r="BF136" s="2"/>
      <c r="BG136" s="6"/>
    </row>
    <row r="137" spans="1:59" ht="12.75">
      <c r="A137" s="3"/>
      <c r="D137" s="6"/>
      <c r="E137" s="2"/>
      <c r="I137" s="2"/>
      <c r="Q137" s="2"/>
      <c r="U137" s="2"/>
      <c r="AC137" s="2"/>
      <c r="AX137" s="2"/>
      <c r="BF137" s="2"/>
      <c r="BG137" s="6"/>
    </row>
    <row r="138" spans="1:59" ht="12.75">
      <c r="A138" s="3">
        <v>1337</v>
      </c>
      <c r="D138" s="6"/>
      <c r="E138" s="9">
        <v>3</v>
      </c>
      <c r="F138" s="13">
        <v>1.7</v>
      </c>
      <c r="G138" s="16">
        <f>E138*F138</f>
        <v>5.1</v>
      </c>
      <c r="H138" s="16">
        <f>G138/E138</f>
        <v>1.7</v>
      </c>
      <c r="I138" s="9">
        <v>1</v>
      </c>
      <c r="J138" s="13">
        <v>1.2</v>
      </c>
      <c r="K138" s="5">
        <f>I138*J138</f>
        <v>1.2</v>
      </c>
      <c r="L138" s="16">
        <f>K138/I138</f>
        <v>1.2</v>
      </c>
      <c r="M138" s="9">
        <v>1</v>
      </c>
      <c r="N138" s="13">
        <v>1.3</v>
      </c>
      <c r="O138" s="16">
        <f>M138*N138</f>
        <v>1.3</v>
      </c>
      <c r="P138" s="16">
        <f>O138/M138</f>
        <v>1.3</v>
      </c>
      <c r="Q138" s="2"/>
      <c r="U138" s="2"/>
      <c r="AC138" s="2"/>
      <c r="AK138" s="9">
        <v>4</v>
      </c>
      <c r="AL138" s="13">
        <v>1.9</v>
      </c>
      <c r="AM138" s="16">
        <f>AK138*AL138</f>
        <v>7.6</v>
      </c>
      <c r="AN138" s="16">
        <f>AM138/AK138</f>
        <v>1.9</v>
      </c>
      <c r="AS138" s="9">
        <v>5.5</v>
      </c>
      <c r="AT138" s="13">
        <v>1.9</v>
      </c>
      <c r="AU138" s="16">
        <f>AS138*AT138</f>
        <v>10.45</v>
      </c>
      <c r="AV138" s="16">
        <f>AU138/AS138</f>
        <v>1.9</v>
      </c>
      <c r="AW138" t="s">
        <v>191</v>
      </c>
      <c r="AX138" s="9">
        <v>1</v>
      </c>
      <c r="AY138" s="13">
        <v>1.5</v>
      </c>
      <c r="AZ138" s="16">
        <f>AX138*AY138</f>
        <v>1.5</v>
      </c>
      <c r="BA138" s="16">
        <f>AZ138/AX138</f>
        <v>1.5</v>
      </c>
      <c r="BF138" s="2"/>
      <c r="BG138" s="6"/>
    </row>
    <row r="139" spans="1:59" ht="12.75">
      <c r="A139" s="3"/>
      <c r="D139" s="6"/>
      <c r="E139" s="2">
        <v>3</v>
      </c>
      <c r="F139" s="16">
        <v>2.6</v>
      </c>
      <c r="G139" s="16">
        <f>E139*F139</f>
        <v>7.800000000000001</v>
      </c>
      <c r="H139" s="16">
        <f>G139/E139</f>
        <v>2.6</v>
      </c>
      <c r="I139" s="9">
        <v>1</v>
      </c>
      <c r="J139" s="13">
        <v>2</v>
      </c>
      <c r="K139" s="5">
        <f>I139*J139</f>
        <v>2</v>
      </c>
      <c r="L139" s="16">
        <f>K139/I139</f>
        <v>2</v>
      </c>
      <c r="Q139" s="2"/>
      <c r="U139" s="2"/>
      <c r="AC139" s="2"/>
      <c r="AX139" s="2"/>
      <c r="BF139" s="2"/>
      <c r="BG139" s="6"/>
    </row>
    <row r="140" spans="1:59" ht="12.75">
      <c r="A140" s="3"/>
      <c r="D140" s="6"/>
      <c r="E140" s="9">
        <v>3</v>
      </c>
      <c r="F140" s="13">
        <v>2.6</v>
      </c>
      <c r="G140" s="16">
        <f>E140*F140</f>
        <v>7.800000000000001</v>
      </c>
      <c r="H140" s="16">
        <f>G140/E140</f>
        <v>2.6</v>
      </c>
      <c r="I140" s="2"/>
      <c r="J140" s="16"/>
      <c r="K140" s="5"/>
      <c r="L140" s="16"/>
      <c r="Q140" s="2"/>
      <c r="U140" s="2"/>
      <c r="AC140" s="2"/>
      <c r="AX140" s="2"/>
      <c r="BF140" s="2"/>
      <c r="BG140" s="6"/>
    </row>
    <row r="141" spans="1:59" ht="12.75">
      <c r="A141" s="3"/>
      <c r="D141" s="6"/>
      <c r="E141" s="9">
        <v>1</v>
      </c>
      <c r="F141" s="13">
        <v>1.125</v>
      </c>
      <c r="G141" s="16">
        <f>E141*F141</f>
        <v>1.125</v>
      </c>
      <c r="H141" s="16">
        <f>G141/E141</f>
        <v>1.125</v>
      </c>
      <c r="I141" s="2"/>
      <c r="J141" s="16"/>
      <c r="K141" s="5"/>
      <c r="L141" s="16"/>
      <c r="Q141" s="2"/>
      <c r="U141" s="2"/>
      <c r="AC141" s="2"/>
      <c r="AX141" s="2"/>
      <c r="BF141" s="2"/>
      <c r="BG141" s="6"/>
    </row>
    <row r="142" spans="1:59" ht="12.75">
      <c r="A142" s="3"/>
      <c r="D142" s="6"/>
      <c r="E142" s="9">
        <v>1</v>
      </c>
      <c r="F142" s="13">
        <v>1.6</v>
      </c>
      <c r="G142" s="16">
        <f>E142*F142</f>
        <v>1.6</v>
      </c>
      <c r="H142" s="16">
        <f>G142/E142</f>
        <v>1.6</v>
      </c>
      <c r="I142" s="2"/>
      <c r="J142" s="16"/>
      <c r="K142" s="5"/>
      <c r="L142" s="16"/>
      <c r="Q142" s="2"/>
      <c r="U142" s="2"/>
      <c r="AC142" s="2"/>
      <c r="AX142" s="2"/>
      <c r="BF142" s="2"/>
      <c r="BG142" s="6"/>
    </row>
    <row r="143" spans="1:59" ht="12.75">
      <c r="A143" s="3"/>
      <c r="D143" s="6"/>
      <c r="E143" s="2"/>
      <c r="F143" s="16"/>
      <c r="G143" s="16"/>
      <c r="H143" s="16"/>
      <c r="I143" s="2"/>
      <c r="J143" s="16"/>
      <c r="K143" s="5"/>
      <c r="L143" s="16"/>
      <c r="Q143" s="2"/>
      <c r="U143" s="2"/>
      <c r="AC143" s="2"/>
      <c r="AX143" s="2"/>
      <c r="BF143" s="2"/>
      <c r="BG143" s="6"/>
    </row>
    <row r="144" spans="1:59" ht="12.75">
      <c r="A144" s="3"/>
      <c r="D144" s="6"/>
      <c r="E144" s="2"/>
      <c r="F144" s="16"/>
      <c r="G144" s="16"/>
      <c r="H144" s="16"/>
      <c r="I144" s="2"/>
      <c r="J144" s="16"/>
      <c r="K144" s="5"/>
      <c r="L144" s="16"/>
      <c r="Q144" s="2"/>
      <c r="U144" s="2"/>
      <c r="AC144" s="2"/>
      <c r="AX144" s="2"/>
      <c r="BF144" s="2"/>
      <c r="BG144" s="6"/>
    </row>
    <row r="145" spans="1:59" ht="12.75">
      <c r="A145" s="3"/>
      <c r="D145" s="6"/>
      <c r="E145" s="2"/>
      <c r="F145" s="16"/>
      <c r="G145" s="16"/>
      <c r="H145" s="16"/>
      <c r="I145" s="2"/>
      <c r="J145" s="16"/>
      <c r="K145" s="5"/>
      <c r="L145" s="21"/>
      <c r="Q145" s="2"/>
      <c r="U145" s="2"/>
      <c r="AC145" s="2"/>
      <c r="AX145" s="2"/>
      <c r="BF145" s="2"/>
      <c r="BG145" s="6"/>
    </row>
    <row r="146" spans="1:59" ht="12.75">
      <c r="A146" s="3"/>
      <c r="B146" s="3">
        <v>1337</v>
      </c>
      <c r="C146" s="6">
        <f>E146+I146+M146+Q146+U146+Y146+AC146+AG146+AK146+AO146+AS146+AX146+BB146</f>
        <v>24.5</v>
      </c>
      <c r="D146" s="6">
        <f>G146+K146+O146+S146+W146+AA146+AE146+AI146+AM146+AQ146+AU146+AZ146+BD146</f>
        <v>47.47500000000001</v>
      </c>
      <c r="E146" s="2">
        <f>SUM(E138:E145)</f>
        <v>11</v>
      </c>
      <c r="F146" s="16">
        <f>AVERAGE(F138:F145)</f>
        <v>1.925</v>
      </c>
      <c r="G146" s="16">
        <f>SUM(G138:G145)</f>
        <v>23.425000000000004</v>
      </c>
      <c r="H146" s="16">
        <f>G146/E146</f>
        <v>2.129545454545455</v>
      </c>
      <c r="I146" s="2">
        <f>SUM(I138:I145)</f>
        <v>2</v>
      </c>
      <c r="J146" s="16">
        <f>AVERAGE(J138:J145)</f>
        <v>1.6</v>
      </c>
      <c r="K146" s="5">
        <f>I146*J146</f>
        <v>3.2</v>
      </c>
      <c r="L146" s="16">
        <f>K146/I146</f>
        <v>1.6</v>
      </c>
      <c r="M146" s="2">
        <f>SUM(M138:M145)</f>
        <v>1</v>
      </c>
      <c r="N146" s="16">
        <f>AVERAGE(N138:N145)</f>
        <v>1.3</v>
      </c>
      <c r="O146" s="16">
        <f>M146*N146</f>
        <v>1.3</v>
      </c>
      <c r="P146" s="16">
        <f>O146/M146</f>
        <v>1.3</v>
      </c>
      <c r="Q146" s="2"/>
      <c r="U146" s="2"/>
      <c r="AC146" s="2"/>
      <c r="AK146" s="2">
        <f>SUM(AK138:AK145)</f>
        <v>4</v>
      </c>
      <c r="AL146" s="16">
        <f>AVERAGE(AL138:AL145)</f>
        <v>1.9</v>
      </c>
      <c r="AM146" s="16">
        <f>AK146*AL146</f>
        <v>7.6</v>
      </c>
      <c r="AN146" s="16">
        <f>AM146/AK146</f>
        <v>1.9</v>
      </c>
      <c r="AS146" s="6">
        <f>SUM(AS138:AS145)</f>
        <v>5.5</v>
      </c>
      <c r="AT146" s="16">
        <f>AVERAGE(AT138:AT145)</f>
        <v>1.9</v>
      </c>
      <c r="AU146" s="16">
        <f>AS146*AT146</f>
        <v>10.45</v>
      </c>
      <c r="AV146" s="16">
        <f>AU146/AS146</f>
        <v>1.9</v>
      </c>
      <c r="AX146" s="6">
        <f>SUM(AX138:AX145)</f>
        <v>1</v>
      </c>
      <c r="AY146" s="16">
        <f>AVERAGE(AY138:AY145)</f>
        <v>1.5</v>
      </c>
      <c r="AZ146" s="6">
        <f>SUM(AZ138:AZ145)</f>
        <v>1.5</v>
      </c>
      <c r="BA146" s="16">
        <f>AZ146/AX146</f>
        <v>1.5</v>
      </c>
      <c r="BF146" s="2"/>
      <c r="BG146" s="6"/>
    </row>
    <row r="147" spans="1:59" ht="12.75">
      <c r="A147" s="3"/>
      <c r="D147" s="6"/>
      <c r="E147" s="2"/>
      <c r="I147" s="2"/>
      <c r="Q147" s="2"/>
      <c r="U147" s="2"/>
      <c r="AC147" s="2"/>
      <c r="BA147" s="16"/>
      <c r="BF147" s="2"/>
      <c r="BG147" s="6"/>
    </row>
    <row r="148" spans="1:59" ht="12.75">
      <c r="A148" s="3">
        <v>1338</v>
      </c>
      <c r="D148" s="6"/>
      <c r="E148" s="9">
        <v>3</v>
      </c>
      <c r="F148" s="13">
        <v>2.2</v>
      </c>
      <c r="G148" s="16">
        <f>E148*F148</f>
        <v>6.6000000000000005</v>
      </c>
      <c r="H148" s="16">
        <f>G148/E148</f>
        <v>2.2</v>
      </c>
      <c r="I148" s="9">
        <v>1</v>
      </c>
      <c r="J148" s="13">
        <v>1.5416666666666667</v>
      </c>
      <c r="K148" s="5">
        <f>I148*J148</f>
        <v>1.5416666666666667</v>
      </c>
      <c r="L148" s="16">
        <f>K148/I148</f>
        <v>1.5416666666666667</v>
      </c>
      <c r="M148" s="9">
        <v>1</v>
      </c>
      <c r="N148" s="13">
        <v>1.5</v>
      </c>
      <c r="O148" s="5">
        <f>M148*N148</f>
        <v>1.5</v>
      </c>
      <c r="P148" s="16">
        <f>O148/M148</f>
        <v>1.5</v>
      </c>
      <c r="Q148" s="2"/>
      <c r="U148" s="9">
        <v>1</v>
      </c>
      <c r="V148" s="13">
        <v>1.175</v>
      </c>
      <c r="W148" s="16">
        <f>U148*V148</f>
        <v>1.175</v>
      </c>
      <c r="X148" s="16">
        <f>W148/U148</f>
        <v>1.175</v>
      </c>
      <c r="AC148" s="2"/>
      <c r="AO148" s="9">
        <v>1</v>
      </c>
      <c r="AP148" s="13">
        <v>1.0999999999999999</v>
      </c>
      <c r="AQ148" s="16">
        <f>AO148*AP148</f>
        <v>1.0999999999999999</v>
      </c>
      <c r="AR148" s="16">
        <f>AQ148/AO148</f>
        <v>1.0999999999999999</v>
      </c>
      <c r="AS148" s="6">
        <v>5</v>
      </c>
      <c r="AT148" s="16">
        <v>2.2609848484848483</v>
      </c>
      <c r="AU148" s="16">
        <f>AS148*AT148</f>
        <v>11.304924242424242</v>
      </c>
      <c r="AV148" s="16">
        <f>AU148/AS148</f>
        <v>2.2609848484848483</v>
      </c>
      <c r="AW148" t="s">
        <v>187</v>
      </c>
      <c r="AX148" s="9">
        <v>1</v>
      </c>
      <c r="AY148" s="13">
        <v>1.4</v>
      </c>
      <c r="AZ148" s="16">
        <f>AX148*AY148</f>
        <v>1.4</v>
      </c>
      <c r="BA148" s="16">
        <f>AZ148/AX148</f>
        <v>1.4</v>
      </c>
      <c r="BF148" s="2"/>
      <c r="BG148" s="6"/>
    </row>
    <row r="149" spans="1:59" ht="12.75">
      <c r="A149" s="3"/>
      <c r="D149" s="6"/>
      <c r="E149" s="2"/>
      <c r="I149" s="9">
        <v>1.5</v>
      </c>
      <c r="J149" s="13">
        <v>1.4666666666666666</v>
      </c>
      <c r="K149" s="5">
        <f>I149*J149</f>
        <v>2.1999999999999997</v>
      </c>
      <c r="L149" s="16">
        <f>K149/I149</f>
        <v>1.4666666666666666</v>
      </c>
      <c r="Q149" s="2"/>
      <c r="U149" s="2"/>
      <c r="AC149" s="2"/>
      <c r="AS149" s="6">
        <v>2</v>
      </c>
      <c r="AT149" s="16">
        <v>2.56875</v>
      </c>
      <c r="AU149" s="16">
        <f>AS149*AT149</f>
        <v>5.1375</v>
      </c>
      <c r="AV149" s="16">
        <f>AU149/AS149</f>
        <v>2.56875</v>
      </c>
      <c r="AW149" t="s">
        <v>76</v>
      </c>
      <c r="AX149" s="9">
        <v>1</v>
      </c>
      <c r="AY149" s="13">
        <v>2.1</v>
      </c>
      <c r="AZ149" s="16">
        <f>AX149*AY149</f>
        <v>2.1</v>
      </c>
      <c r="BA149" s="16">
        <f>AZ149/AX149</f>
        <v>2.1</v>
      </c>
      <c r="BF149" s="2"/>
      <c r="BG149" s="6"/>
    </row>
    <row r="150" spans="1:59" ht="12.75">
      <c r="A150" s="3"/>
      <c r="D150" s="6"/>
      <c r="E150" s="2"/>
      <c r="I150" s="2"/>
      <c r="Q150" s="2"/>
      <c r="U150" s="2"/>
      <c r="AC150" s="2"/>
      <c r="AS150" s="6">
        <v>2</v>
      </c>
      <c r="AT150" s="16">
        <v>2.517708333333333</v>
      </c>
      <c r="AU150" s="16">
        <f>AS150*AT150</f>
        <v>5.035416666666666</v>
      </c>
      <c r="AV150" s="16">
        <f>AU150/AS150</f>
        <v>2.517708333333333</v>
      </c>
      <c r="AW150" t="s">
        <v>76</v>
      </c>
      <c r="AX150" s="9">
        <v>1.5</v>
      </c>
      <c r="AY150" s="13">
        <v>1.35</v>
      </c>
      <c r="AZ150" s="16">
        <f>AX150*AY150</f>
        <v>2.0250000000000004</v>
      </c>
      <c r="BA150" s="16">
        <f>AZ150/AX150</f>
        <v>1.3500000000000003</v>
      </c>
      <c r="BF150" s="2"/>
      <c r="BG150" s="6"/>
    </row>
    <row r="151" spans="1:59" ht="12.75">
      <c r="A151" s="3"/>
      <c r="D151" s="6"/>
      <c r="E151" s="2"/>
      <c r="I151" s="2"/>
      <c r="Q151" s="2"/>
      <c r="U151" s="2"/>
      <c r="AC151" s="2"/>
      <c r="AT151" s="16"/>
      <c r="AU151" s="16"/>
      <c r="AV151" s="21"/>
      <c r="AX151" s="9">
        <v>1</v>
      </c>
      <c r="AY151" s="13">
        <v>1.3</v>
      </c>
      <c r="AZ151" s="16">
        <f>AX151*AY151</f>
        <v>1.3</v>
      </c>
      <c r="BA151" s="16">
        <f>AZ151/AX151</f>
        <v>1.3</v>
      </c>
      <c r="BF151" s="2"/>
      <c r="BG151" s="6"/>
    </row>
    <row r="152" spans="1:59" ht="12.75">
      <c r="A152" s="3"/>
      <c r="D152" s="6"/>
      <c r="E152" s="2"/>
      <c r="I152" s="2"/>
      <c r="Q152" s="2"/>
      <c r="U152" s="2"/>
      <c r="AC152" s="2"/>
      <c r="AT152" s="16"/>
      <c r="AU152" s="16"/>
      <c r="AV152" s="21"/>
      <c r="AX152" s="9">
        <v>1.5</v>
      </c>
      <c r="AY152" s="13">
        <v>1.4666666666666668</v>
      </c>
      <c r="AZ152" s="16">
        <f>AX152*AY152</f>
        <v>2.2</v>
      </c>
      <c r="BA152" s="16">
        <f>AZ152/AX152</f>
        <v>1.4666666666666668</v>
      </c>
      <c r="BF152" s="2"/>
      <c r="BG152" s="6"/>
    </row>
    <row r="153" spans="1:59" ht="12.75">
      <c r="A153" s="3"/>
      <c r="D153" s="6"/>
      <c r="E153" s="2"/>
      <c r="I153" s="2"/>
      <c r="Q153" s="2"/>
      <c r="U153" s="2"/>
      <c r="AC153" s="2"/>
      <c r="AT153" s="16"/>
      <c r="AU153" s="16"/>
      <c r="AV153" s="21"/>
      <c r="AX153" s="2"/>
      <c r="AY153" s="16"/>
      <c r="BF153" s="2"/>
      <c r="BG153" s="6"/>
    </row>
    <row r="154" spans="1:59" ht="12.75">
      <c r="A154" s="3"/>
      <c r="B154" s="3">
        <v>1338</v>
      </c>
      <c r="C154" s="6">
        <f>E154+I154+M154+Q154+U154+Y154+AC154+AG154+AK154+AO154+AS154+AX154+BB154</f>
        <v>21</v>
      </c>
      <c r="D154" s="6">
        <f>G154+K154+O154+S154+W154+AA154+AE154+AI154+AM154+AQ154+AU154+AZ154+BD154</f>
        <v>40.938257575757575</v>
      </c>
      <c r="E154" s="2">
        <f>SUM(E148:E151)</f>
        <v>3</v>
      </c>
      <c r="F154" s="16">
        <f>AVERAGE(F148:F151)</f>
        <v>2.2</v>
      </c>
      <c r="G154" s="16">
        <f>SUM(G148:G151)</f>
        <v>6.6000000000000005</v>
      </c>
      <c r="H154" s="16">
        <f>G154/E154</f>
        <v>2.2</v>
      </c>
      <c r="I154" s="2">
        <f>SUM(I148:I151)</f>
        <v>2.5</v>
      </c>
      <c r="J154" s="16">
        <f>AVERAGE(J148:J151)</f>
        <v>1.5041666666666667</v>
      </c>
      <c r="K154" s="5">
        <f>I154*J154</f>
        <v>3.7604166666666665</v>
      </c>
      <c r="L154" s="16">
        <f>K154/I154</f>
        <v>1.5041666666666667</v>
      </c>
      <c r="Q154" s="2"/>
      <c r="U154" s="2">
        <f>SUM(U148:U151)</f>
        <v>1</v>
      </c>
      <c r="V154" s="16">
        <f>AVERAGE(V148:V151)</f>
        <v>1.175</v>
      </c>
      <c r="W154" s="6">
        <f>SUM(W148:W151)</f>
        <v>1.175</v>
      </c>
      <c r="X154" s="16">
        <f>W154/U154</f>
        <v>1.175</v>
      </c>
      <c r="AC154" s="2"/>
      <c r="AO154" s="2">
        <f>SUM(AO148:AO151)</f>
        <v>1</v>
      </c>
      <c r="AP154" s="16">
        <f>AVERAGE(AP148:AP151)</f>
        <v>1.0999999999999999</v>
      </c>
      <c r="AQ154" s="16">
        <f>AO154*AP154</f>
        <v>1.0999999999999999</v>
      </c>
      <c r="AR154" s="16">
        <f>AQ154/AO154</f>
        <v>1.0999999999999999</v>
      </c>
      <c r="AS154" s="6">
        <f>SUM(AS148:AS151)</f>
        <v>9</v>
      </c>
      <c r="AT154" s="16">
        <f>AVERAGE(AT148:AT151)</f>
        <v>2.4491477272727273</v>
      </c>
      <c r="AU154" s="6">
        <f>SUM(AU148:AU151)</f>
        <v>21.477840909090908</v>
      </c>
      <c r="AV154" s="16">
        <f>AU154/AS154</f>
        <v>2.3864267676767676</v>
      </c>
      <c r="AX154" s="2">
        <f>SUM(AX148:AX151)</f>
        <v>4.5</v>
      </c>
      <c r="AY154" s="16">
        <f>AVERAGE(AY148:AY151)</f>
        <v>1.5374999999999999</v>
      </c>
      <c r="AZ154" s="6">
        <f>SUM(AZ148:AZ151)</f>
        <v>6.825</v>
      </c>
      <c r="BA154" s="16">
        <f>AZ154/AX154</f>
        <v>1.5166666666666666</v>
      </c>
      <c r="BF154" s="2"/>
      <c r="BG154" s="6"/>
    </row>
    <row r="155" spans="1:59" ht="12.75">
      <c r="A155" s="3"/>
      <c r="D155" s="6"/>
      <c r="E155" s="2"/>
      <c r="I155" s="2"/>
      <c r="Q155" s="2"/>
      <c r="U155" s="2"/>
      <c r="AC155" s="2"/>
      <c r="AX155" s="2"/>
      <c r="BF155" s="2"/>
      <c r="BG155" s="6"/>
    </row>
    <row r="156" spans="1:59" ht="12.75">
      <c r="A156" s="3">
        <v>1339</v>
      </c>
      <c r="D156" s="6"/>
      <c r="E156" s="9">
        <v>4</v>
      </c>
      <c r="F156" s="13">
        <v>2.35</v>
      </c>
      <c r="G156" s="16">
        <f>E156*F156</f>
        <v>9.4</v>
      </c>
      <c r="H156" s="16">
        <f>G156/E156</f>
        <v>2.35</v>
      </c>
      <c r="I156" s="2">
        <v>1</v>
      </c>
      <c r="J156" s="16">
        <v>1.6</v>
      </c>
      <c r="K156" s="5">
        <f>I156*J156</f>
        <v>1.6</v>
      </c>
      <c r="L156" s="16">
        <f>K156/I156</f>
        <v>1.6</v>
      </c>
      <c r="Q156" s="2"/>
      <c r="U156" s="2"/>
      <c r="AC156" s="2"/>
      <c r="AS156" s="6">
        <v>1</v>
      </c>
      <c r="AT156" s="16">
        <v>2</v>
      </c>
      <c r="AU156" s="16">
        <f>AS156*AT156</f>
        <v>2</v>
      </c>
      <c r="AV156" s="16">
        <f>AU156/AS156</f>
        <v>2</v>
      </c>
      <c r="AW156" t="s">
        <v>202</v>
      </c>
      <c r="AX156" s="9">
        <v>2</v>
      </c>
      <c r="AY156" s="13">
        <v>1.8</v>
      </c>
      <c r="AZ156" s="16">
        <f>AX156*AY156</f>
        <v>3.6</v>
      </c>
      <c r="BA156" s="16">
        <f>AZ156/AX156</f>
        <v>1.8</v>
      </c>
      <c r="BF156" s="2"/>
      <c r="BG156" s="6"/>
    </row>
    <row r="157" spans="1:59" ht="12.75">
      <c r="A157" s="3"/>
      <c r="D157" s="6"/>
      <c r="E157" s="9">
        <v>1</v>
      </c>
      <c r="F157" s="13">
        <v>1.35</v>
      </c>
      <c r="G157" s="16">
        <f>E157*F157</f>
        <v>1.35</v>
      </c>
      <c r="H157" s="16">
        <f>G157/E157</f>
        <v>1.35</v>
      </c>
      <c r="I157" s="9">
        <v>5</v>
      </c>
      <c r="J157" s="13">
        <v>2.25</v>
      </c>
      <c r="K157" s="5">
        <f>I157*J157</f>
        <v>11.25</v>
      </c>
      <c r="L157" s="16">
        <f>K157/I157</f>
        <v>2.25</v>
      </c>
      <c r="Q157" s="2"/>
      <c r="U157" s="2"/>
      <c r="AC157" s="2"/>
      <c r="AX157" s="9">
        <v>1</v>
      </c>
      <c r="AY157" s="13">
        <v>1.4</v>
      </c>
      <c r="AZ157" s="16">
        <f>AX157*AY157</f>
        <v>1.4</v>
      </c>
      <c r="BA157" s="16">
        <f>AZ157/AX157</f>
        <v>1.4</v>
      </c>
      <c r="BF157" s="2"/>
      <c r="BG157" s="6"/>
    </row>
    <row r="158" spans="1:59" ht="12.75">
      <c r="A158" s="3"/>
      <c r="D158" s="6"/>
      <c r="E158" s="9">
        <v>2</v>
      </c>
      <c r="F158" s="13">
        <v>1.45</v>
      </c>
      <c r="G158" s="16">
        <f>E158*F158</f>
        <v>2.9</v>
      </c>
      <c r="H158" s="16">
        <f>G158/E158</f>
        <v>1.45</v>
      </c>
      <c r="I158" s="2"/>
      <c r="J158" s="16"/>
      <c r="K158" s="5"/>
      <c r="L158" s="16"/>
      <c r="Q158" s="2"/>
      <c r="U158" s="2"/>
      <c r="AC158" s="2"/>
      <c r="AX158" s="9">
        <v>2</v>
      </c>
      <c r="AY158" s="13">
        <v>2.1</v>
      </c>
      <c r="AZ158" s="16">
        <f>AX158*AY158</f>
        <v>4.2</v>
      </c>
      <c r="BA158" s="16">
        <f>AZ158/AX158</f>
        <v>2.1</v>
      </c>
      <c r="BF158" s="2"/>
      <c r="BG158" s="6"/>
    </row>
    <row r="159" spans="1:59" ht="12.75">
      <c r="A159" s="3"/>
      <c r="D159" s="6"/>
      <c r="E159" s="2"/>
      <c r="F159" s="16"/>
      <c r="G159" s="16"/>
      <c r="H159" s="16"/>
      <c r="I159" s="2"/>
      <c r="J159" s="16"/>
      <c r="K159" s="5"/>
      <c r="L159" s="16"/>
      <c r="Q159" s="2"/>
      <c r="U159" s="2"/>
      <c r="AC159" s="2"/>
      <c r="AX159" s="9">
        <v>0.5</v>
      </c>
      <c r="AY159" s="13">
        <v>2.1</v>
      </c>
      <c r="AZ159" s="16">
        <f>AX159*AY159</f>
        <v>1.05</v>
      </c>
      <c r="BA159" s="16">
        <f>AZ159/AX159</f>
        <v>2.1</v>
      </c>
      <c r="BF159" s="2"/>
      <c r="BG159" s="6"/>
    </row>
    <row r="160" spans="1:59" ht="12.75">
      <c r="A160" s="3"/>
      <c r="D160" s="6"/>
      <c r="E160" s="2"/>
      <c r="F160" s="16"/>
      <c r="G160" s="16"/>
      <c r="H160" s="16"/>
      <c r="I160" s="2"/>
      <c r="J160" s="16"/>
      <c r="K160" s="5"/>
      <c r="L160" s="21"/>
      <c r="Q160" s="2"/>
      <c r="U160" s="2"/>
      <c r="AC160" s="2"/>
      <c r="BF160" s="2"/>
      <c r="BG160" s="6"/>
    </row>
    <row r="161" spans="1:59" ht="12.75">
      <c r="A161" s="3"/>
      <c r="B161" s="3">
        <v>1339</v>
      </c>
      <c r="C161" s="6">
        <f>E161+I161+M161+Q161+U161+Y161+AC161+AG161+AK161+AO161+AS161+AX161+BB161</f>
        <v>19.5</v>
      </c>
      <c r="D161" s="6">
        <f>G161+K161+O161+S161+W161+AA161+AE161+AI161+AM161+AQ161+AU161+AZ161+BD161</f>
        <v>37.45</v>
      </c>
      <c r="E161" s="2">
        <f>SUM(E156:E160)</f>
        <v>7</v>
      </c>
      <c r="F161" s="16">
        <f>AVERAGE(F156:F160)</f>
        <v>1.7166666666666668</v>
      </c>
      <c r="G161" s="16">
        <f>SUM(G156:G160)</f>
        <v>13.65</v>
      </c>
      <c r="H161" s="16">
        <f>G161/E161</f>
        <v>1.95</v>
      </c>
      <c r="I161" s="2">
        <f>SUM(I156:I160)</f>
        <v>6</v>
      </c>
      <c r="J161" s="16">
        <f>AVERAGE(J156:J160)</f>
        <v>1.925</v>
      </c>
      <c r="K161" s="5">
        <f>I161*J161</f>
        <v>11.55</v>
      </c>
      <c r="L161" s="16">
        <f>K161/I161</f>
        <v>1.925</v>
      </c>
      <c r="Q161" s="2"/>
      <c r="U161" s="2"/>
      <c r="AC161" s="2"/>
      <c r="AS161" s="6">
        <f>SUM(AS156:AS160)</f>
        <v>1</v>
      </c>
      <c r="AT161" s="16">
        <f>AVERAGE(AT156:AT160)</f>
        <v>2</v>
      </c>
      <c r="AU161" s="16">
        <f>AS161*AT161</f>
        <v>2</v>
      </c>
      <c r="AV161" s="16">
        <f>AU161/AS161</f>
        <v>2</v>
      </c>
      <c r="AX161" s="6">
        <f>SUM(AX156:AX160)</f>
        <v>5.5</v>
      </c>
      <c r="AY161" s="16">
        <f>AVERAGE(AY156:AY160)</f>
        <v>1.85</v>
      </c>
      <c r="AZ161" s="6">
        <f>SUM(AZ156:AZ160)</f>
        <v>10.25</v>
      </c>
      <c r="BA161" s="16">
        <f>AZ161/AX161</f>
        <v>1.8636363636363635</v>
      </c>
      <c r="BF161" s="2"/>
      <c r="BG161" s="6"/>
    </row>
    <row r="162" spans="1:59" ht="12.75">
      <c r="A162" s="3"/>
      <c r="D162" s="6"/>
      <c r="E162" s="2"/>
      <c r="I162" s="2"/>
      <c r="Q162" s="2"/>
      <c r="U162" s="2"/>
      <c r="AC162" s="2"/>
      <c r="BF162" s="2"/>
      <c r="BG162" s="6"/>
    </row>
    <row r="163" spans="1:59" ht="12.75">
      <c r="A163" s="3">
        <v>1340</v>
      </c>
      <c r="D163" s="6"/>
      <c r="E163" s="9">
        <v>2</v>
      </c>
      <c r="F163" s="13">
        <v>1.45</v>
      </c>
      <c r="G163" s="16">
        <f>E163*F163</f>
        <v>2.9</v>
      </c>
      <c r="H163" s="16">
        <f>G163/E163</f>
        <v>1.45</v>
      </c>
      <c r="I163" s="2">
        <v>1</v>
      </c>
      <c r="J163" s="16">
        <v>1.45</v>
      </c>
      <c r="K163" s="5">
        <f>I163*J163</f>
        <v>1.45</v>
      </c>
      <c r="L163" s="16">
        <f>K163/I163</f>
        <v>1.45</v>
      </c>
      <c r="Q163" s="2"/>
      <c r="U163" s="2"/>
      <c r="AC163" s="2"/>
      <c r="AK163" s="9">
        <v>1</v>
      </c>
      <c r="AL163" s="13">
        <v>1.375</v>
      </c>
      <c r="AM163" s="16">
        <f>AK163*AL163</f>
        <v>1.375</v>
      </c>
      <c r="AN163" s="16">
        <f>AM163/AK163</f>
        <v>1.375</v>
      </c>
      <c r="AS163" s="9">
        <v>2.5</v>
      </c>
      <c r="AT163" s="13">
        <v>3.9800000000000004</v>
      </c>
      <c r="AU163" s="16">
        <f>AS163*AT163</f>
        <v>9.950000000000001</v>
      </c>
      <c r="AV163" s="16">
        <f>AU163/AS163</f>
        <v>3.9800000000000004</v>
      </c>
      <c r="AW163" t="s">
        <v>187</v>
      </c>
      <c r="AX163" s="9">
        <v>1</v>
      </c>
      <c r="AY163" s="13">
        <v>3</v>
      </c>
      <c r="AZ163" s="16">
        <f aca="true" t="shared" si="6" ref="AZ163:AZ168">AX163*AY163</f>
        <v>3</v>
      </c>
      <c r="BA163" s="16">
        <f aca="true" t="shared" si="7" ref="BA163:BA168">AZ163/AX163</f>
        <v>3</v>
      </c>
      <c r="BF163" s="2"/>
      <c r="BG163" s="6"/>
    </row>
    <row r="164" spans="1:59" ht="12.75">
      <c r="A164" s="3"/>
      <c r="D164" s="6"/>
      <c r="E164" s="9">
        <v>0.5</v>
      </c>
      <c r="F164" s="13">
        <f>1.3*(33/36.5)</f>
        <v>1.1753424657534246</v>
      </c>
      <c r="G164" s="16">
        <f>E164*F164</f>
        <v>0.5876712328767123</v>
      </c>
      <c r="H164" s="16">
        <f>G164/E164</f>
        <v>1.1753424657534246</v>
      </c>
      <c r="I164" s="2"/>
      <c r="Q164" s="2"/>
      <c r="U164" s="2"/>
      <c r="AC164" s="2"/>
      <c r="AS164" s="9">
        <v>1</v>
      </c>
      <c r="AT164" s="13">
        <v>3.9</v>
      </c>
      <c r="AU164" s="16">
        <f>AS164*AT164</f>
        <v>3.9</v>
      </c>
      <c r="AV164" s="16">
        <f>AU164/AS164</f>
        <v>3.9</v>
      </c>
      <c r="AW164" t="s">
        <v>187</v>
      </c>
      <c r="AX164" s="9">
        <v>2</v>
      </c>
      <c r="AY164" s="13">
        <v>1.2</v>
      </c>
      <c r="AZ164" s="16">
        <f t="shared" si="6"/>
        <v>2.4</v>
      </c>
      <c r="BA164" s="16">
        <f t="shared" si="7"/>
        <v>1.2</v>
      </c>
      <c r="BF164" s="2"/>
      <c r="BG164" s="6"/>
    </row>
    <row r="165" spans="1:59" ht="12.75">
      <c r="A165" s="3"/>
      <c r="D165" s="6"/>
      <c r="E165" s="2"/>
      <c r="I165" s="2"/>
      <c r="Q165" s="2"/>
      <c r="U165" s="2"/>
      <c r="AC165" s="2"/>
      <c r="AS165" s="9">
        <v>6</v>
      </c>
      <c r="AT165" s="13">
        <v>2.4</v>
      </c>
      <c r="AU165" s="16">
        <f>AS165*AT165</f>
        <v>14.399999999999999</v>
      </c>
      <c r="AV165" s="16">
        <f>AU165/AS165</f>
        <v>2.4</v>
      </c>
      <c r="AW165" t="s">
        <v>80</v>
      </c>
      <c r="AX165" s="9">
        <v>1</v>
      </c>
      <c r="AY165" s="13">
        <v>2</v>
      </c>
      <c r="AZ165" s="16">
        <f t="shared" si="6"/>
        <v>2</v>
      </c>
      <c r="BA165" s="16">
        <f t="shared" si="7"/>
        <v>2</v>
      </c>
      <c r="BF165" s="2"/>
      <c r="BG165" s="6"/>
    </row>
    <row r="166" spans="1:59" ht="12.75">
      <c r="A166" s="3"/>
      <c r="D166" s="6"/>
      <c r="E166" s="2"/>
      <c r="I166" s="2"/>
      <c r="Q166" s="2"/>
      <c r="U166" s="2"/>
      <c r="AC166" s="2"/>
      <c r="AS166" s="2"/>
      <c r="AT166" s="16"/>
      <c r="AU166" s="16"/>
      <c r="AV166" s="16"/>
      <c r="AX166" s="9">
        <v>2</v>
      </c>
      <c r="AY166" s="13">
        <v>2.4166666666666665</v>
      </c>
      <c r="AZ166" s="16">
        <f t="shared" si="6"/>
        <v>4.833333333333333</v>
      </c>
      <c r="BA166" s="16">
        <f t="shared" si="7"/>
        <v>2.4166666666666665</v>
      </c>
      <c r="BF166" s="2"/>
      <c r="BG166" s="6"/>
    </row>
    <row r="167" spans="1:59" ht="12.75">
      <c r="A167" s="3"/>
      <c r="D167" s="6"/>
      <c r="E167" s="2"/>
      <c r="I167" s="2"/>
      <c r="Q167" s="2"/>
      <c r="U167" s="2"/>
      <c r="AC167" s="2"/>
      <c r="AS167" s="2"/>
      <c r="AT167" s="16"/>
      <c r="AU167" s="16"/>
      <c r="AV167" s="16"/>
      <c r="AX167" s="9">
        <v>2</v>
      </c>
      <c r="AY167" s="13">
        <v>1.45</v>
      </c>
      <c r="AZ167" s="16">
        <f t="shared" si="6"/>
        <v>2.9</v>
      </c>
      <c r="BA167" s="16">
        <f t="shared" si="7"/>
        <v>1.45</v>
      </c>
      <c r="BF167" s="2"/>
      <c r="BG167" s="6"/>
    </row>
    <row r="168" spans="1:59" ht="12.75">
      <c r="A168" s="3"/>
      <c r="D168" s="6"/>
      <c r="E168" s="2"/>
      <c r="I168" s="2"/>
      <c r="Q168" s="2"/>
      <c r="U168" s="2"/>
      <c r="AC168" s="2"/>
      <c r="AS168" s="2"/>
      <c r="AT168" s="16"/>
      <c r="AU168" s="16"/>
      <c r="AV168" s="16"/>
      <c r="AX168" s="9">
        <v>3.5</v>
      </c>
      <c r="AY168" s="13">
        <v>1.4984126984126984</v>
      </c>
      <c r="AZ168" s="16">
        <f t="shared" si="6"/>
        <v>5.2444444444444445</v>
      </c>
      <c r="BA168" s="16">
        <f t="shared" si="7"/>
        <v>1.4984126984126984</v>
      </c>
      <c r="BF168" s="2"/>
      <c r="BG168" s="6"/>
    </row>
    <row r="169" spans="1:59" ht="12.75">
      <c r="A169" s="3"/>
      <c r="D169" s="6"/>
      <c r="E169" s="2"/>
      <c r="I169" s="2"/>
      <c r="Q169" s="2"/>
      <c r="U169" s="2"/>
      <c r="AC169" s="2"/>
      <c r="AT169" s="16"/>
      <c r="AU169" s="16"/>
      <c r="AV169" s="21"/>
      <c r="AX169" s="2"/>
      <c r="BF169" s="2"/>
      <c r="BG169" s="6"/>
    </row>
    <row r="170" spans="1:59" ht="12.75">
      <c r="A170" s="3"/>
      <c r="B170" s="3">
        <v>1340</v>
      </c>
      <c r="C170" s="6">
        <f>E170+I170+M170+Q170+U170+Y170+AC170+AG170+AK170+AO170+AS170+AX170+BB170</f>
        <v>25.5</v>
      </c>
      <c r="D170" s="6">
        <f>G170+K170+O170+S170+W170+AA170+AE170+AI170+AM170+AQ170+AU170+AZ170+BD170</f>
        <v>54.94044901065449</v>
      </c>
      <c r="E170" s="16">
        <f>SUM(E163:E169)</f>
        <v>2.5</v>
      </c>
      <c r="F170" s="16">
        <f>AVERAGE(F163:F169)</f>
        <v>1.3126712328767123</v>
      </c>
      <c r="G170" s="16">
        <f>SUM(G163:G169)</f>
        <v>3.4876712328767123</v>
      </c>
      <c r="H170" s="16">
        <f>G170/E170</f>
        <v>1.395068493150685</v>
      </c>
      <c r="I170" s="16">
        <f>SUM(I163:I169)</f>
        <v>1</v>
      </c>
      <c r="J170" s="16">
        <f>AVERAGE(J163:J169)</f>
        <v>1.45</v>
      </c>
      <c r="K170" s="16">
        <f>SUM(K163:K169)</f>
        <v>1.45</v>
      </c>
      <c r="L170" s="16">
        <f>K170/I170</f>
        <v>1.45</v>
      </c>
      <c r="Q170" s="2"/>
      <c r="U170" s="2"/>
      <c r="AC170" s="2"/>
      <c r="AK170" s="16">
        <f>SUM(AK163:AK169)</f>
        <v>1</v>
      </c>
      <c r="AL170" s="16">
        <f>AVERAGE(AL163:AL169)</f>
        <v>1.375</v>
      </c>
      <c r="AM170" s="16">
        <f>SUM(AM163:AM169)</f>
        <v>1.375</v>
      </c>
      <c r="AN170" s="16">
        <f>AM170/AK170</f>
        <v>1.375</v>
      </c>
      <c r="AS170" s="6">
        <f>SUM(AS163:AS169)</f>
        <v>9.5</v>
      </c>
      <c r="AT170" s="16">
        <f>AVERAGE(AT163:AT169)</f>
        <v>3.426666666666667</v>
      </c>
      <c r="AU170" s="16">
        <f>SUM(AU163:AU169)</f>
        <v>28.25</v>
      </c>
      <c r="AV170" s="16">
        <f>AU170/AS170</f>
        <v>2.973684210526316</v>
      </c>
      <c r="AX170" s="16">
        <f>SUM(AX163:AX169)</f>
        <v>11.5</v>
      </c>
      <c r="AY170" s="16">
        <f>AVERAGE(AY163:AY169)</f>
        <v>1.9275132275132274</v>
      </c>
      <c r="AZ170" s="16">
        <f>SUM(AZ163:AZ169)</f>
        <v>20.37777777777778</v>
      </c>
      <c r="BA170" s="16">
        <f>AZ170/AX170</f>
        <v>1.7719806763285026</v>
      </c>
      <c r="BF170" s="2"/>
      <c r="BG170" s="6"/>
    </row>
    <row r="171" spans="1:59" ht="12.75">
      <c r="A171" s="3"/>
      <c r="D171" s="6"/>
      <c r="E171" s="2"/>
      <c r="I171" s="2"/>
      <c r="Q171" s="2"/>
      <c r="U171" s="2"/>
      <c r="AC171" s="2"/>
      <c r="AX171" s="2"/>
      <c r="BF171" s="2"/>
      <c r="BG171" s="6"/>
    </row>
    <row r="172" spans="1:59" ht="12.75">
      <c r="A172" s="3">
        <v>1341</v>
      </c>
      <c r="D172" s="6"/>
      <c r="E172" s="9">
        <v>2</v>
      </c>
      <c r="F172" s="13">
        <v>1.8</v>
      </c>
      <c r="G172" s="16">
        <f>E172*F172</f>
        <v>3.6</v>
      </c>
      <c r="H172" s="16">
        <f>G172/E172</f>
        <v>1.8</v>
      </c>
      <c r="I172" s="9">
        <v>2</v>
      </c>
      <c r="J172" s="13">
        <v>1.4</v>
      </c>
      <c r="K172" s="16">
        <f>I172*J172</f>
        <v>2.8</v>
      </c>
      <c r="L172" s="16">
        <f>K172/I172</f>
        <v>1.4</v>
      </c>
      <c r="Q172" s="2"/>
      <c r="U172" s="9">
        <v>2</v>
      </c>
      <c r="V172" s="13">
        <v>1.35</v>
      </c>
      <c r="W172" s="16">
        <f>U172*V172</f>
        <v>2.7</v>
      </c>
      <c r="X172" s="16">
        <f>W172/U172</f>
        <v>1.35</v>
      </c>
      <c r="AC172" s="2"/>
      <c r="AX172" s="2"/>
      <c r="BF172" s="2"/>
      <c r="BG172" s="6"/>
    </row>
    <row r="173" spans="1:59" ht="12.75">
      <c r="A173" s="3"/>
      <c r="D173" s="6"/>
      <c r="E173" s="9">
        <v>2</v>
      </c>
      <c r="F173" s="13">
        <v>1.6</v>
      </c>
      <c r="G173" s="16">
        <f>E173*F173</f>
        <v>3.2</v>
      </c>
      <c r="H173" s="16">
        <f>G173/E173</f>
        <v>1.6</v>
      </c>
      <c r="I173" s="9">
        <v>2</v>
      </c>
      <c r="J173" s="13">
        <v>1.4958333333333333</v>
      </c>
      <c r="K173" s="16">
        <f>I173*J173</f>
        <v>2.9916666666666667</v>
      </c>
      <c r="L173" s="16">
        <f>K173/I173</f>
        <v>1.4958333333333333</v>
      </c>
      <c r="Q173" s="2"/>
      <c r="U173" s="2"/>
      <c r="AC173" s="2"/>
      <c r="AX173" s="2"/>
      <c r="BF173" s="2"/>
      <c r="BG173" s="6"/>
    </row>
    <row r="174" spans="1:59" ht="12.75">
      <c r="A174" s="3"/>
      <c r="D174" s="6"/>
      <c r="E174" s="9">
        <v>2</v>
      </c>
      <c r="F174" s="13">
        <v>1.3666666666666665</v>
      </c>
      <c r="G174" s="16">
        <f>E174*F174</f>
        <v>2.733333333333333</v>
      </c>
      <c r="H174" s="16">
        <f>G174/E174</f>
        <v>1.3666666666666665</v>
      </c>
      <c r="I174" s="2"/>
      <c r="Q174" s="2"/>
      <c r="U174" s="2"/>
      <c r="AC174" s="2"/>
      <c r="AX174" s="2"/>
      <c r="BF174" s="2"/>
      <c r="BG174" s="6"/>
    </row>
    <row r="175" spans="1:59" ht="12.75">
      <c r="A175" s="3"/>
      <c r="D175" s="6"/>
      <c r="E175" s="2"/>
      <c r="F175" s="16"/>
      <c r="G175" s="16"/>
      <c r="H175" s="16"/>
      <c r="I175" s="2"/>
      <c r="Q175" s="2"/>
      <c r="U175" s="2"/>
      <c r="AC175" s="2"/>
      <c r="AX175" s="2"/>
      <c r="BF175" s="2"/>
      <c r="BG175" s="6"/>
    </row>
    <row r="176" spans="1:59" ht="12.75">
      <c r="A176" s="3"/>
      <c r="B176" s="3">
        <v>1341</v>
      </c>
      <c r="C176" s="6">
        <f>E176+I176+M176+Q176+U176+Y176+AC176+AG176+AK176+AO176+AS176+AX176+BB176</f>
        <v>12</v>
      </c>
      <c r="D176" s="6">
        <f>G176+K176+O176+S176+W176+AA176+AE176+AI176+AM176+AQ176+AU176+AZ176+BD176</f>
        <v>18.025</v>
      </c>
      <c r="E176" s="16">
        <f>SUM(E172:E175)</f>
        <v>6</v>
      </c>
      <c r="F176" s="16">
        <f>AVERAGE(F172:F175)</f>
        <v>1.5888888888888888</v>
      </c>
      <c r="G176" s="16">
        <f>SUM(G172:G175)</f>
        <v>9.533333333333333</v>
      </c>
      <c r="H176" s="16">
        <f>G176/E176</f>
        <v>1.5888888888888888</v>
      </c>
      <c r="I176" s="16">
        <f>SUM(I172:I175)</f>
        <v>4</v>
      </c>
      <c r="J176" s="16">
        <f>AVERAGE(J172:J175)</f>
        <v>1.4479166666666665</v>
      </c>
      <c r="K176" s="16">
        <f>SUM(K172:K175)</f>
        <v>5.791666666666666</v>
      </c>
      <c r="L176" s="16">
        <f>K176/I176</f>
        <v>1.4479166666666665</v>
      </c>
      <c r="Q176" s="2"/>
      <c r="U176" s="16">
        <f>SUM(U172:U175)</f>
        <v>2</v>
      </c>
      <c r="V176" s="16">
        <f>AVERAGE(V172:V175)</f>
        <v>1.35</v>
      </c>
      <c r="W176" s="16">
        <f>SUM(W172:W175)</f>
        <v>2.7</v>
      </c>
      <c r="X176" s="16">
        <f>W176/U176</f>
        <v>1.35</v>
      </c>
      <c r="AC176" s="2"/>
      <c r="AX176" s="2"/>
      <c r="BF176" s="2"/>
      <c r="BG176" s="6"/>
    </row>
    <row r="177" spans="1:59" ht="12.75">
      <c r="A177" s="3"/>
      <c r="D177" s="6"/>
      <c r="E177" s="2"/>
      <c r="F177" s="16"/>
      <c r="G177" s="16"/>
      <c r="H177" s="16"/>
      <c r="I177" s="2"/>
      <c r="Q177" s="2"/>
      <c r="U177" s="2"/>
      <c r="AC177" s="2"/>
      <c r="AX177" s="2"/>
      <c r="BF177" s="2"/>
      <c r="BG177" s="6"/>
    </row>
    <row r="178" spans="1:59" ht="12.75">
      <c r="A178" s="3">
        <v>1342</v>
      </c>
      <c r="D178" s="6"/>
      <c r="E178" s="9">
        <v>2</v>
      </c>
      <c r="F178" s="13">
        <v>1.85</v>
      </c>
      <c r="G178" s="16">
        <f>E178*F178</f>
        <v>3.7</v>
      </c>
      <c r="H178" s="16">
        <f>G178/E178</f>
        <v>1.85</v>
      </c>
      <c r="I178" s="9">
        <v>4</v>
      </c>
      <c r="J178" s="13">
        <v>1.5</v>
      </c>
      <c r="K178" s="5">
        <f>I178*J178</f>
        <v>6</v>
      </c>
      <c r="L178" s="16">
        <f>K178/I178</f>
        <v>1.5</v>
      </c>
      <c r="Q178" s="2"/>
      <c r="U178" s="9">
        <v>2</v>
      </c>
      <c r="V178" s="13">
        <v>1.4</v>
      </c>
      <c r="W178" s="16">
        <f>U178*V178</f>
        <v>2.8</v>
      </c>
      <c r="X178" s="16">
        <f>W178/U178</f>
        <v>1.4</v>
      </c>
      <c r="AC178" s="2"/>
      <c r="AS178" s="9">
        <v>4</v>
      </c>
      <c r="AT178" s="13">
        <f>3.88754325259516*33/37.5</f>
        <v>3.4210380622837406</v>
      </c>
      <c r="AU178" s="16">
        <f>AS178*AT178</f>
        <v>13.684152249134963</v>
      </c>
      <c r="AV178" s="16">
        <f>AU178/AS178</f>
        <v>3.4210380622837406</v>
      </c>
      <c r="AW178" t="s">
        <v>187</v>
      </c>
      <c r="AX178" s="9">
        <v>2</v>
      </c>
      <c r="AY178" s="13">
        <v>1.525</v>
      </c>
      <c r="AZ178" s="16">
        <f>AX178*AY178</f>
        <v>3.05</v>
      </c>
      <c r="BA178" s="16">
        <f>AZ178/AX178</f>
        <v>1.525</v>
      </c>
      <c r="BF178" s="2"/>
      <c r="BG178" s="6"/>
    </row>
    <row r="179" spans="1:59" ht="12.75">
      <c r="A179" s="3"/>
      <c r="D179" s="6"/>
      <c r="E179" s="9">
        <v>2</v>
      </c>
      <c r="F179" s="13">
        <v>1.975</v>
      </c>
      <c r="G179" s="16">
        <f>E179*F179</f>
        <v>3.95</v>
      </c>
      <c r="H179" s="16">
        <f>G179/E179</f>
        <v>1.975</v>
      </c>
      <c r="I179" s="9">
        <v>6</v>
      </c>
      <c r="J179" s="13">
        <v>2.2916666666666665</v>
      </c>
      <c r="K179" s="5">
        <f>I179*J179</f>
        <v>13.75</v>
      </c>
      <c r="L179" s="16">
        <f>K179/I179</f>
        <v>2.2916666666666665</v>
      </c>
      <c r="Q179" s="2"/>
      <c r="AC179" s="2"/>
      <c r="AX179" s="9">
        <v>3</v>
      </c>
      <c r="AY179" s="13">
        <v>1.633333333333333</v>
      </c>
      <c r="AZ179" s="16">
        <f>AX179*AY179</f>
        <v>4.8999999999999995</v>
      </c>
      <c r="BA179" s="16">
        <f>AZ179/AX179</f>
        <v>1.633333333333333</v>
      </c>
      <c r="BF179" s="2"/>
      <c r="BG179" s="6"/>
    </row>
    <row r="180" spans="1:59" ht="12.75">
      <c r="A180" s="3"/>
      <c r="D180" s="6"/>
      <c r="E180" s="9">
        <v>2</v>
      </c>
      <c r="F180" s="13">
        <v>1.3666666666666665</v>
      </c>
      <c r="G180" s="16">
        <f>E180*F180</f>
        <v>2.733333333333333</v>
      </c>
      <c r="H180" s="16">
        <f>G180/E180</f>
        <v>1.3666666666666665</v>
      </c>
      <c r="I180" s="9">
        <v>4</v>
      </c>
      <c r="J180" s="13">
        <v>1.5</v>
      </c>
      <c r="Q180" s="2"/>
      <c r="U180" s="2"/>
      <c r="AC180" s="2"/>
      <c r="AX180" s="9">
        <v>2.5</v>
      </c>
      <c r="AY180" s="13">
        <v>1.6</v>
      </c>
      <c r="AZ180" s="16">
        <f>AX180*AY180</f>
        <v>4</v>
      </c>
      <c r="BA180" s="16">
        <f>AZ180/AX180</f>
        <v>1.6</v>
      </c>
      <c r="BF180" s="2"/>
      <c r="BG180" s="6"/>
    </row>
    <row r="181" spans="1:59" ht="12.75">
      <c r="A181" s="3"/>
      <c r="D181" s="6"/>
      <c r="E181" s="2"/>
      <c r="F181" s="16"/>
      <c r="G181" s="16"/>
      <c r="H181" s="16"/>
      <c r="I181" s="2"/>
      <c r="Q181" s="2"/>
      <c r="U181" s="2"/>
      <c r="AC181" s="2"/>
      <c r="AX181" s="2"/>
      <c r="BF181" s="2"/>
      <c r="BG181" s="6"/>
    </row>
    <row r="182" spans="1:59" ht="12.75">
      <c r="A182" s="3"/>
      <c r="B182" s="3">
        <v>1342</v>
      </c>
      <c r="C182" s="6">
        <f>E182+I182+M182+Q182+U182+Y182+AC182+AG182+AK182+AO182+AS182+AX182+BB182</f>
        <v>33.5</v>
      </c>
      <c r="D182" s="6">
        <f>G182+K182+O182+S182+W182+AA182+AE182+AI182+AM182+AQ182+AU182+AZ182+BD182</f>
        <v>63.51193002691272</v>
      </c>
      <c r="E182" s="2">
        <f>SUM(E178:E180)</f>
        <v>6</v>
      </c>
      <c r="F182" s="16">
        <f>AVERAGE(F178:F180)</f>
        <v>1.7305555555555554</v>
      </c>
      <c r="G182" s="16">
        <f>SUM(G178:G180)</f>
        <v>10.383333333333333</v>
      </c>
      <c r="H182" s="16">
        <f>G182/E182</f>
        <v>1.7305555555555554</v>
      </c>
      <c r="I182" s="2">
        <f>SUM(I178:I180)</f>
        <v>14</v>
      </c>
      <c r="J182" s="16">
        <f>AVERAGE(J178:J180)</f>
        <v>1.7638888888888886</v>
      </c>
      <c r="K182" s="5">
        <f>I182*J182</f>
        <v>24.69444444444444</v>
      </c>
      <c r="L182" s="16">
        <f>K182/I182</f>
        <v>1.7638888888888886</v>
      </c>
      <c r="Q182" s="2"/>
      <c r="U182" s="6">
        <f>SUM(U178:U180)</f>
        <v>2</v>
      </c>
      <c r="V182" s="16">
        <f>AVERAGE(V178:V180)</f>
        <v>1.4</v>
      </c>
      <c r="W182" s="6">
        <f>SUM(W178:W180)</f>
        <v>2.8</v>
      </c>
      <c r="X182" s="16">
        <f>W182/U182</f>
        <v>1.4</v>
      </c>
      <c r="AC182" s="2"/>
      <c r="AS182" s="6">
        <f>SUM(AS178:AS180)</f>
        <v>4</v>
      </c>
      <c r="AT182" s="16">
        <f>AVERAGE(AT178:AT180)</f>
        <v>3.4210380622837406</v>
      </c>
      <c r="AU182" s="16">
        <f>AS182*AT182</f>
        <v>13.684152249134963</v>
      </c>
      <c r="AV182" s="16">
        <f>AU182/AS182</f>
        <v>3.4210380622837406</v>
      </c>
      <c r="AX182" s="6">
        <f>SUM(AX178:AX180)</f>
        <v>7.5</v>
      </c>
      <c r="AY182" s="16">
        <f>AVERAGE(AY178:AY180)</f>
        <v>1.586111111111111</v>
      </c>
      <c r="AZ182" s="6">
        <f>SUM(AZ178:AZ180)</f>
        <v>11.95</v>
      </c>
      <c r="BA182" s="16">
        <f>AZ182/AX182</f>
        <v>1.5933333333333333</v>
      </c>
      <c r="BF182" s="2"/>
      <c r="BG182" s="6"/>
    </row>
    <row r="183" spans="1:59" ht="12.75">
      <c r="A183" s="3"/>
      <c r="D183" s="6"/>
      <c r="E183" s="2"/>
      <c r="I183" s="2"/>
      <c r="Q183" s="2"/>
      <c r="U183" s="2"/>
      <c r="AC183" s="2"/>
      <c r="AX183" s="2"/>
      <c r="BF183" s="2"/>
      <c r="BG183" s="6"/>
    </row>
    <row r="184" spans="1:59" ht="12.75">
      <c r="A184" s="3">
        <v>1343</v>
      </c>
      <c r="B184" s="3">
        <v>1343</v>
      </c>
      <c r="C184" s="6">
        <v>0</v>
      </c>
      <c r="D184" s="6">
        <f>G184+K184+O184+S184+W184+AA184+AE184+AI184+AM184+AQ184+AU184+AZ184+BD184</f>
        <v>0</v>
      </c>
      <c r="E184" s="2"/>
      <c r="I184" s="2"/>
      <c r="Q184" s="2"/>
      <c r="U184" s="2"/>
      <c r="AC184" s="2"/>
      <c r="AX184" s="2"/>
      <c r="BF184" s="2"/>
      <c r="BG184" s="6"/>
    </row>
    <row r="185" spans="1:59" ht="12.75">
      <c r="A185" s="3"/>
      <c r="D185" s="6"/>
      <c r="E185" s="2"/>
      <c r="I185" s="2"/>
      <c r="Q185" s="2"/>
      <c r="U185" s="2"/>
      <c r="AC185" s="2"/>
      <c r="AX185" s="2"/>
      <c r="BF185" s="2"/>
      <c r="BG185" s="6"/>
    </row>
    <row r="186" spans="1:59" ht="12.75">
      <c r="A186" s="3">
        <v>1344</v>
      </c>
      <c r="D186" s="6"/>
      <c r="E186" s="9">
        <v>2</v>
      </c>
      <c r="F186" s="13">
        <v>1.7</v>
      </c>
      <c r="G186" s="16">
        <f>E186*F186</f>
        <v>3.4</v>
      </c>
      <c r="H186" s="16">
        <f>G186/E186</f>
        <v>1.7</v>
      </c>
      <c r="I186" s="9">
        <v>2</v>
      </c>
      <c r="J186" s="13">
        <v>1.3916666666666666</v>
      </c>
      <c r="K186" s="5">
        <f>I186*J186</f>
        <v>2.783333333333333</v>
      </c>
      <c r="L186" s="16">
        <f>K186/I186</f>
        <v>1.3916666666666666</v>
      </c>
      <c r="Q186" s="2"/>
      <c r="U186" s="9">
        <v>2.5</v>
      </c>
      <c r="V186" s="13">
        <v>2.1</v>
      </c>
      <c r="W186" s="16">
        <f>U186*V186</f>
        <v>5.25</v>
      </c>
      <c r="X186" s="16">
        <f>W186/U186</f>
        <v>2.1</v>
      </c>
      <c r="AC186" s="2"/>
      <c r="AO186" s="9">
        <v>1</v>
      </c>
      <c r="AP186" s="13">
        <v>1.45</v>
      </c>
      <c r="AQ186" s="16">
        <f>AO186*AP186</f>
        <v>1.45</v>
      </c>
      <c r="AR186" s="16">
        <f>AQ186/AO186</f>
        <v>1.45</v>
      </c>
      <c r="AS186" s="9">
        <v>6</v>
      </c>
      <c r="AT186" s="13">
        <v>3</v>
      </c>
      <c r="AU186" s="16">
        <f>AS186*AT186</f>
        <v>18</v>
      </c>
      <c r="AV186" s="16">
        <f>AU186/AS186</f>
        <v>3</v>
      </c>
      <c r="AW186" t="s">
        <v>202</v>
      </c>
      <c r="AX186" s="9">
        <v>2.5</v>
      </c>
      <c r="AY186" s="13">
        <v>2</v>
      </c>
      <c r="AZ186" s="16">
        <f>AX186*AY186</f>
        <v>5</v>
      </c>
      <c r="BA186" s="16">
        <f>AZ186/AX186</f>
        <v>2</v>
      </c>
      <c r="BF186" s="2"/>
      <c r="BG186" s="6"/>
    </row>
    <row r="187" spans="1:59" ht="12.75">
      <c r="A187" s="3"/>
      <c r="D187" s="6"/>
      <c r="E187" s="9">
        <v>2</v>
      </c>
      <c r="F187" s="13">
        <v>1.3916666666666666</v>
      </c>
      <c r="G187" s="16">
        <f>E187*F187</f>
        <v>2.783333333333333</v>
      </c>
      <c r="H187" s="16">
        <f>G187/E187</f>
        <v>1.3916666666666666</v>
      </c>
      <c r="I187" s="2"/>
      <c r="Q187" s="2"/>
      <c r="U187" s="9">
        <v>1</v>
      </c>
      <c r="V187" s="13">
        <v>1.2750000000000001</v>
      </c>
      <c r="W187" s="16">
        <f>U187*V187</f>
        <v>1.2750000000000001</v>
      </c>
      <c r="X187" s="16">
        <f>W187/U187</f>
        <v>1.2750000000000001</v>
      </c>
      <c r="AC187" s="2"/>
      <c r="AO187" s="9">
        <v>1</v>
      </c>
      <c r="AP187" s="13">
        <v>1.5</v>
      </c>
      <c r="AQ187" s="16">
        <f>AO187*AP187</f>
        <v>1.5</v>
      </c>
      <c r="AR187" s="16">
        <f>AQ187/AO187</f>
        <v>1.5</v>
      </c>
      <c r="AS187" s="9">
        <v>4</v>
      </c>
      <c r="AT187" s="13">
        <v>5.083333333333333</v>
      </c>
      <c r="AU187" s="16">
        <f>AS187*AT187</f>
        <v>20.333333333333332</v>
      </c>
      <c r="AV187" s="16">
        <f>AU187/AS187</f>
        <v>5.083333333333333</v>
      </c>
      <c r="AW187" t="s">
        <v>76</v>
      </c>
      <c r="AX187" s="9">
        <v>2.5</v>
      </c>
      <c r="AY187" s="13">
        <v>1.625</v>
      </c>
      <c r="AZ187" s="16">
        <f>AX187*AY187</f>
        <v>4.0625</v>
      </c>
      <c r="BA187" s="16">
        <f>AZ187/AX187</f>
        <v>1.625</v>
      </c>
      <c r="BF187" s="2"/>
      <c r="BG187" s="6"/>
    </row>
    <row r="188" spans="1:59" ht="12.75">
      <c r="A188" s="3"/>
      <c r="D188" s="6"/>
      <c r="E188" s="2"/>
      <c r="I188" s="2"/>
      <c r="Q188" s="2"/>
      <c r="U188" s="2"/>
      <c r="AC188" s="2"/>
      <c r="AT188" s="16"/>
      <c r="AU188" s="16"/>
      <c r="AV188" s="21"/>
      <c r="AX188" s="2"/>
      <c r="BF188" s="2"/>
      <c r="BG188" s="6"/>
    </row>
    <row r="189" spans="1:59" ht="12.75">
      <c r="A189" s="3"/>
      <c r="B189" s="3">
        <v>1344</v>
      </c>
      <c r="C189" s="6">
        <f>E189+I189+M189+Q189+U189+Y189+AC189+AG189+AK189+AO189+AS189+AX189+BB189</f>
        <v>26.5</v>
      </c>
      <c r="D189" s="6">
        <f>G189+K189+O189+S189+W189+AA189+AE189+AI189+AM189+AQ189+AU189+AZ189+BD189</f>
        <v>65.83749999999999</v>
      </c>
      <c r="E189" s="6">
        <f>SUM(E186:E188)</f>
        <v>4</v>
      </c>
      <c r="F189" s="16">
        <f>AVERAGE(F186:F188)</f>
        <v>1.5458333333333334</v>
      </c>
      <c r="G189" s="6">
        <f>SUM(G186:G188)</f>
        <v>6.183333333333334</v>
      </c>
      <c r="H189" s="16">
        <f>G189/E189</f>
        <v>1.5458333333333334</v>
      </c>
      <c r="I189" s="6">
        <f>SUM(I186:I188)</f>
        <v>2</v>
      </c>
      <c r="J189" s="16">
        <f>AVERAGE(J186:J188)</f>
        <v>1.3916666666666666</v>
      </c>
      <c r="K189" s="6">
        <f>SUM(K186:K188)</f>
        <v>2.783333333333333</v>
      </c>
      <c r="L189" s="16">
        <f>K189/I189</f>
        <v>1.3916666666666666</v>
      </c>
      <c r="Q189" s="2"/>
      <c r="U189" s="6">
        <f>SUM(U186:U188)</f>
        <v>3.5</v>
      </c>
      <c r="V189" s="16">
        <f>AVERAGE(V185:V187)</f>
        <v>1.6875</v>
      </c>
      <c r="W189" s="6">
        <f>SUM(W186:W188)</f>
        <v>6.525</v>
      </c>
      <c r="X189" s="16">
        <f>W189/U189</f>
        <v>1.8642857142857143</v>
      </c>
      <c r="AC189" s="2"/>
      <c r="AO189" s="6">
        <f>SUM(AO186:AO188)</f>
        <v>2</v>
      </c>
      <c r="AP189" s="16">
        <f>AVERAGE(AP186:AP188)</f>
        <v>1.475</v>
      </c>
      <c r="AQ189" s="6">
        <f>SUM(AQ186:AQ188)</f>
        <v>2.95</v>
      </c>
      <c r="AR189" s="16">
        <f>AQ189/AO189</f>
        <v>1.475</v>
      </c>
      <c r="AS189" s="6">
        <f>SUM(AS186:AS188)</f>
        <v>10</v>
      </c>
      <c r="AT189" s="16">
        <f>AVERAGE(AT186:AT188)</f>
        <v>4.041666666666666</v>
      </c>
      <c r="AU189" s="6">
        <f>SUM(AU186:AU188)</f>
        <v>38.33333333333333</v>
      </c>
      <c r="AV189" s="16">
        <f>AU189/AS189</f>
        <v>3.833333333333333</v>
      </c>
      <c r="AX189" s="6">
        <f>SUM(AX186:AX188)</f>
        <v>5</v>
      </c>
      <c r="AY189" s="16">
        <f>AVERAGE(AY186:AY188)</f>
        <v>1.8125</v>
      </c>
      <c r="AZ189" s="6">
        <f>SUM(AZ186:AZ188)</f>
        <v>9.0625</v>
      </c>
      <c r="BA189" s="16">
        <f>AZ189/AX189</f>
        <v>1.8125</v>
      </c>
      <c r="BF189" s="2"/>
      <c r="BG189" s="6"/>
    </row>
    <row r="190" spans="1:59" ht="12.75">
      <c r="A190" s="3"/>
      <c r="D190" s="6"/>
      <c r="E190" s="2"/>
      <c r="I190" s="2"/>
      <c r="Q190" s="2"/>
      <c r="U190" s="2"/>
      <c r="AC190" s="2"/>
      <c r="AX190" s="2"/>
      <c r="BF190" s="2"/>
      <c r="BG190" s="6"/>
    </row>
    <row r="191" spans="1:59" ht="12.75">
      <c r="A191" s="3">
        <v>1345</v>
      </c>
      <c r="D191" s="6"/>
      <c r="E191" s="9">
        <v>1</v>
      </c>
      <c r="F191" s="13">
        <v>1.6</v>
      </c>
      <c r="G191" s="16">
        <f>E191*F191</f>
        <v>1.6</v>
      </c>
      <c r="H191" s="16">
        <f>G191/E191</f>
        <v>1.6</v>
      </c>
      <c r="I191" s="9">
        <v>6</v>
      </c>
      <c r="J191" s="13">
        <v>2.774652777777778</v>
      </c>
      <c r="K191" s="5">
        <f>I191*J191</f>
        <v>16.647916666666667</v>
      </c>
      <c r="L191" s="16">
        <f>K191/I191</f>
        <v>2.774652777777778</v>
      </c>
      <c r="M191" s="9">
        <v>2</v>
      </c>
      <c r="N191" s="13">
        <v>1.725</v>
      </c>
      <c r="O191" s="5">
        <f>M191*N191</f>
        <v>3.45</v>
      </c>
      <c r="P191" s="16">
        <f>O191/M191</f>
        <v>1.725</v>
      </c>
      <c r="Q191" s="2"/>
      <c r="U191" s="2"/>
      <c r="AC191" s="2"/>
      <c r="AS191" s="9">
        <v>5</v>
      </c>
      <c r="AT191" s="13">
        <v>3.5</v>
      </c>
      <c r="AU191" s="16">
        <f>AS191*AT191</f>
        <v>17.5</v>
      </c>
      <c r="AV191" s="16">
        <f>AU191/AS191</f>
        <v>3.5</v>
      </c>
      <c r="AW191" t="s">
        <v>143</v>
      </c>
      <c r="AX191" s="2"/>
      <c r="BF191" s="2"/>
      <c r="BG191" s="6"/>
    </row>
    <row r="192" spans="1:59" ht="12.75">
      <c r="A192" s="3"/>
      <c r="D192" s="6"/>
      <c r="E192" s="9">
        <v>1</v>
      </c>
      <c r="F192" s="13">
        <v>1.575</v>
      </c>
      <c r="G192" s="16">
        <f>E192*F192</f>
        <v>1.575</v>
      </c>
      <c r="H192" s="16">
        <f>G192/E192</f>
        <v>1.575</v>
      </c>
      <c r="I192" s="9">
        <v>2</v>
      </c>
      <c r="J192" s="13">
        <v>2.2822916666666666</v>
      </c>
      <c r="K192" s="5">
        <f>I192*J192</f>
        <v>4.564583333333333</v>
      </c>
      <c r="L192" s="16">
        <f>K192/I192</f>
        <v>2.2822916666666666</v>
      </c>
      <c r="Q192" s="2"/>
      <c r="U192" s="2"/>
      <c r="AC192" s="2"/>
      <c r="AS192" s="9">
        <v>2</v>
      </c>
      <c r="AT192" s="13">
        <v>2.3000000000000003</v>
      </c>
      <c r="AU192" s="16">
        <f>AS192*AT192</f>
        <v>4.6000000000000005</v>
      </c>
      <c r="AV192" s="16">
        <f>AU192/AS192</f>
        <v>2.3000000000000003</v>
      </c>
      <c r="AW192" t="s">
        <v>143</v>
      </c>
      <c r="AX192" s="2"/>
      <c r="BF192" s="2"/>
      <c r="BG192" s="6"/>
    </row>
    <row r="193" spans="1:59" ht="12.75">
      <c r="A193" s="3"/>
      <c r="D193" s="6"/>
      <c r="E193" s="9">
        <v>2.5</v>
      </c>
      <c r="F193" s="13">
        <v>2.25</v>
      </c>
      <c r="G193" s="16">
        <f>E193*F193</f>
        <v>5.625</v>
      </c>
      <c r="H193" s="16">
        <f>G193/E193</f>
        <v>2.25</v>
      </c>
      <c r="I193" s="9">
        <v>4</v>
      </c>
      <c r="J193" s="13">
        <v>1.55</v>
      </c>
      <c r="K193" s="16">
        <f>I193*J193</f>
        <v>6.2</v>
      </c>
      <c r="L193" s="16">
        <f>K193/I193</f>
        <v>1.55</v>
      </c>
      <c r="Q193" s="2"/>
      <c r="U193" s="2"/>
      <c r="AC193" s="2"/>
      <c r="AS193" s="2"/>
      <c r="AT193" s="16"/>
      <c r="AU193" s="16"/>
      <c r="AV193" s="16"/>
      <c r="AX193" s="2"/>
      <c r="BF193" s="2"/>
      <c r="BG193" s="6"/>
    </row>
    <row r="194" spans="1:59" ht="12.75">
      <c r="A194" s="3"/>
      <c r="D194" s="6"/>
      <c r="E194" s="9">
        <v>2</v>
      </c>
      <c r="F194" s="13">
        <v>2</v>
      </c>
      <c r="G194" s="16">
        <f>E194*F194</f>
        <v>4</v>
      </c>
      <c r="H194" s="16">
        <f>G194/E194</f>
        <v>2</v>
      </c>
      <c r="I194" s="2"/>
      <c r="J194" s="16"/>
      <c r="K194" s="5"/>
      <c r="L194" s="21"/>
      <c r="Q194" s="2"/>
      <c r="U194" s="2"/>
      <c r="AC194" s="2"/>
      <c r="AS194" s="2"/>
      <c r="AT194" s="16"/>
      <c r="AU194" s="16"/>
      <c r="AV194" s="16"/>
      <c r="AX194" s="2"/>
      <c r="BF194" s="2"/>
      <c r="BG194" s="6"/>
    </row>
    <row r="195" spans="1:59" ht="12.75">
      <c r="A195" s="3"/>
      <c r="D195" s="6"/>
      <c r="E195" s="2"/>
      <c r="I195" s="2"/>
      <c r="J195" s="16"/>
      <c r="K195" s="5"/>
      <c r="L195" s="21"/>
      <c r="Q195" s="2"/>
      <c r="U195" s="2"/>
      <c r="AC195" s="2"/>
      <c r="AT195" s="16"/>
      <c r="AU195" s="16"/>
      <c r="AV195" s="21"/>
      <c r="AX195" s="2"/>
      <c r="BF195" s="2"/>
      <c r="BG195" s="6"/>
    </row>
    <row r="196" spans="1:59" ht="12.75">
      <c r="A196" s="3"/>
      <c r="B196" s="3">
        <v>1345</v>
      </c>
      <c r="C196" s="6">
        <f>E196+I196+M196+Q196+U196+Y196+AC196+AG196+AK196+AO196+AS196+AX196+BB196</f>
        <v>27.5</v>
      </c>
      <c r="D196" s="6">
        <f>G196+K196+O196+S196+W196+AA196+AE196+AI196+AM196+AQ196+AU196+AZ196+BD196</f>
        <v>65.7625</v>
      </c>
      <c r="E196" s="6">
        <f>SUM(E191:E195)</f>
        <v>6.5</v>
      </c>
      <c r="F196" s="16">
        <f>AVERAGE(F191:F195)</f>
        <v>1.85625</v>
      </c>
      <c r="G196" s="6">
        <f>SUM(G191:G195)</f>
        <v>12.8</v>
      </c>
      <c r="H196" s="16">
        <f>G196/E196</f>
        <v>1.9692307692307693</v>
      </c>
      <c r="I196" s="2">
        <f>SUM(I191:I195)</f>
        <v>12</v>
      </c>
      <c r="J196" s="16">
        <f>AVERAGE(J191:J195)</f>
        <v>2.2023148148148146</v>
      </c>
      <c r="K196" s="22">
        <f>SUM(K191:K195)</f>
        <v>27.412499999999998</v>
      </c>
      <c r="L196" s="16">
        <f>K196/I196</f>
        <v>2.284375</v>
      </c>
      <c r="M196" s="6">
        <f>SUM(M191:M195)</f>
        <v>2</v>
      </c>
      <c r="N196" s="16">
        <f>AVERAGE(N191:N195)</f>
        <v>1.725</v>
      </c>
      <c r="O196" s="6">
        <f>SUM(O191:O195)</f>
        <v>3.45</v>
      </c>
      <c r="P196" s="16">
        <f>O196/M196</f>
        <v>1.725</v>
      </c>
      <c r="Q196" s="2"/>
      <c r="U196" s="2"/>
      <c r="AC196" s="2"/>
      <c r="AS196" s="6">
        <f>SUM(AS191:AS195)</f>
        <v>7</v>
      </c>
      <c r="AT196" s="16">
        <f>AVERAGE(AT191:AT195)</f>
        <v>2.9000000000000004</v>
      </c>
      <c r="AU196" s="6">
        <f>SUM(AU191:AU195)</f>
        <v>22.1</v>
      </c>
      <c r="AV196" s="16">
        <f>AU196/AS196</f>
        <v>3.1571428571428575</v>
      </c>
      <c r="AX196" s="2"/>
      <c r="BF196" s="2"/>
      <c r="BG196" s="6"/>
    </row>
    <row r="197" spans="1:59" ht="12.75">
      <c r="A197" s="3"/>
      <c r="D197" s="6"/>
      <c r="E197" s="2"/>
      <c r="I197" s="2"/>
      <c r="Q197" s="2"/>
      <c r="U197" s="2"/>
      <c r="AC197" s="2"/>
      <c r="AX197" s="2"/>
      <c r="BF197" s="2"/>
      <c r="BG197" s="6"/>
    </row>
    <row r="198" spans="1:59" ht="12.75">
      <c r="A198" s="3">
        <v>1346</v>
      </c>
      <c r="D198" s="6"/>
      <c r="E198" s="9">
        <v>5</v>
      </c>
      <c r="F198" s="13">
        <v>3.15625</v>
      </c>
      <c r="G198" s="16">
        <f>E198*F198</f>
        <v>15.78125</v>
      </c>
      <c r="H198" s="16">
        <f>G198/E198</f>
        <v>3.15625</v>
      </c>
      <c r="I198" s="9">
        <v>2</v>
      </c>
      <c r="J198" s="13">
        <v>1.75</v>
      </c>
      <c r="K198" s="16">
        <f>I198*J198</f>
        <v>3.5</v>
      </c>
      <c r="L198" s="16">
        <f>K198/I198</f>
        <v>1.75</v>
      </c>
      <c r="Q198" s="2"/>
      <c r="U198" s="2"/>
      <c r="AC198" s="2"/>
      <c r="AS198" s="9">
        <v>6</v>
      </c>
      <c r="AT198" s="13">
        <v>3.3</v>
      </c>
      <c r="AU198" s="16">
        <f>AS198*AT198</f>
        <v>19.799999999999997</v>
      </c>
      <c r="AV198" s="16">
        <f>AU198/AS198</f>
        <v>3.2999999999999994</v>
      </c>
      <c r="AW198" t="s">
        <v>202</v>
      </c>
      <c r="AX198" s="2"/>
      <c r="BF198" s="2"/>
      <c r="BG198" s="6"/>
    </row>
    <row r="199" spans="1:59" ht="12.75">
      <c r="A199" s="3"/>
      <c r="D199" s="6"/>
      <c r="E199" s="9">
        <v>2</v>
      </c>
      <c r="F199" s="13">
        <v>2.1</v>
      </c>
      <c r="G199" s="16">
        <f>E199*F199</f>
        <v>4.2</v>
      </c>
      <c r="H199" s="16">
        <f>G199/E199</f>
        <v>2.1</v>
      </c>
      <c r="I199" s="9">
        <v>4</v>
      </c>
      <c r="J199" s="13">
        <v>1.6</v>
      </c>
      <c r="K199" s="16">
        <f>I199*J199</f>
        <v>6.4</v>
      </c>
      <c r="L199" s="16">
        <f>K199/I199</f>
        <v>1.6</v>
      </c>
      <c r="Q199" s="2"/>
      <c r="U199" s="2"/>
      <c r="AC199" s="2"/>
      <c r="AS199" s="9">
        <v>2</v>
      </c>
      <c r="AT199" s="13">
        <v>3.65</v>
      </c>
      <c r="AU199" s="16">
        <f>AS199*AT199</f>
        <v>7.3</v>
      </c>
      <c r="AV199" s="16">
        <f>AU199/AS199</f>
        <v>3.65</v>
      </c>
      <c r="AW199" t="s">
        <v>62</v>
      </c>
      <c r="AX199" s="2"/>
      <c r="BF199" s="2"/>
      <c r="BG199" s="6"/>
    </row>
    <row r="200" spans="1:59" ht="12.75">
      <c r="A200" s="3"/>
      <c r="D200" s="6"/>
      <c r="E200" s="9">
        <v>2</v>
      </c>
      <c r="F200" s="13">
        <v>1.9</v>
      </c>
      <c r="G200" s="16">
        <f>E200*F200</f>
        <v>3.8</v>
      </c>
      <c r="H200" s="16">
        <f>G200/E200</f>
        <v>1.9</v>
      </c>
      <c r="I200" s="2"/>
      <c r="Q200" s="2"/>
      <c r="U200" s="2"/>
      <c r="AC200" s="2"/>
      <c r="AX200" s="2"/>
      <c r="BF200" s="2"/>
      <c r="BG200" s="6"/>
    </row>
    <row r="201" spans="1:59" ht="12.75">
      <c r="A201" s="3"/>
      <c r="D201" s="6"/>
      <c r="E201" s="9">
        <v>2</v>
      </c>
      <c r="F201" s="13">
        <v>1.8</v>
      </c>
      <c r="G201" s="16">
        <f>E201*F201</f>
        <v>3.6</v>
      </c>
      <c r="H201" s="16">
        <f>G201/E201</f>
        <v>1.8</v>
      </c>
      <c r="I201" s="2"/>
      <c r="Q201" s="2"/>
      <c r="U201" s="2"/>
      <c r="AC201" s="2"/>
      <c r="AX201" s="2"/>
      <c r="BF201" s="2"/>
      <c r="BG201" s="6"/>
    </row>
    <row r="202" spans="1:59" ht="12.75">
      <c r="A202" s="3"/>
      <c r="D202" s="6"/>
      <c r="E202" s="2"/>
      <c r="F202" s="16"/>
      <c r="G202" s="16"/>
      <c r="H202" s="16"/>
      <c r="I202" s="2"/>
      <c r="Q202" s="2"/>
      <c r="U202" s="2"/>
      <c r="AC202" s="2"/>
      <c r="AX202" s="2"/>
      <c r="BF202" s="2"/>
      <c r="BG202" s="6"/>
    </row>
    <row r="203" spans="1:59" ht="12.75">
      <c r="A203" s="3"/>
      <c r="B203" s="3">
        <v>1346</v>
      </c>
      <c r="C203" s="6">
        <f>E203+I203+M203+Q203+U203+Y203+AC203+AG203+AK203+AO203+AS203+AX203+BB203</f>
        <v>25</v>
      </c>
      <c r="D203" s="6">
        <f>G203+K203+O203+S203+W203+AA203+AE203+AI203+AM203+AQ203+AU203+AZ203+BD203</f>
        <v>64.38125</v>
      </c>
      <c r="E203" s="2">
        <f>SUM(E198:E202)</f>
        <v>11</v>
      </c>
      <c r="F203" s="16">
        <f>AVERAGE(F198:F202)</f>
        <v>2.2390625</v>
      </c>
      <c r="G203" s="16">
        <f>SUM(G198:G202)</f>
        <v>27.38125</v>
      </c>
      <c r="H203" s="16">
        <f>G203/E203</f>
        <v>2.4892045454545455</v>
      </c>
      <c r="I203" s="2">
        <f>SUM(I198:I202)</f>
        <v>6</v>
      </c>
      <c r="J203" s="16">
        <f>AVERAGE(J198:J202)</f>
        <v>1.675</v>
      </c>
      <c r="K203" s="2">
        <f>SUM(K198:K202)</f>
        <v>9.9</v>
      </c>
      <c r="L203" s="16">
        <f>K203/I203</f>
        <v>1.6500000000000001</v>
      </c>
      <c r="Q203" s="2"/>
      <c r="U203" s="2"/>
      <c r="AC203" s="2"/>
      <c r="AS203" s="6">
        <f>SUM(AS198:AS202)</f>
        <v>8</v>
      </c>
      <c r="AT203" s="16">
        <f>AVERAGE(AT198:AT202)</f>
        <v>3.4749999999999996</v>
      </c>
      <c r="AU203" s="2">
        <f>SUM(AU198:AU202)</f>
        <v>27.099999999999998</v>
      </c>
      <c r="AV203" s="16">
        <f>AU203/AS203</f>
        <v>3.3874999999999997</v>
      </c>
      <c r="AX203" s="2"/>
      <c r="BF203" s="2"/>
      <c r="BG203" s="6"/>
    </row>
    <row r="204" spans="1:59" ht="12.75">
      <c r="A204" s="3"/>
      <c r="D204" s="6"/>
      <c r="E204" s="2"/>
      <c r="I204" s="2"/>
      <c r="Q204" s="2"/>
      <c r="U204" s="2"/>
      <c r="AC204" s="2"/>
      <c r="AX204" s="2"/>
      <c r="BF204" s="2"/>
      <c r="BG204" s="6"/>
    </row>
    <row r="205" spans="1:59" ht="12.75">
      <c r="A205" s="3">
        <v>1347</v>
      </c>
      <c r="D205" s="6"/>
      <c r="E205" s="9">
        <v>2</v>
      </c>
      <c r="F205" s="13">
        <v>1.7</v>
      </c>
      <c r="G205" s="16">
        <f>E205*F205</f>
        <v>3.4</v>
      </c>
      <c r="H205" s="16">
        <f>G205/E205</f>
        <v>1.7</v>
      </c>
      <c r="I205" s="9">
        <v>2</v>
      </c>
      <c r="J205" s="13">
        <v>1.7</v>
      </c>
      <c r="K205" s="16">
        <f>I205*J205</f>
        <v>3.4</v>
      </c>
      <c r="L205" s="16">
        <f>K205/I205</f>
        <v>1.7</v>
      </c>
      <c r="Q205" s="2"/>
      <c r="U205" s="2"/>
      <c r="AC205" s="2"/>
      <c r="AS205" s="9">
        <v>6</v>
      </c>
      <c r="AT205" s="13">
        <v>3.8833333333333333</v>
      </c>
      <c r="AU205" s="16">
        <f>AS205*AT205</f>
        <v>23.3</v>
      </c>
      <c r="AV205" s="16">
        <f>AU205/AS205</f>
        <v>3.8833333333333333</v>
      </c>
      <c r="AW205" t="s">
        <v>202</v>
      </c>
      <c r="AX205" s="2">
        <v>2</v>
      </c>
      <c r="AY205" s="6">
        <v>2.4</v>
      </c>
      <c r="AZ205" s="16">
        <f>AX205*AY205</f>
        <v>4.8</v>
      </c>
      <c r="BA205" s="16">
        <f>AZ205/AX205</f>
        <v>2.4</v>
      </c>
      <c r="BF205" s="2"/>
      <c r="BG205" s="6"/>
    </row>
    <row r="206" spans="1:59" ht="12.75">
      <c r="A206" s="3"/>
      <c r="D206" s="6"/>
      <c r="E206" s="2"/>
      <c r="I206" s="2"/>
      <c r="Q206" s="2"/>
      <c r="U206" s="2"/>
      <c r="AC206" s="2"/>
      <c r="AS206" s="9">
        <v>2</v>
      </c>
      <c r="AT206" s="13">
        <v>4.7</v>
      </c>
      <c r="AU206" s="16">
        <f>AS206*AT206</f>
        <v>9.4</v>
      </c>
      <c r="AV206" s="16">
        <f>AU206/AS206</f>
        <v>4.7</v>
      </c>
      <c r="AW206" t="s">
        <v>202</v>
      </c>
      <c r="AX206" s="9">
        <v>1</v>
      </c>
      <c r="AY206" s="13">
        <v>3.7</v>
      </c>
      <c r="AZ206" s="16">
        <f>AX206*AY206</f>
        <v>3.7</v>
      </c>
      <c r="BA206" s="16">
        <f>AZ206/AX206</f>
        <v>3.7</v>
      </c>
      <c r="BF206" s="2"/>
      <c r="BG206" s="6"/>
    </row>
    <row r="207" spans="1:59" ht="12.75">
      <c r="A207" s="3"/>
      <c r="D207" s="6"/>
      <c r="E207" s="2"/>
      <c r="I207" s="2"/>
      <c r="Q207" s="2"/>
      <c r="U207" s="2"/>
      <c r="AC207" s="2"/>
      <c r="AS207" s="6">
        <v>2</v>
      </c>
      <c r="AT207" s="16">
        <v>4.7</v>
      </c>
      <c r="AU207" s="16">
        <f>AS207*AT207</f>
        <v>9.4</v>
      </c>
      <c r="AV207" s="16">
        <f>AU207/AS207</f>
        <v>4.7</v>
      </c>
      <c r="AW207" t="s">
        <v>143</v>
      </c>
      <c r="AX207" s="9">
        <v>2</v>
      </c>
      <c r="AY207" s="13">
        <v>3.5</v>
      </c>
      <c r="AZ207" s="16">
        <f>AX207*AY207</f>
        <v>7</v>
      </c>
      <c r="BA207" s="16">
        <f>AZ207/AX207</f>
        <v>3.5</v>
      </c>
      <c r="BF207" s="2"/>
      <c r="BG207" s="6"/>
    </row>
    <row r="208" spans="1:59" ht="12.75">
      <c r="A208" s="3"/>
      <c r="D208" s="6"/>
      <c r="E208" s="2"/>
      <c r="I208" s="2"/>
      <c r="Q208" s="2"/>
      <c r="U208" s="2"/>
      <c r="AC208" s="2"/>
      <c r="AT208" s="16"/>
      <c r="AU208" s="16"/>
      <c r="AV208" s="21"/>
      <c r="AX208" s="2"/>
      <c r="BF208" s="2"/>
      <c r="BG208" s="6"/>
    </row>
    <row r="209" spans="1:59" ht="12.75">
      <c r="A209" s="3"/>
      <c r="B209" s="3">
        <v>1347</v>
      </c>
      <c r="C209" s="6">
        <f>E209+I209+M209+Q209+U209+Y209+AC209+AG209+AK209+AO209+AS209+AX209+BB209</f>
        <v>19</v>
      </c>
      <c r="D209" s="6">
        <f>G209+K209+O209+S209+W209+AA209+AE209+AI209+AM209+AQ209+AU209+AZ209+BD209</f>
        <v>64.4</v>
      </c>
      <c r="E209" s="6">
        <f>SUM(E205:E208)</f>
        <v>2</v>
      </c>
      <c r="F209" s="16">
        <f>AVERAGE(F205:F208)</f>
        <v>1.7</v>
      </c>
      <c r="G209" s="6">
        <f>SUM(G205:G208)</f>
        <v>3.4</v>
      </c>
      <c r="H209" s="16">
        <f>G209/E209</f>
        <v>1.7</v>
      </c>
      <c r="I209" s="6">
        <f>SUM(I205:I208)</f>
        <v>2</v>
      </c>
      <c r="J209" s="16">
        <f>AVERAGE(J205:J208)</f>
        <v>1.7</v>
      </c>
      <c r="K209" s="6">
        <f>SUM(K205:K208)</f>
        <v>3.4</v>
      </c>
      <c r="L209" s="16">
        <f>K209/I209</f>
        <v>1.7</v>
      </c>
      <c r="Q209" s="2"/>
      <c r="U209" s="2"/>
      <c r="AC209" s="2"/>
      <c r="AS209" s="6">
        <f>SUM(AS205:AS208)</f>
        <v>10</v>
      </c>
      <c r="AT209" s="16">
        <f>AVERAGE(AT205:AT208)</f>
        <v>4.427777777777778</v>
      </c>
      <c r="AU209" s="6">
        <f>SUM(AU205:AU208)</f>
        <v>42.1</v>
      </c>
      <c r="AV209" s="16">
        <f>AU209/AS209</f>
        <v>4.21</v>
      </c>
      <c r="AX209" s="2">
        <f>SUM(AX205:AX208)</f>
        <v>5</v>
      </c>
      <c r="AY209" s="16">
        <f>AVERAGE(AY205:AY208)</f>
        <v>3.1999999999999997</v>
      </c>
      <c r="AZ209" s="6">
        <f>SUM(AZ205:AZ208)</f>
        <v>15.5</v>
      </c>
      <c r="BA209" s="16">
        <f>AZ209/AX209</f>
        <v>3.1</v>
      </c>
      <c r="BF209" s="2"/>
      <c r="BG209" s="6"/>
    </row>
    <row r="210" spans="1:59" ht="12.75">
      <c r="A210" s="3"/>
      <c r="D210" s="6"/>
      <c r="E210" s="2"/>
      <c r="I210" s="2"/>
      <c r="Q210" s="2"/>
      <c r="U210" s="2"/>
      <c r="AC210" s="2"/>
      <c r="AX210" s="2"/>
      <c r="BF210" s="2"/>
      <c r="BG210" s="6"/>
    </row>
    <row r="211" spans="1:59" ht="12.75">
      <c r="A211" s="3">
        <v>1348</v>
      </c>
      <c r="B211" s="3">
        <v>1348</v>
      </c>
      <c r="C211" s="6">
        <v>0</v>
      </c>
      <c r="D211" s="6">
        <f>G211+K211+O211+S211+W211+AA211+AE211+AI211+AM211+AQ211+AU211+AZ211+BD211</f>
        <v>0</v>
      </c>
      <c r="E211" s="2"/>
      <c r="I211" s="2"/>
      <c r="Q211" s="2"/>
      <c r="U211" s="2"/>
      <c r="AC211" s="2"/>
      <c r="AX211" s="2"/>
      <c r="BF211" s="2"/>
      <c r="BG211" s="6"/>
    </row>
    <row r="212" spans="1:59" ht="12.75">
      <c r="A212" s="3"/>
      <c r="D212" s="6"/>
      <c r="E212" s="2"/>
      <c r="I212" s="2"/>
      <c r="Q212" s="2"/>
      <c r="U212" s="2"/>
      <c r="AC212" s="2"/>
      <c r="AX212" s="2"/>
      <c r="BF212" s="2"/>
      <c r="BG212" s="6"/>
    </row>
    <row r="213" spans="1:59" ht="12.75">
      <c r="A213" s="3">
        <v>1349</v>
      </c>
      <c r="B213" s="3">
        <v>1349</v>
      </c>
      <c r="C213" s="6">
        <v>0</v>
      </c>
      <c r="D213" s="6">
        <f>G213+K213+O213+S213+W213+AA213+AE213+AI213+AM213+AQ213+AU213+AZ213+BD213</f>
        <v>0</v>
      </c>
      <c r="E213" s="2"/>
      <c r="I213" s="2"/>
      <c r="Q213" s="2"/>
      <c r="U213" s="2"/>
      <c r="AC213" s="2"/>
      <c r="AX213" s="2"/>
      <c r="BF213" s="2"/>
      <c r="BG213" s="6"/>
    </row>
    <row r="214" spans="1:59" ht="12.75">
      <c r="A214" s="3"/>
      <c r="D214" s="6"/>
      <c r="E214" s="2"/>
      <c r="I214" s="2"/>
      <c r="Q214" s="2"/>
      <c r="U214" s="2"/>
      <c r="AC214" s="2"/>
      <c r="AX214" s="2"/>
      <c r="BF214" s="2"/>
      <c r="BG214" s="6"/>
    </row>
    <row r="215" spans="1:59" ht="12.75">
      <c r="A215" s="3">
        <v>1350</v>
      </c>
      <c r="D215" s="6"/>
      <c r="E215" s="2"/>
      <c r="I215" s="2"/>
      <c r="Q215" s="2"/>
      <c r="U215" s="2"/>
      <c r="AC215" s="2"/>
      <c r="AS215" s="6">
        <v>5</v>
      </c>
      <c r="AT215" s="16">
        <v>4.5</v>
      </c>
      <c r="AU215" s="16">
        <f>AS215*AT215</f>
        <v>22.5</v>
      </c>
      <c r="AV215" s="16">
        <f>AU215/AS215</f>
        <v>4.5</v>
      </c>
      <c r="AW215" t="s">
        <v>187</v>
      </c>
      <c r="AX215" s="2">
        <v>2</v>
      </c>
      <c r="AY215" s="16">
        <v>2.1</v>
      </c>
      <c r="AZ215" s="16">
        <f>AX215*AY215</f>
        <v>4.2</v>
      </c>
      <c r="BA215" s="16">
        <f>AZ215/AX215</f>
        <v>2.1</v>
      </c>
      <c r="BF215" s="2"/>
      <c r="BG215" s="6"/>
    </row>
    <row r="216" spans="1:59" ht="12.75">
      <c r="A216" s="3"/>
      <c r="D216" s="6"/>
      <c r="E216" s="2"/>
      <c r="I216" s="2"/>
      <c r="Q216" s="2"/>
      <c r="U216" s="2"/>
      <c r="AC216" s="2"/>
      <c r="AS216" s="6">
        <v>6</v>
      </c>
      <c r="AT216" s="16">
        <v>4.791666666666667</v>
      </c>
      <c r="AU216" s="16">
        <f>AS216*AT216</f>
        <v>28.75</v>
      </c>
      <c r="AV216" s="16">
        <f>AU216/AS216</f>
        <v>4.791666666666667</v>
      </c>
      <c r="AW216" s="5" t="s">
        <v>202</v>
      </c>
      <c r="AX216" s="2">
        <v>2</v>
      </c>
      <c r="AY216" s="16">
        <v>2.1999999999999997</v>
      </c>
      <c r="AZ216" s="16">
        <f>AX216*AY216</f>
        <v>4.3999999999999995</v>
      </c>
      <c r="BA216" s="16">
        <f>AZ216/AX216</f>
        <v>2.1999999999999997</v>
      </c>
      <c r="BF216" s="2"/>
      <c r="BG216" s="6"/>
    </row>
    <row r="217" spans="1:59" ht="12.75">
      <c r="A217" s="3"/>
      <c r="D217" s="6"/>
      <c r="E217" s="2"/>
      <c r="I217" s="2"/>
      <c r="Q217" s="2"/>
      <c r="U217" s="2"/>
      <c r="AC217" s="2"/>
      <c r="AT217" s="16"/>
      <c r="AU217" s="16"/>
      <c r="AV217" s="21"/>
      <c r="AW217" s="21"/>
      <c r="AX217" s="2"/>
      <c r="AY217" s="16"/>
      <c r="AZ217" s="16"/>
      <c r="BA217" s="21"/>
      <c r="BF217" s="2"/>
      <c r="BG217" s="6"/>
    </row>
    <row r="218" spans="1:59" ht="12.75">
      <c r="A218" s="3"/>
      <c r="B218" s="3">
        <v>1350</v>
      </c>
      <c r="C218" s="6">
        <f>E218+I218+M218+Q218+U218+Y218+AC218+AG218+AK218+AO218+AS218+AX218+BB218</f>
        <v>15</v>
      </c>
      <c r="D218" s="6">
        <f>G218+K218+O218+S218+W218+AA218+AE218+AI218+AM218+AQ218+AU218+AZ218+BD218</f>
        <v>59.85</v>
      </c>
      <c r="E218" s="2"/>
      <c r="I218" s="2"/>
      <c r="Q218" s="2"/>
      <c r="U218" s="2"/>
      <c r="AC218" s="2"/>
      <c r="AS218" s="2">
        <f>SUM(AS215:AS217)</f>
        <v>11</v>
      </c>
      <c r="AT218" s="16">
        <f>AVERAGE(AT215:AT217)</f>
        <v>4.645833333333334</v>
      </c>
      <c r="AU218" s="2">
        <f>SUM(AU215:AU217)</f>
        <v>51.25</v>
      </c>
      <c r="AV218" s="16">
        <f>AU218/AS218</f>
        <v>4.659090909090909</v>
      </c>
      <c r="AW218" s="21"/>
      <c r="AX218" s="2">
        <f>SUM(AX215:AX217)</f>
        <v>4</v>
      </c>
      <c r="AY218" s="16">
        <f>AVERAGE(AY215:AY217)</f>
        <v>2.15</v>
      </c>
      <c r="AZ218" s="6">
        <f>SUM(AZ214:AZ217)</f>
        <v>8.6</v>
      </c>
      <c r="BA218" s="16">
        <f>AZ218/AX218</f>
        <v>2.15</v>
      </c>
      <c r="BF218" s="2"/>
      <c r="BG218" s="6"/>
    </row>
    <row r="219" spans="1:59" ht="12.75">
      <c r="A219" s="3"/>
      <c r="D219" s="6"/>
      <c r="E219" s="2"/>
      <c r="I219" s="2"/>
      <c r="Q219" s="2"/>
      <c r="U219" s="2"/>
      <c r="AC219" s="2"/>
      <c r="AS219" s="9"/>
      <c r="AT219" s="13"/>
      <c r="AX219" s="2"/>
      <c r="BF219" s="2"/>
      <c r="BG219" s="6"/>
    </row>
    <row r="220" spans="1:59" ht="12.75">
      <c r="A220" s="3">
        <v>1351</v>
      </c>
      <c r="D220" s="6"/>
      <c r="E220" s="2">
        <v>2</v>
      </c>
      <c r="F220" s="16">
        <v>3.6</v>
      </c>
      <c r="G220" s="16">
        <f>E220*F220</f>
        <v>7.2</v>
      </c>
      <c r="H220" s="16">
        <f>G220/E220</f>
        <v>3.6</v>
      </c>
      <c r="I220" s="2">
        <v>6</v>
      </c>
      <c r="J220" s="16">
        <v>3.5</v>
      </c>
      <c r="K220" s="5">
        <f>I220*J220</f>
        <v>21</v>
      </c>
      <c r="L220" s="16">
        <f>K220/I220</f>
        <v>3.5</v>
      </c>
      <c r="Q220" s="2"/>
      <c r="U220" s="2"/>
      <c r="AC220" s="2"/>
      <c r="AS220" s="6">
        <v>4.33</v>
      </c>
      <c r="AT220" s="16">
        <v>8.750000000000002</v>
      </c>
      <c r="AU220" s="16">
        <f>AS220*AT220</f>
        <v>37.88750000000001</v>
      </c>
      <c r="AV220" s="16">
        <f>AU220/AS220</f>
        <v>8.750000000000002</v>
      </c>
      <c r="AW220" t="s">
        <v>76</v>
      </c>
      <c r="AX220" s="2">
        <v>2</v>
      </c>
      <c r="AY220" s="16">
        <v>2.4</v>
      </c>
      <c r="AZ220" s="16">
        <f>AX220*AY220</f>
        <v>4.8</v>
      </c>
      <c r="BA220" s="16">
        <f>AZ220/AX220</f>
        <v>2.4</v>
      </c>
      <c r="BF220" s="2"/>
      <c r="BG220" s="6"/>
    </row>
    <row r="221" spans="1:59" ht="12.75">
      <c r="A221" s="3"/>
      <c r="D221" s="6"/>
      <c r="E221" s="2">
        <v>3</v>
      </c>
      <c r="F221" s="16">
        <v>3</v>
      </c>
      <c r="G221" s="16">
        <f>E221*F221</f>
        <v>9</v>
      </c>
      <c r="H221" s="16">
        <f>G221/E221</f>
        <v>3</v>
      </c>
      <c r="I221" s="2"/>
      <c r="Q221" s="2"/>
      <c r="U221" s="2"/>
      <c r="AC221" s="2"/>
      <c r="AX221" s="2">
        <v>2</v>
      </c>
      <c r="AY221" s="16">
        <v>3</v>
      </c>
      <c r="AZ221" s="16">
        <f>AX221*AY221</f>
        <v>6</v>
      </c>
      <c r="BA221" s="16">
        <f>AZ221/AX221</f>
        <v>3</v>
      </c>
      <c r="BF221" s="2"/>
      <c r="BG221" s="6"/>
    </row>
    <row r="222" spans="1:59" ht="12.75">
      <c r="A222" s="3"/>
      <c r="D222" s="6"/>
      <c r="E222" s="2"/>
      <c r="F222" s="16"/>
      <c r="G222" s="16"/>
      <c r="H222" s="16"/>
      <c r="I222" s="2"/>
      <c r="Q222" s="2"/>
      <c r="U222" s="2"/>
      <c r="AC222" s="2"/>
      <c r="AX222" s="2"/>
      <c r="AY222" s="16"/>
      <c r="AZ222" s="16"/>
      <c r="BA222" s="21"/>
      <c r="BF222" s="2"/>
      <c r="BG222" s="6"/>
    </row>
    <row r="223" spans="1:59" ht="12.75">
      <c r="A223" s="3"/>
      <c r="B223" s="3">
        <v>1351</v>
      </c>
      <c r="C223" s="6">
        <f>E223+I223+M223+Q223+U223+Y223+AC223+AG223+AK223+AO223+AS223+AX223+BB223</f>
        <v>19.33</v>
      </c>
      <c r="D223" s="6">
        <f>G223+K223+O223+S223+W223+AA223+AE223+AI223+AM223+AQ223+AU223+AZ223+BD223</f>
        <v>85.8875</v>
      </c>
      <c r="E223" s="2">
        <f>SUM(E220:E222)</f>
        <v>5</v>
      </c>
      <c r="F223" s="16">
        <f>AVERAGE(F220:F222)</f>
        <v>3.3</v>
      </c>
      <c r="G223" s="16">
        <f>SUM(G220:G222)</f>
        <v>16.2</v>
      </c>
      <c r="H223" s="16">
        <f>G223/E223</f>
        <v>3.2399999999999998</v>
      </c>
      <c r="I223" s="2">
        <f>SUM(I220:I222)</f>
        <v>6</v>
      </c>
      <c r="J223" s="16">
        <f>AVERAGE(J220:J222)</f>
        <v>3.5</v>
      </c>
      <c r="K223" s="22">
        <f>SUM(K220:K222)</f>
        <v>21</v>
      </c>
      <c r="L223" s="16">
        <f>K223/I223</f>
        <v>3.5</v>
      </c>
      <c r="Q223" s="2"/>
      <c r="U223" s="2"/>
      <c r="AC223" s="2"/>
      <c r="AS223" s="6">
        <f>SUM(AS220:AS222)</f>
        <v>4.33</v>
      </c>
      <c r="AT223" s="16">
        <f>AVERAGE(AT220:AT222)</f>
        <v>8.750000000000002</v>
      </c>
      <c r="AU223" s="6">
        <f>SUM(AU220:AU222)</f>
        <v>37.88750000000001</v>
      </c>
      <c r="AV223" s="16">
        <f>AU223/AS223</f>
        <v>8.750000000000002</v>
      </c>
      <c r="AX223" s="2">
        <f>SUM(AX220:AX222)</f>
        <v>4</v>
      </c>
      <c r="AY223" s="16">
        <f>AVERAGE(AY220:AY222)</f>
        <v>2.7</v>
      </c>
      <c r="AZ223" s="6">
        <f>SUM(AZ220:AZ222)</f>
        <v>10.8</v>
      </c>
      <c r="BA223" s="16">
        <f>AZ223/AX223</f>
        <v>2.7</v>
      </c>
      <c r="BF223" s="2"/>
      <c r="BG223" s="6"/>
    </row>
    <row r="224" spans="1:59" ht="12.75">
      <c r="A224" s="3"/>
      <c r="D224" s="6"/>
      <c r="E224" s="2"/>
      <c r="I224" s="2"/>
      <c r="Q224" s="2"/>
      <c r="U224" s="2"/>
      <c r="AC224" s="2"/>
      <c r="AX224" s="2"/>
      <c r="BF224" s="2"/>
      <c r="BG224" s="6"/>
    </row>
    <row r="225" spans="1:59" ht="12.75">
      <c r="A225" s="3">
        <v>1352</v>
      </c>
      <c r="D225" s="6"/>
      <c r="E225" s="2"/>
      <c r="I225" s="2">
        <v>6</v>
      </c>
      <c r="J225" s="16">
        <v>3</v>
      </c>
      <c r="K225" s="5">
        <f>I225*J225</f>
        <v>18</v>
      </c>
      <c r="L225" s="16">
        <f>K225/I225</f>
        <v>3</v>
      </c>
      <c r="Q225" s="2"/>
      <c r="U225" s="2"/>
      <c r="AC225" s="2"/>
      <c r="AS225" s="6">
        <v>5</v>
      </c>
      <c r="AT225" s="16">
        <v>3</v>
      </c>
      <c r="AU225" s="16">
        <f>AS225*AT225</f>
        <v>15</v>
      </c>
      <c r="AV225" s="16">
        <f>AU225/AS225</f>
        <v>3</v>
      </c>
      <c r="AW225" t="s">
        <v>187</v>
      </c>
      <c r="AX225" s="2">
        <v>2</v>
      </c>
      <c r="AY225" s="16">
        <v>3</v>
      </c>
      <c r="AZ225" s="16">
        <f>AX225*AY225</f>
        <v>6</v>
      </c>
      <c r="BA225" s="16">
        <f>AZ225/AX225</f>
        <v>3</v>
      </c>
      <c r="BF225" s="2"/>
      <c r="BG225" s="6"/>
    </row>
    <row r="226" spans="1:59" ht="12.75">
      <c r="A226" s="3"/>
      <c r="D226" s="6"/>
      <c r="E226" s="2"/>
      <c r="I226" s="2"/>
      <c r="Q226" s="2"/>
      <c r="U226" s="2"/>
      <c r="AC226" s="2"/>
      <c r="AX226" s="2">
        <v>2</v>
      </c>
      <c r="AY226" s="16">
        <v>3</v>
      </c>
      <c r="AZ226" s="16">
        <f>AX226*AY226</f>
        <v>6</v>
      </c>
      <c r="BA226" s="16">
        <f>AZ226/AX226</f>
        <v>3</v>
      </c>
      <c r="BF226" s="2"/>
      <c r="BG226" s="6"/>
    </row>
    <row r="227" spans="1:59" ht="12.75">
      <c r="A227" s="3"/>
      <c r="D227" s="6"/>
      <c r="E227" s="2"/>
      <c r="I227" s="2"/>
      <c r="Q227" s="2"/>
      <c r="U227" s="2"/>
      <c r="AC227" s="2"/>
      <c r="AX227" s="2"/>
      <c r="AY227" s="16"/>
      <c r="AZ227" s="16"/>
      <c r="BA227" s="21"/>
      <c r="BF227" s="2"/>
      <c r="BG227" s="6"/>
    </row>
    <row r="228" spans="1:59" ht="12.75">
      <c r="A228" s="3"/>
      <c r="B228" s="3">
        <v>1352</v>
      </c>
      <c r="C228" s="6">
        <f>E228+I228+M228+Q228+U228+Y228+AC228+AG228+AK228+AO228+AS228+AX228+BB228</f>
        <v>15</v>
      </c>
      <c r="D228" s="6">
        <f>G228+K228+O228+S228+W228+AA228+AE228+AI228+AM228+AQ228+AU228+AZ228+BD228</f>
        <v>45</v>
      </c>
      <c r="E228" s="2"/>
      <c r="I228" s="2">
        <f>SUM(I225:I227)</f>
        <v>6</v>
      </c>
      <c r="J228" s="16">
        <f>AVERAGE(J225:J227)</f>
        <v>3</v>
      </c>
      <c r="K228" s="22">
        <f>SUM(K225:K227)</f>
        <v>18</v>
      </c>
      <c r="L228" s="16">
        <f>K228/I228</f>
        <v>3</v>
      </c>
      <c r="Q228" s="2"/>
      <c r="U228" s="2"/>
      <c r="AC228" s="2"/>
      <c r="AS228" s="6">
        <f>SUM(AS225:AS227)</f>
        <v>5</v>
      </c>
      <c r="AT228" s="16">
        <f>AVERAGE(AT225:AT227)</f>
        <v>3</v>
      </c>
      <c r="AU228" s="6">
        <f>SUM(AU225:AU227)</f>
        <v>15</v>
      </c>
      <c r="AV228" s="16">
        <f>AU228/AS228</f>
        <v>3</v>
      </c>
      <c r="AX228" s="2">
        <f>SUM(AX225:AX227)</f>
        <v>4</v>
      </c>
      <c r="AY228" s="16">
        <f>AVERAGE(AY225:AY227)</f>
        <v>3</v>
      </c>
      <c r="AZ228" s="6">
        <f>SUM(AZ225:AZ227)</f>
        <v>12</v>
      </c>
      <c r="BA228" s="16">
        <f>AZ228/AX228</f>
        <v>3</v>
      </c>
      <c r="BF228" s="2"/>
      <c r="BG228" s="6"/>
    </row>
    <row r="229" spans="1:59" ht="12.75">
      <c r="A229" s="3"/>
      <c r="D229" s="6"/>
      <c r="E229" s="2"/>
      <c r="I229" s="2"/>
      <c r="Q229" s="2"/>
      <c r="U229" s="2"/>
      <c r="AC229" s="2"/>
      <c r="AX229" s="2"/>
      <c r="BF229" s="2"/>
      <c r="BG229" s="6"/>
    </row>
    <row r="230" spans="1:59" ht="12.75">
      <c r="A230" s="3">
        <v>1353</v>
      </c>
      <c r="D230" s="6"/>
      <c r="E230" s="2"/>
      <c r="I230" s="2">
        <v>6</v>
      </c>
      <c r="J230" s="16">
        <v>5.583333333333333</v>
      </c>
      <c r="K230" s="5">
        <f>I230*J230</f>
        <v>33.5</v>
      </c>
      <c r="L230" s="16">
        <f>K230/I230</f>
        <v>5.583333333333333</v>
      </c>
      <c r="Q230" s="2"/>
      <c r="U230" s="2"/>
      <c r="AC230" s="2"/>
      <c r="AS230" s="6">
        <v>4</v>
      </c>
      <c r="AT230" s="16">
        <v>9.75</v>
      </c>
      <c r="AU230" s="16">
        <f>AS230*AT230</f>
        <v>39</v>
      </c>
      <c r="AV230" s="16">
        <f>AU230/AS230</f>
        <v>9.75</v>
      </c>
      <c r="AW230" t="s">
        <v>176</v>
      </c>
      <c r="AX230" s="2">
        <v>2</v>
      </c>
      <c r="AY230" s="16">
        <v>3.725</v>
      </c>
      <c r="AZ230" s="16">
        <f>AX230*AY230</f>
        <v>7.45</v>
      </c>
      <c r="BA230" s="16">
        <f>AZ230/AX230</f>
        <v>3.725</v>
      </c>
      <c r="BF230" s="2"/>
      <c r="BG230" s="6"/>
    </row>
    <row r="231" spans="1:59" ht="12.75">
      <c r="A231" s="3"/>
      <c r="D231" s="6"/>
      <c r="E231" s="2"/>
      <c r="I231" s="2"/>
      <c r="Q231" s="2"/>
      <c r="U231" s="2"/>
      <c r="AC231" s="2"/>
      <c r="AX231" s="2">
        <v>2</v>
      </c>
      <c r="AY231" s="16">
        <v>3.6</v>
      </c>
      <c r="AZ231" s="16">
        <f>AX231*AY231</f>
        <v>7.2</v>
      </c>
      <c r="BA231" s="16">
        <f>AZ231/AX231</f>
        <v>3.6</v>
      </c>
      <c r="BF231" s="2"/>
      <c r="BG231" s="6"/>
    </row>
    <row r="232" spans="1:59" ht="12.75">
      <c r="A232" s="3"/>
      <c r="D232" s="6"/>
      <c r="E232" s="2"/>
      <c r="I232" s="2"/>
      <c r="Q232" s="2"/>
      <c r="U232" s="2"/>
      <c r="AC232" s="2"/>
      <c r="AX232" s="2"/>
      <c r="AY232" s="16"/>
      <c r="AZ232" s="16"/>
      <c r="BA232" s="21"/>
      <c r="BF232" s="2"/>
      <c r="BG232" s="6"/>
    </row>
    <row r="233" spans="1:59" ht="12.75">
      <c r="A233" s="3"/>
      <c r="B233" s="3">
        <v>1353</v>
      </c>
      <c r="C233" s="6">
        <f>E233+I233+M233+Q233+U233+Y233+AC233+AG233+AK233+AO233+AS233+AX233+BB233</f>
        <v>14</v>
      </c>
      <c r="D233" s="6">
        <f>G233+K233+O233+S233+W233+AA233+AE233+AI233+AM233+AQ233+AU233+AZ233+BD233</f>
        <v>87.15</v>
      </c>
      <c r="E233" s="2"/>
      <c r="I233" s="2">
        <f>SUM(I230:I232)</f>
        <v>6</v>
      </c>
      <c r="J233" s="16">
        <f>AVERAGE(J230:J232)</f>
        <v>5.583333333333333</v>
      </c>
      <c r="K233" s="22">
        <f>SUM(K230:K232)</f>
        <v>33.5</v>
      </c>
      <c r="L233" s="16">
        <f>K233/I233</f>
        <v>5.583333333333333</v>
      </c>
      <c r="Q233" s="2"/>
      <c r="U233" s="2"/>
      <c r="AC233" s="2"/>
      <c r="AS233" s="6">
        <f>SUM(AS230:AS232)</f>
        <v>4</v>
      </c>
      <c r="AT233" s="16">
        <f>AVERAGE(AT230:AT232)</f>
        <v>9.75</v>
      </c>
      <c r="AU233" s="6">
        <f>SUM(AU230:AU232)</f>
        <v>39</v>
      </c>
      <c r="AV233" s="16">
        <f>AU233/AS233</f>
        <v>9.75</v>
      </c>
      <c r="AX233" s="2">
        <f>SUM(AX230:AX232)</f>
        <v>4</v>
      </c>
      <c r="AY233" s="16">
        <f>AVERAGE(AY230:AY232)</f>
        <v>3.6625</v>
      </c>
      <c r="AZ233" s="6">
        <f>SUM(AZ230:AZ232)</f>
        <v>14.65</v>
      </c>
      <c r="BA233" s="16">
        <f>AZ233/AX233</f>
        <v>3.6625</v>
      </c>
      <c r="BF233" s="2"/>
      <c r="BG233" s="6"/>
    </row>
    <row r="234" spans="1:59" ht="12.75">
      <c r="A234" s="3"/>
      <c r="D234" s="6"/>
      <c r="E234" s="2"/>
      <c r="I234" s="2"/>
      <c r="Q234" s="2"/>
      <c r="U234" s="2"/>
      <c r="AC234" s="2"/>
      <c r="AX234" s="2"/>
      <c r="BF234" s="2"/>
      <c r="BG234" s="6"/>
    </row>
    <row r="235" spans="1:59" ht="12.75">
      <c r="A235" s="3">
        <v>1354</v>
      </c>
      <c r="D235" s="6"/>
      <c r="E235" s="2"/>
      <c r="I235" s="2"/>
      <c r="Q235" s="2"/>
      <c r="U235" s="2"/>
      <c r="AC235" s="2"/>
      <c r="AS235" s="6">
        <v>6</v>
      </c>
      <c r="AT235" s="16">
        <v>6.25</v>
      </c>
      <c r="AU235" s="16">
        <f>AS235*AT235</f>
        <v>37.5</v>
      </c>
      <c r="AV235" s="16">
        <f>AU235/AS235</f>
        <v>6.25</v>
      </c>
      <c r="AW235" t="s">
        <v>202</v>
      </c>
      <c r="AX235" s="2">
        <v>8</v>
      </c>
      <c r="AY235" s="16">
        <v>2.2604166666666665</v>
      </c>
      <c r="AZ235" s="16">
        <f>AX235*AY235</f>
        <v>18.083333333333332</v>
      </c>
      <c r="BA235" s="16">
        <f>AZ235/AX235</f>
        <v>2.2604166666666665</v>
      </c>
      <c r="BF235" s="2"/>
      <c r="BG235" s="6"/>
    </row>
    <row r="236" spans="1:59" ht="12.75">
      <c r="A236" s="3"/>
      <c r="D236" s="6"/>
      <c r="E236" s="2"/>
      <c r="I236" s="2"/>
      <c r="Q236" s="2"/>
      <c r="U236" s="2"/>
      <c r="AC236" s="2"/>
      <c r="AS236" s="6">
        <v>4.333</v>
      </c>
      <c r="AT236" s="16">
        <v>9.4</v>
      </c>
      <c r="AU236" s="16">
        <f>AS236*AT236</f>
        <v>40.7302</v>
      </c>
      <c r="AV236" s="16">
        <f>AU236/AS236</f>
        <v>9.4</v>
      </c>
      <c r="AW236" t="s">
        <v>187</v>
      </c>
      <c r="AX236" s="2">
        <v>2</v>
      </c>
      <c r="AY236" s="16">
        <v>3.8</v>
      </c>
      <c r="AZ236" s="16">
        <f>AX236*AY236</f>
        <v>7.6</v>
      </c>
      <c r="BA236" s="16">
        <f>AZ236/AX236</f>
        <v>3.8</v>
      </c>
      <c r="BF236" s="2"/>
      <c r="BG236" s="6"/>
    </row>
    <row r="237" spans="1:59" ht="12.75">
      <c r="A237" s="3"/>
      <c r="D237" s="6"/>
      <c r="E237" s="2"/>
      <c r="I237" s="2"/>
      <c r="Q237" s="2"/>
      <c r="U237" s="2"/>
      <c r="AC237" s="2"/>
      <c r="AX237" s="2">
        <v>2</v>
      </c>
      <c r="AY237" s="16">
        <v>2.75</v>
      </c>
      <c r="AZ237" s="16">
        <f>AX237*AY237</f>
        <v>5.5</v>
      </c>
      <c r="BA237" s="16">
        <f>AZ237/AX237</f>
        <v>2.75</v>
      </c>
      <c r="BF237" s="2"/>
      <c r="BG237" s="6"/>
    </row>
    <row r="238" spans="1:59" ht="12.75">
      <c r="A238" s="3"/>
      <c r="D238" s="6"/>
      <c r="E238" s="2"/>
      <c r="I238" s="2"/>
      <c r="Q238" s="2"/>
      <c r="U238" s="2"/>
      <c r="AC238" s="2"/>
      <c r="AX238" s="2"/>
      <c r="AY238" s="16"/>
      <c r="AZ238" s="16"/>
      <c r="BA238" s="21"/>
      <c r="BF238" s="2"/>
      <c r="BG238" s="6"/>
    </row>
    <row r="239" spans="1:59" ht="12.75">
      <c r="A239" s="3"/>
      <c r="B239" s="3">
        <v>1354</v>
      </c>
      <c r="C239" s="6">
        <f>E239+I239+M239+Q239+U239+Y239+AC239+AG239+AK239+AO239+AS239+AX239+BB239</f>
        <v>22.333</v>
      </c>
      <c r="D239" s="6">
        <f>G239+K239+O239+S239+W239+AA239+AE239+AI239+AM239+AQ239+AU239+AZ239+BD239</f>
        <v>109.41353333333333</v>
      </c>
      <c r="E239" s="2"/>
      <c r="I239" s="2"/>
      <c r="Q239" s="2"/>
      <c r="U239" s="2"/>
      <c r="AC239" s="2"/>
      <c r="AS239" s="6">
        <f>SUM(AS235:AS238)</f>
        <v>10.333</v>
      </c>
      <c r="AT239" s="16">
        <f>AVERAGE(AT235:AT238)</f>
        <v>7.825</v>
      </c>
      <c r="AU239" s="6">
        <f>SUM(AU235:AU238)</f>
        <v>78.2302</v>
      </c>
      <c r="AV239" s="16">
        <f>AU239/AS239</f>
        <v>7.57090873899158</v>
      </c>
      <c r="AX239" s="2">
        <f>SUM(AX235:AX238)</f>
        <v>12</v>
      </c>
      <c r="AY239" s="16">
        <f>AVERAGE(AY235:AY238)</f>
        <v>2.9368055555555554</v>
      </c>
      <c r="AZ239" s="6">
        <f>SUM(AZ235:AZ238)</f>
        <v>31.18333333333333</v>
      </c>
      <c r="BA239" s="16">
        <f>AZ239/AX239</f>
        <v>2.598611111111111</v>
      </c>
      <c r="BF239" s="2"/>
      <c r="BG239" s="6"/>
    </row>
    <row r="240" spans="1:59" ht="12.75">
      <c r="A240" s="3"/>
      <c r="D240" s="6"/>
      <c r="E240" s="2"/>
      <c r="I240" s="2"/>
      <c r="Q240" s="2"/>
      <c r="U240" s="2"/>
      <c r="AC240" s="2"/>
      <c r="AX240" s="2"/>
      <c r="BF240" s="2"/>
      <c r="BG240" s="6"/>
    </row>
    <row r="241" spans="1:59" ht="12.75">
      <c r="A241" s="3">
        <v>1355</v>
      </c>
      <c r="D241" s="6"/>
      <c r="E241" s="2"/>
      <c r="I241" s="2"/>
      <c r="Q241" s="2"/>
      <c r="U241" s="2"/>
      <c r="AC241" s="2"/>
      <c r="AS241" s="6">
        <v>6</v>
      </c>
      <c r="AT241" s="16">
        <v>6.800000000000001</v>
      </c>
      <c r="AU241" s="16">
        <f>AS241*AT241</f>
        <v>40.800000000000004</v>
      </c>
      <c r="AV241" s="16">
        <f>AU241/AS241</f>
        <v>6.800000000000001</v>
      </c>
      <c r="AW241" t="s">
        <v>202</v>
      </c>
      <c r="AX241" s="2">
        <v>1.5</v>
      </c>
      <c r="AY241" s="16">
        <v>3.8666666666666667</v>
      </c>
      <c r="AZ241" s="16">
        <f>AX241*AY241</f>
        <v>5.8</v>
      </c>
      <c r="BA241" s="16">
        <f>AZ241/AX241</f>
        <v>3.8666666666666667</v>
      </c>
      <c r="BF241" s="2"/>
      <c r="BG241" s="6"/>
    </row>
    <row r="242" spans="1:59" ht="12.75">
      <c r="A242" s="3"/>
      <c r="D242" s="6"/>
      <c r="E242" s="2"/>
      <c r="I242" s="2"/>
      <c r="Q242" s="2"/>
      <c r="U242" s="2"/>
      <c r="AC242" s="2"/>
      <c r="AS242" s="6">
        <v>4</v>
      </c>
      <c r="AT242" s="16">
        <v>9.5375</v>
      </c>
      <c r="AU242" s="16">
        <f>AS242*AT242</f>
        <v>38.15</v>
      </c>
      <c r="AV242" s="16">
        <f>AU242/AS242</f>
        <v>9.5375</v>
      </c>
      <c r="AW242" t="s">
        <v>76</v>
      </c>
      <c r="AX242" s="2"/>
      <c r="BF242" s="2"/>
      <c r="BG242" s="6"/>
    </row>
    <row r="243" spans="1:59" ht="12.75">
      <c r="A243" s="3"/>
      <c r="D243" s="6"/>
      <c r="E243" s="2"/>
      <c r="I243" s="2"/>
      <c r="Q243" s="2"/>
      <c r="U243" s="2"/>
      <c r="AC243" s="2"/>
      <c r="AT243" s="16"/>
      <c r="AU243" s="16"/>
      <c r="AV243" s="21"/>
      <c r="AX243" s="2"/>
      <c r="BF243" s="2"/>
      <c r="BG243" s="6"/>
    </row>
    <row r="244" spans="1:59" ht="12.75">
      <c r="A244" s="3"/>
      <c r="B244" s="3">
        <v>1355</v>
      </c>
      <c r="C244" s="6">
        <f>E244+I244+M244+Q244+U244+Y244+AC244+AG244+AK244+AO244+AS244+AX244+BB244</f>
        <v>11.5</v>
      </c>
      <c r="D244" s="6">
        <f>G244+K244+O244+S244+W244+AA244+AE244+AI244+AM244+AQ244+AU244+AZ244+BD244</f>
        <v>84.75</v>
      </c>
      <c r="E244" s="2"/>
      <c r="I244" s="2"/>
      <c r="Q244" s="2"/>
      <c r="U244" s="2"/>
      <c r="AC244" s="2"/>
      <c r="AS244" s="6">
        <f>SUM(AS241:AS243)</f>
        <v>10</v>
      </c>
      <c r="AT244" s="16">
        <f>AVERAGE(AT241:AT243)</f>
        <v>8.16875</v>
      </c>
      <c r="AU244" s="6">
        <f>SUM(AU241:AU243)</f>
        <v>78.95</v>
      </c>
      <c r="AV244" s="16">
        <f>AU244/AS244</f>
        <v>7.8950000000000005</v>
      </c>
      <c r="AX244" s="6">
        <f>SUM(AX241:AX243)</f>
        <v>1.5</v>
      </c>
      <c r="AY244" s="16">
        <f>AVERAGE(AY241:AY243)</f>
        <v>3.8666666666666667</v>
      </c>
      <c r="AZ244" s="6">
        <f>SUM(AZ241:AZ243)</f>
        <v>5.8</v>
      </c>
      <c r="BA244" s="16">
        <f>AZ244/AX244</f>
        <v>3.8666666666666667</v>
      </c>
      <c r="BF244" s="2"/>
      <c r="BG244" s="6"/>
    </row>
    <row r="245" spans="1:59" ht="12.75">
      <c r="A245" s="3"/>
      <c r="D245" s="6"/>
      <c r="E245" s="2"/>
      <c r="I245" s="2"/>
      <c r="Q245" s="2"/>
      <c r="U245" s="2"/>
      <c r="AC245" s="2"/>
      <c r="AT245" s="16"/>
      <c r="AU245" s="16"/>
      <c r="AV245" s="21"/>
      <c r="AX245" s="2"/>
      <c r="BF245" s="2"/>
      <c r="BG245" s="6"/>
    </row>
    <row r="246" spans="1:59" ht="12.75">
      <c r="A246" s="3">
        <v>1356</v>
      </c>
      <c r="B246" s="3">
        <v>1356</v>
      </c>
      <c r="C246" s="6">
        <v>0</v>
      </c>
      <c r="D246" s="6">
        <f>G246+K246+O246+S246+W246+AA246+AE246+AI246+AM246+AQ246+AU246+AZ246+BD246</f>
        <v>0</v>
      </c>
      <c r="E246" s="2"/>
      <c r="I246" s="2"/>
      <c r="Q246" s="2"/>
      <c r="U246" s="2"/>
      <c r="AC246" s="2"/>
      <c r="AX246" s="2"/>
      <c r="BF246" s="2"/>
      <c r="BG246" s="6"/>
    </row>
    <row r="247" spans="1:59" ht="12.75">
      <c r="A247" s="3"/>
      <c r="D247" s="6"/>
      <c r="E247" s="2"/>
      <c r="I247" s="2"/>
      <c r="Q247" s="2"/>
      <c r="U247" s="2"/>
      <c r="AC247" s="2"/>
      <c r="AX247" s="2"/>
      <c r="BF247" s="2"/>
      <c r="BG247" s="6"/>
    </row>
    <row r="248" spans="1:59" ht="12.75">
      <c r="A248" s="3">
        <v>1357</v>
      </c>
      <c r="B248" s="3">
        <v>1357</v>
      </c>
      <c r="C248" s="6">
        <v>0</v>
      </c>
      <c r="D248" s="6">
        <f>G248+K248+O248+S248+W248+AA248+AE248+AI248+AM248+AQ248+AU248+AZ248+BD248</f>
        <v>0</v>
      </c>
      <c r="E248" s="2"/>
      <c r="I248" s="2"/>
      <c r="Q248" s="2"/>
      <c r="U248" s="2"/>
      <c r="AC248" s="2"/>
      <c r="AX248" s="2"/>
      <c r="BF248" s="2"/>
      <c r="BG248" s="6"/>
    </row>
    <row r="249" spans="1:59" ht="12.75">
      <c r="A249" s="3"/>
      <c r="D249" s="6"/>
      <c r="E249" s="2"/>
      <c r="I249" s="2"/>
      <c r="Q249" s="2"/>
      <c r="U249" s="2"/>
      <c r="AC249" s="2"/>
      <c r="AX249" s="2"/>
      <c r="BF249" s="2"/>
      <c r="BG249" s="6"/>
    </row>
    <row r="250" spans="1:59" ht="12.75">
      <c r="A250" s="3">
        <v>1358</v>
      </c>
      <c r="D250" s="6"/>
      <c r="E250" s="2"/>
      <c r="I250" s="2">
        <v>3</v>
      </c>
      <c r="J250" s="16">
        <v>3.7750000000000004</v>
      </c>
      <c r="K250" s="5">
        <f>I250*J250</f>
        <v>11.325000000000001</v>
      </c>
      <c r="L250" s="16">
        <f>K250/I250</f>
        <v>3.7750000000000004</v>
      </c>
      <c r="Q250" s="2"/>
      <c r="U250" s="2"/>
      <c r="AC250" s="2"/>
      <c r="AS250" s="6">
        <v>4</v>
      </c>
      <c r="AT250" s="16">
        <v>10.5</v>
      </c>
      <c r="AU250" s="16">
        <f>AS250*AT250</f>
        <v>42</v>
      </c>
      <c r="AV250" s="16">
        <f>AU250/AS250</f>
        <v>10.5</v>
      </c>
      <c r="AW250" t="s">
        <v>176</v>
      </c>
      <c r="AX250" s="2">
        <v>2</v>
      </c>
      <c r="AY250" s="16">
        <v>3.25</v>
      </c>
      <c r="AZ250" s="16">
        <f>AX250*AY250</f>
        <v>6.5</v>
      </c>
      <c r="BA250" s="16">
        <f>AZ250/AX250</f>
        <v>3.25</v>
      </c>
      <c r="BF250" s="2"/>
      <c r="BG250" s="6"/>
    </row>
    <row r="251" spans="1:59" ht="12.75">
      <c r="A251" s="3"/>
      <c r="D251" s="6"/>
      <c r="E251" s="2"/>
      <c r="I251" s="2"/>
      <c r="Q251" s="2"/>
      <c r="U251" s="2"/>
      <c r="AC251" s="2"/>
      <c r="AS251" s="6">
        <v>4</v>
      </c>
      <c r="AT251" s="16">
        <v>8.9</v>
      </c>
      <c r="AU251" s="16">
        <f>AS251*AT251</f>
        <v>35.6</v>
      </c>
      <c r="AV251" s="16">
        <f>AU251/AS251</f>
        <v>8.9</v>
      </c>
      <c r="AW251" t="s">
        <v>187</v>
      </c>
      <c r="AX251" s="2">
        <v>1</v>
      </c>
      <c r="AY251" s="16">
        <v>3.36875</v>
      </c>
      <c r="AZ251" s="16">
        <f>AX251*AY251</f>
        <v>3.36875</v>
      </c>
      <c r="BA251" s="16">
        <f>AZ251/AX251</f>
        <v>3.36875</v>
      </c>
      <c r="BF251" s="2"/>
      <c r="BG251" s="6"/>
    </row>
    <row r="252" spans="1:59" ht="12.75">
      <c r="A252" s="3"/>
      <c r="D252" s="6"/>
      <c r="E252" s="2"/>
      <c r="I252" s="2"/>
      <c r="Q252" s="2"/>
      <c r="U252" s="2"/>
      <c r="AC252" s="2"/>
      <c r="AS252" s="6">
        <v>6</v>
      </c>
      <c r="AT252" s="16">
        <v>1.2</v>
      </c>
      <c r="AU252" s="16">
        <f>AS252*AT252</f>
        <v>7.199999999999999</v>
      </c>
      <c r="AV252" s="16">
        <f>AU252/AS252</f>
        <v>1.2</v>
      </c>
      <c r="AW252" t="s">
        <v>76</v>
      </c>
      <c r="AX252" s="2">
        <v>1</v>
      </c>
      <c r="AY252" s="16">
        <v>3</v>
      </c>
      <c r="AZ252" s="16">
        <f>AX252*AY252</f>
        <v>3</v>
      </c>
      <c r="BA252" s="16">
        <f>AZ252/AX252</f>
        <v>3</v>
      </c>
      <c r="BF252" s="2"/>
      <c r="BG252" s="6"/>
    </row>
    <row r="253" spans="1:59" ht="12.75">
      <c r="A253" s="3"/>
      <c r="D253" s="6"/>
      <c r="E253" s="2"/>
      <c r="I253" s="2"/>
      <c r="Q253" s="2"/>
      <c r="U253" s="2"/>
      <c r="AC253" s="2"/>
      <c r="AT253" s="16"/>
      <c r="AU253" s="16"/>
      <c r="AV253" s="21"/>
      <c r="AX253" s="2"/>
      <c r="AY253" s="16"/>
      <c r="AZ253" s="16"/>
      <c r="BA253" s="21"/>
      <c r="BF253" s="2"/>
      <c r="BG253" s="6"/>
    </row>
    <row r="254" spans="1:59" ht="12.75">
      <c r="A254" s="3"/>
      <c r="B254" s="3">
        <v>1358</v>
      </c>
      <c r="C254" s="6">
        <f>E254+I254+M254+Q254+U254+Y254+AC254+AG254+AK254+AO254+AS254+AX254+BB254</f>
        <v>18</v>
      </c>
      <c r="D254" s="6">
        <f>G254+K254+O254+S254+W254+AA254+AE254+AI254+AM254+AQ254+AU254+AZ254+BD254</f>
        <v>97.66875</v>
      </c>
      <c r="E254" s="2"/>
      <c r="I254" s="2"/>
      <c r="Q254" s="2"/>
      <c r="U254" s="2"/>
      <c r="AC254" s="2"/>
      <c r="AS254" s="6">
        <f>SUM(AS250:AS253)</f>
        <v>14</v>
      </c>
      <c r="AT254" s="16">
        <f>AVERAGE(AT250:AT253)</f>
        <v>6.866666666666666</v>
      </c>
      <c r="AU254" s="6">
        <f>SUM(AU250:AU253)</f>
        <v>84.8</v>
      </c>
      <c r="AV254" s="16">
        <f>AU254/AS254</f>
        <v>6.057142857142857</v>
      </c>
      <c r="AX254" s="6">
        <f>SUM(AX250:AX253)</f>
        <v>4</v>
      </c>
      <c r="AY254" s="16">
        <f>AVERAGE(AY250:AY253)</f>
        <v>3.2062500000000003</v>
      </c>
      <c r="AZ254" s="6">
        <f>SUM(AZ250:AZ253)</f>
        <v>12.86875</v>
      </c>
      <c r="BA254" s="16">
        <f>AZ254/AX254</f>
        <v>3.2171875</v>
      </c>
      <c r="BF254" s="2"/>
      <c r="BG254" s="6"/>
    </row>
    <row r="255" spans="1:59" ht="12.75">
      <c r="A255" s="3"/>
      <c r="D255" s="6"/>
      <c r="E255" s="2"/>
      <c r="I255" s="2"/>
      <c r="Q255" s="2"/>
      <c r="U255" s="2"/>
      <c r="AC255" s="2"/>
      <c r="AX255" s="2"/>
      <c r="BF255" s="2"/>
      <c r="BG255" s="6"/>
    </row>
    <row r="256" spans="1:59" ht="12.75">
      <c r="A256" s="3">
        <v>1359</v>
      </c>
      <c r="D256" s="6"/>
      <c r="E256" s="2">
        <v>2</v>
      </c>
      <c r="F256" s="16">
        <v>3.6</v>
      </c>
      <c r="G256" s="16">
        <f>E256*F256</f>
        <v>7.2</v>
      </c>
      <c r="H256" s="16">
        <f>G256/E256</f>
        <v>3.6</v>
      </c>
      <c r="I256" s="2">
        <v>3</v>
      </c>
      <c r="J256" s="16">
        <v>2.8</v>
      </c>
      <c r="K256" s="5">
        <f>I256*J256</f>
        <v>8.399999999999999</v>
      </c>
      <c r="L256" s="16">
        <f>K256/I256</f>
        <v>2.7999999999999994</v>
      </c>
      <c r="Q256" s="2"/>
      <c r="U256" s="2"/>
      <c r="AC256" s="2"/>
      <c r="AS256" s="6">
        <v>4</v>
      </c>
      <c r="AT256" s="16">
        <v>10</v>
      </c>
      <c r="AU256" s="16">
        <f>AS256*AT256</f>
        <v>40</v>
      </c>
      <c r="AV256" s="16">
        <f>AU256/AS256</f>
        <v>10</v>
      </c>
      <c r="AW256" t="s">
        <v>187</v>
      </c>
      <c r="AX256" s="2">
        <v>2</v>
      </c>
      <c r="AY256" s="8">
        <v>3.3</v>
      </c>
      <c r="AZ256" s="16">
        <f>AX256*AY256</f>
        <v>6.6</v>
      </c>
      <c r="BA256" s="16">
        <f>AZ256/AX256</f>
        <v>3.3</v>
      </c>
      <c r="BF256" s="2"/>
      <c r="BG256" s="6"/>
    </row>
    <row r="257" spans="1:59" ht="12.75">
      <c r="A257" s="3"/>
      <c r="D257" s="6"/>
      <c r="E257" s="2"/>
      <c r="I257" s="2"/>
      <c r="Q257" s="2"/>
      <c r="U257" s="2"/>
      <c r="AC257" s="2"/>
      <c r="AS257" s="6">
        <v>6</v>
      </c>
      <c r="AT257" s="16">
        <v>8.883333333333335</v>
      </c>
      <c r="AU257" s="16">
        <f>AS257*AT257</f>
        <v>53.30000000000001</v>
      </c>
      <c r="AV257" s="16">
        <f>AU257/AS257</f>
        <v>8.883333333333335</v>
      </c>
      <c r="AW257" t="s">
        <v>204</v>
      </c>
      <c r="AX257" s="2"/>
      <c r="BF257" s="2"/>
      <c r="BG257" s="6"/>
    </row>
    <row r="258" spans="1:59" ht="12.75">
      <c r="A258" s="3"/>
      <c r="D258" s="6"/>
      <c r="E258" s="2"/>
      <c r="I258" s="2"/>
      <c r="Q258" s="2"/>
      <c r="U258" s="2"/>
      <c r="AC258" s="2"/>
      <c r="AT258" s="16"/>
      <c r="AU258" s="16"/>
      <c r="AV258" s="21"/>
      <c r="AX258" s="2"/>
      <c r="BF258" s="2"/>
      <c r="BG258" s="6"/>
    </row>
    <row r="259" spans="1:59" ht="12.75">
      <c r="A259" s="3"/>
      <c r="B259" s="3">
        <v>1359</v>
      </c>
      <c r="C259" s="6">
        <f>E259+I259+M259+Q259+U259+Y259+AC259+AG259+AK259+AO259+AS259+AX259+BB259</f>
        <v>17</v>
      </c>
      <c r="D259" s="6">
        <f>G259+K259+O259+S259+W259+AA259+AE259+AI259+AM259+AQ259+AU259+AZ259+BD259</f>
        <v>115.5</v>
      </c>
      <c r="E259" s="6">
        <f>SUM(E256:E258)</f>
        <v>2</v>
      </c>
      <c r="F259" s="16">
        <f>AVERAGE(F256:F258)</f>
        <v>3.6</v>
      </c>
      <c r="G259" s="6">
        <f>SUM(G256:G258)</f>
        <v>7.2</v>
      </c>
      <c r="H259" s="16">
        <f>G259/E259</f>
        <v>3.6</v>
      </c>
      <c r="I259" s="6">
        <f>SUM(I256:I258)</f>
        <v>3</v>
      </c>
      <c r="J259" s="16">
        <f>AVERAGE(J256:J258)</f>
        <v>2.8</v>
      </c>
      <c r="K259" s="22">
        <f>SUM(K256:K258)</f>
        <v>8.399999999999999</v>
      </c>
      <c r="L259" s="16">
        <f>K259/I259</f>
        <v>2.7999999999999994</v>
      </c>
      <c r="Q259" s="2"/>
      <c r="U259" s="2"/>
      <c r="AC259" s="2"/>
      <c r="AS259" s="6">
        <f>SUM(AS256:AS258)</f>
        <v>10</v>
      </c>
      <c r="AT259" s="16">
        <f>AVERAGE(AT256:AT258)</f>
        <v>9.441666666666666</v>
      </c>
      <c r="AU259" s="6">
        <f>SUM(AU256:AU258)</f>
        <v>93.30000000000001</v>
      </c>
      <c r="AV259" s="16">
        <f>AU259/AS259</f>
        <v>9.330000000000002</v>
      </c>
      <c r="AX259" s="6">
        <f>SUM(AX256:AX258)</f>
        <v>2</v>
      </c>
      <c r="AY259" s="16">
        <f>AVERAGE(AY256:AY258)</f>
        <v>3.3</v>
      </c>
      <c r="AZ259" s="6">
        <f>SUM(AZ256:AZ258)</f>
        <v>6.6</v>
      </c>
      <c r="BA259" s="16">
        <f>AZ259/AX259</f>
        <v>3.3</v>
      </c>
      <c r="BF259" s="2"/>
      <c r="BG259" s="6"/>
    </row>
    <row r="260" spans="1:59" ht="12.75">
      <c r="A260" s="3"/>
      <c r="D260" s="6"/>
      <c r="E260" s="2"/>
      <c r="I260" s="2"/>
      <c r="Q260" s="2"/>
      <c r="U260" s="2"/>
      <c r="AC260" s="2"/>
      <c r="AX260" s="2"/>
      <c r="BF260" s="2"/>
      <c r="BG260" s="6"/>
    </row>
    <row r="261" spans="1:59" ht="12.75">
      <c r="A261" s="3">
        <v>1360</v>
      </c>
      <c r="D261" s="6"/>
      <c r="E261" s="2"/>
      <c r="I261" s="2"/>
      <c r="Q261" s="2"/>
      <c r="U261" s="2"/>
      <c r="AC261" s="2"/>
      <c r="AK261" s="2">
        <v>1</v>
      </c>
      <c r="AL261" s="8">
        <v>4.75</v>
      </c>
      <c r="AM261" s="16">
        <f>AK261*AL261</f>
        <v>4.75</v>
      </c>
      <c r="AN261" s="16">
        <f>AM261/AK261</f>
        <v>4.75</v>
      </c>
      <c r="AS261" s="6">
        <v>6</v>
      </c>
      <c r="AT261" s="8">
        <v>8.5</v>
      </c>
      <c r="AU261" s="16">
        <f>AS261*AT261</f>
        <v>51</v>
      </c>
      <c r="AV261" s="16">
        <f>AU261/AS261</f>
        <v>8.5</v>
      </c>
      <c r="AW261" t="s">
        <v>191</v>
      </c>
      <c r="AX261" s="2">
        <v>0.5</v>
      </c>
      <c r="AY261" s="8">
        <v>4.75</v>
      </c>
      <c r="AZ261" s="16">
        <f>AX261*AY261</f>
        <v>2.375</v>
      </c>
      <c r="BA261" s="16">
        <f>AZ261/AX261</f>
        <v>4.75</v>
      </c>
      <c r="BF261" s="2"/>
      <c r="BG261" s="6"/>
    </row>
    <row r="262" spans="1:59" ht="12.75">
      <c r="A262" s="3"/>
      <c r="D262" s="6"/>
      <c r="E262" s="2"/>
      <c r="I262" s="2"/>
      <c r="Q262" s="2"/>
      <c r="U262" s="2"/>
      <c r="AC262" s="2"/>
      <c r="AS262" s="6">
        <v>8</v>
      </c>
      <c r="AT262" s="8">
        <v>9.5</v>
      </c>
      <c r="AU262" s="16">
        <f>AS262*AT262</f>
        <v>76</v>
      </c>
      <c r="AV262" s="16">
        <f>AU262/AS262</f>
        <v>9.5</v>
      </c>
      <c r="AW262" t="s">
        <v>76</v>
      </c>
      <c r="AX262" s="2">
        <v>1.5</v>
      </c>
      <c r="AY262" s="8">
        <v>5.016666666666667</v>
      </c>
      <c r="AZ262" s="16">
        <f>AX262*AY262</f>
        <v>7.525</v>
      </c>
      <c r="BA262" s="16">
        <f>AZ262/AX262</f>
        <v>5.016666666666667</v>
      </c>
      <c r="BF262" s="2"/>
      <c r="BG262" s="6"/>
    </row>
    <row r="263" spans="1:66" ht="12.75">
      <c r="A263" s="3"/>
      <c r="D263" s="6"/>
      <c r="E263" s="2"/>
      <c r="I263" s="2"/>
      <c r="Q263" s="2"/>
      <c r="U263" s="2"/>
      <c r="AC263" s="2"/>
      <c r="AS263" s="6">
        <v>1</v>
      </c>
      <c r="AT263" s="8">
        <v>9.5</v>
      </c>
      <c r="AU263" s="16">
        <f>AS263*AT263</f>
        <v>9.5</v>
      </c>
      <c r="AV263" s="16">
        <f>AU263/AS263</f>
        <v>9.5</v>
      </c>
      <c r="AW263" t="s">
        <v>187</v>
      </c>
      <c r="AX263" s="2"/>
      <c r="BF263" s="2"/>
      <c r="BG263" s="6"/>
      <c r="BN263" t="s">
        <v>85</v>
      </c>
    </row>
    <row r="264" spans="1:59" ht="12.75">
      <c r="A264" s="3"/>
      <c r="D264" s="6"/>
      <c r="E264" s="2"/>
      <c r="I264" s="2"/>
      <c r="Q264" s="2"/>
      <c r="U264" s="2"/>
      <c r="AC264" s="2"/>
      <c r="AS264" s="6">
        <v>1</v>
      </c>
      <c r="AT264" s="8">
        <v>9.5</v>
      </c>
      <c r="AU264" s="16">
        <f>AS264*AT264</f>
        <v>9.5</v>
      </c>
      <c r="AV264" s="16">
        <f>AU264/AS264</f>
        <v>9.5</v>
      </c>
      <c r="AW264" t="s">
        <v>176</v>
      </c>
      <c r="AX264" s="2"/>
      <c r="BF264" s="2"/>
      <c r="BG264" s="6"/>
    </row>
    <row r="265" spans="1:59" ht="12.75">
      <c r="A265" s="3"/>
      <c r="D265" s="6"/>
      <c r="E265" s="2"/>
      <c r="I265" s="2"/>
      <c r="Q265" s="2"/>
      <c r="U265" s="2"/>
      <c r="AC265" s="2"/>
      <c r="AU265" s="16"/>
      <c r="AV265" s="21"/>
      <c r="AX265" s="2"/>
      <c r="BF265" s="2"/>
      <c r="BG265" s="6"/>
    </row>
    <row r="266" spans="1:59" ht="12.75">
      <c r="A266" s="3"/>
      <c r="B266" s="3">
        <v>1360</v>
      </c>
      <c r="C266" s="6">
        <f>E266+I266+M266+Q266+U266+Y266+AC266+AG266+AK266+AO266+AS266+AX266+BB266</f>
        <v>19</v>
      </c>
      <c r="D266" s="6">
        <f>G266+K266+O266+S266+W266+AA266+AE266+AI266+AM266+AQ266+AU266+AZ266+BD266</f>
        <v>160.65</v>
      </c>
      <c r="E266" s="2"/>
      <c r="I266" s="2"/>
      <c r="Q266" s="2"/>
      <c r="U266" s="2"/>
      <c r="AC266" s="2"/>
      <c r="AK266" s="6">
        <f>SUM(AK261:AK265)</f>
        <v>1</v>
      </c>
      <c r="AL266" s="6">
        <f>AVERAGE(AL261:AL265)</f>
        <v>4.75</v>
      </c>
      <c r="AM266" s="6">
        <f>SUM(AM261:AM265)</f>
        <v>4.75</v>
      </c>
      <c r="AN266" s="16">
        <f>AM266/AK266</f>
        <v>4.75</v>
      </c>
      <c r="AS266" s="6">
        <f>SUM(AS261:AS265)</f>
        <v>16</v>
      </c>
      <c r="AT266" s="6">
        <f>AVERAGE(AT261:AT265)</f>
        <v>9.25</v>
      </c>
      <c r="AU266" s="6">
        <f>SUM(AU261:AU265)</f>
        <v>146</v>
      </c>
      <c r="AV266" s="16">
        <f>AU266/AS266</f>
        <v>9.125</v>
      </c>
      <c r="AX266" s="6">
        <f>SUM(AX261:AX265)</f>
        <v>2</v>
      </c>
      <c r="AY266" s="6">
        <f>AVERAGE(AY261:AY265)</f>
        <v>4.883333333333333</v>
      </c>
      <c r="AZ266" s="6">
        <f>SUM(AZ261:AZ265)</f>
        <v>9.9</v>
      </c>
      <c r="BA266" s="16">
        <f>AZ266/AX266</f>
        <v>4.95</v>
      </c>
      <c r="BF266" s="2"/>
      <c r="BG266" s="6"/>
    </row>
    <row r="267" spans="1:59" ht="12.75">
      <c r="A267" s="3"/>
      <c r="D267" s="6"/>
      <c r="E267" s="2"/>
      <c r="I267" s="2"/>
      <c r="Q267" s="2"/>
      <c r="U267" s="2"/>
      <c r="AC267" s="2"/>
      <c r="AX267" s="2"/>
      <c r="BF267" s="2"/>
      <c r="BG267" s="6"/>
    </row>
    <row r="268" spans="1:66" ht="12.75">
      <c r="A268" s="3">
        <v>1361</v>
      </c>
      <c r="D268" s="6"/>
      <c r="E268" s="2">
        <v>3</v>
      </c>
      <c r="F268" s="8">
        <v>3.6166666666666667</v>
      </c>
      <c r="G268" s="16">
        <f>E268*F268</f>
        <v>10.85</v>
      </c>
      <c r="H268" s="16">
        <f>G268/E268</f>
        <v>3.6166666666666667</v>
      </c>
      <c r="I268" s="2"/>
      <c r="Q268" s="2">
        <v>1</v>
      </c>
      <c r="R268" s="8">
        <v>6.533333333333334</v>
      </c>
      <c r="S268" s="16">
        <f>Q268*R268</f>
        <v>6.533333333333334</v>
      </c>
      <c r="T268" s="16">
        <f>S268/Q268</f>
        <v>6.533333333333334</v>
      </c>
      <c r="U268" s="2">
        <v>2</v>
      </c>
      <c r="V268" s="8">
        <v>3.3833333333333333</v>
      </c>
      <c r="W268" s="16">
        <f>U268*V268</f>
        <v>6.766666666666667</v>
      </c>
      <c r="X268" s="16">
        <f>W268/U268</f>
        <v>3.3833333333333333</v>
      </c>
      <c r="AC268" s="2"/>
      <c r="AK268" s="2">
        <v>1</v>
      </c>
      <c r="AL268" s="8">
        <v>3.1</v>
      </c>
      <c r="AM268" s="16">
        <f>AK268*AL268</f>
        <v>3.1</v>
      </c>
      <c r="AN268" s="16">
        <f>AM268/AK268</f>
        <v>3.1</v>
      </c>
      <c r="AS268" s="6">
        <v>6</v>
      </c>
      <c r="AT268" s="8">
        <v>9.166666666666666</v>
      </c>
      <c r="AU268" s="16">
        <f aca="true" t="shared" si="8" ref="AU268:AU273">AS268*AT268</f>
        <v>55</v>
      </c>
      <c r="AV268" s="16">
        <f aca="true" t="shared" si="9" ref="AV268:AV273">AU268/AS268</f>
        <v>9.166666666666666</v>
      </c>
      <c r="AW268" t="s">
        <v>202</v>
      </c>
      <c r="AX268" s="2">
        <v>1</v>
      </c>
      <c r="AY268" s="8">
        <v>6.4944444444444445</v>
      </c>
      <c r="AZ268" s="16">
        <f>AX268*AY268</f>
        <v>6.4944444444444445</v>
      </c>
      <c r="BA268" s="16">
        <f>AZ268/AX268</f>
        <v>6.4944444444444445</v>
      </c>
      <c r="BF268" s="2"/>
      <c r="BG268" s="6"/>
      <c r="BN268" t="s">
        <v>84</v>
      </c>
    </row>
    <row r="269" spans="1:59" ht="12.75">
      <c r="A269" s="3"/>
      <c r="D269" s="6"/>
      <c r="E269" s="2">
        <v>1</v>
      </c>
      <c r="F269" s="8">
        <v>3.3833333333333333</v>
      </c>
      <c r="G269" s="16">
        <f>E269*F269</f>
        <v>3.3833333333333333</v>
      </c>
      <c r="H269" s="16">
        <f>G269/E269</f>
        <v>3.3833333333333333</v>
      </c>
      <c r="I269" s="2"/>
      <c r="Q269" s="2"/>
      <c r="U269" s="2">
        <v>1</v>
      </c>
      <c r="V269" s="8">
        <v>3.266666666666667</v>
      </c>
      <c r="W269" s="16">
        <f>U269*V269</f>
        <v>3.266666666666667</v>
      </c>
      <c r="X269" s="16">
        <f>W269/U269</f>
        <v>3.266666666666667</v>
      </c>
      <c r="AC269" s="2"/>
      <c r="AK269" s="2">
        <v>1</v>
      </c>
      <c r="AL269" s="8">
        <v>2.9</v>
      </c>
      <c r="AM269" s="16">
        <f>AK269*AL269</f>
        <v>2.9</v>
      </c>
      <c r="AN269" s="16">
        <f>AM269/AK269</f>
        <v>2.9</v>
      </c>
      <c r="AS269" s="6">
        <v>4</v>
      </c>
      <c r="AT269" s="8">
        <v>9.5</v>
      </c>
      <c r="AU269" s="16">
        <f t="shared" si="8"/>
        <v>38</v>
      </c>
      <c r="AV269" s="16">
        <f t="shared" si="9"/>
        <v>9.5</v>
      </c>
      <c r="AW269" t="s">
        <v>187</v>
      </c>
      <c r="AX269" s="9">
        <v>1</v>
      </c>
      <c r="AY269" s="8">
        <v>3.4416666666666664</v>
      </c>
      <c r="AZ269" s="16">
        <f>AX269*AY269</f>
        <v>3.4416666666666664</v>
      </c>
      <c r="BA269" s="16">
        <f>AZ269/AX269</f>
        <v>3.4416666666666664</v>
      </c>
      <c r="BF269" s="2"/>
      <c r="BG269" s="6"/>
    </row>
    <row r="270" spans="1:59" ht="12.75">
      <c r="A270" s="3"/>
      <c r="D270" s="6"/>
      <c r="E270" s="2">
        <v>1</v>
      </c>
      <c r="F270" s="8">
        <v>6.416666666666667</v>
      </c>
      <c r="G270" s="16">
        <f>E270*F270</f>
        <v>6.416666666666667</v>
      </c>
      <c r="H270" s="16">
        <f>G270/E270</f>
        <v>6.416666666666667</v>
      </c>
      <c r="I270" s="2"/>
      <c r="Q270" s="2"/>
      <c r="U270" s="2"/>
      <c r="AC270" s="2"/>
      <c r="AS270" s="6">
        <v>4</v>
      </c>
      <c r="AT270" s="8">
        <v>9</v>
      </c>
      <c r="AU270" s="16">
        <f t="shared" si="8"/>
        <v>36</v>
      </c>
      <c r="AV270" s="16">
        <f t="shared" si="9"/>
        <v>9</v>
      </c>
      <c r="AW270" t="s">
        <v>76</v>
      </c>
      <c r="AX270" s="9">
        <v>2</v>
      </c>
      <c r="AY270" s="8">
        <v>4</v>
      </c>
      <c r="AZ270" s="16">
        <f>AX270*AY270</f>
        <v>8</v>
      </c>
      <c r="BA270" s="16">
        <f>AZ270/AX270</f>
        <v>4</v>
      </c>
      <c r="BF270" s="2"/>
      <c r="BG270" s="6"/>
    </row>
    <row r="271" spans="1:59" ht="12.75">
      <c r="A271" s="3"/>
      <c r="D271" s="6"/>
      <c r="E271" s="2">
        <v>1</v>
      </c>
      <c r="F271" s="8">
        <v>5.833333333333333</v>
      </c>
      <c r="G271" s="16">
        <f>E271*F271</f>
        <v>5.833333333333333</v>
      </c>
      <c r="H271" s="16">
        <f>G271/E271</f>
        <v>5.833333333333333</v>
      </c>
      <c r="I271" s="2"/>
      <c r="Q271" s="2"/>
      <c r="U271" s="2"/>
      <c r="AC271" s="2"/>
      <c r="AS271" s="6">
        <v>2</v>
      </c>
      <c r="AT271" s="8">
        <v>8.875</v>
      </c>
      <c r="AU271" s="16">
        <f t="shared" si="8"/>
        <v>17.75</v>
      </c>
      <c r="AV271" s="16">
        <f t="shared" si="9"/>
        <v>8.875</v>
      </c>
      <c r="AW271" t="s">
        <v>187</v>
      </c>
      <c r="AX271" s="9">
        <v>3</v>
      </c>
      <c r="AY271" s="8">
        <v>4.2</v>
      </c>
      <c r="AZ271" s="16">
        <f>AX271*AY271</f>
        <v>12.600000000000001</v>
      </c>
      <c r="BA271" s="16">
        <f>AZ271/AX271</f>
        <v>4.2</v>
      </c>
      <c r="BF271" s="2"/>
      <c r="BG271" s="6"/>
    </row>
    <row r="272" spans="1:59" ht="12.75">
      <c r="A272" s="3"/>
      <c r="D272" s="6"/>
      <c r="E272" s="9">
        <v>1</v>
      </c>
      <c r="F272" s="8">
        <v>4</v>
      </c>
      <c r="G272" s="16">
        <f>E272*F272</f>
        <v>4</v>
      </c>
      <c r="H272" s="16">
        <f>G272/E272</f>
        <v>4</v>
      </c>
      <c r="I272" s="2"/>
      <c r="Q272" s="2"/>
      <c r="U272" s="2"/>
      <c r="AC272" s="2"/>
      <c r="AS272" s="6">
        <v>1</v>
      </c>
      <c r="AT272" s="8">
        <v>9</v>
      </c>
      <c r="AU272" s="16">
        <f t="shared" si="8"/>
        <v>9</v>
      </c>
      <c r="AV272" s="16">
        <f t="shared" si="9"/>
        <v>9</v>
      </c>
      <c r="AW272" t="s">
        <v>187</v>
      </c>
      <c r="AX272" s="9">
        <v>1</v>
      </c>
      <c r="AY272" s="8">
        <v>6.416666666666667</v>
      </c>
      <c r="AZ272" s="16">
        <f>AX272*AY272</f>
        <v>6.416666666666667</v>
      </c>
      <c r="BA272" s="16">
        <f>AZ272/AX272</f>
        <v>6.416666666666667</v>
      </c>
      <c r="BF272" s="2"/>
      <c r="BG272" s="6"/>
    </row>
    <row r="273" spans="1:59" ht="12.75">
      <c r="A273" s="3"/>
      <c r="D273" s="6"/>
      <c r="E273" s="2"/>
      <c r="I273" s="2"/>
      <c r="Q273" s="2"/>
      <c r="U273" s="2"/>
      <c r="AC273" s="2"/>
      <c r="AS273" s="6">
        <v>1</v>
      </c>
      <c r="AT273" s="8">
        <v>8.75</v>
      </c>
      <c r="AU273" s="16">
        <f t="shared" si="8"/>
        <v>8.75</v>
      </c>
      <c r="AV273" s="16">
        <f t="shared" si="9"/>
        <v>8.75</v>
      </c>
      <c r="AW273" t="s">
        <v>187</v>
      </c>
      <c r="AX273" s="2"/>
      <c r="BF273" s="2"/>
      <c r="BG273" s="6"/>
    </row>
    <row r="274" spans="1:59" ht="12.75">
      <c r="A274" s="3"/>
      <c r="D274" s="6"/>
      <c r="E274" s="2"/>
      <c r="I274" s="2"/>
      <c r="Q274" s="2"/>
      <c r="U274" s="2"/>
      <c r="AC274" s="2"/>
      <c r="AU274" s="16"/>
      <c r="AV274" s="21"/>
      <c r="AX274" s="2"/>
      <c r="BF274" s="2"/>
      <c r="BG274" s="6"/>
    </row>
    <row r="275" spans="1:59" ht="12.75">
      <c r="A275" s="3"/>
      <c r="B275" s="3">
        <v>1361</v>
      </c>
      <c r="C275" s="6">
        <f>E275+I275+M275+Q275+U275+Y275+AC275+AG275+AK275+AO275+AS275+AX275+BB275</f>
        <v>39</v>
      </c>
      <c r="D275" s="6">
        <f>G275+K275+O275+S275+W275+AA275+AE275+AI275+AM275+AQ275+AU275+AZ275+BD275</f>
        <v>254.5027777777778</v>
      </c>
      <c r="E275" s="6">
        <f>SUM(E268:E274)</f>
        <v>7</v>
      </c>
      <c r="F275" s="6">
        <f>AVERAGE(F268:F274)</f>
        <v>4.65</v>
      </c>
      <c r="G275" s="6">
        <f>SUM(G268:G274)</f>
        <v>30.48333333333333</v>
      </c>
      <c r="H275" s="16">
        <f>G275/E275</f>
        <v>4.354761904761904</v>
      </c>
      <c r="I275" s="2"/>
      <c r="Q275" s="6">
        <f>SUM(Q268:Q274)</f>
        <v>1</v>
      </c>
      <c r="R275" s="6">
        <f>AVERAGE(R268:R274)</f>
        <v>6.533333333333334</v>
      </c>
      <c r="S275" s="6">
        <f>SUM(S268:S274)</f>
        <v>6.533333333333334</v>
      </c>
      <c r="T275" s="16">
        <f>S275/Q275</f>
        <v>6.533333333333334</v>
      </c>
      <c r="U275" s="6">
        <f>SUM(U268:U274)</f>
        <v>3</v>
      </c>
      <c r="V275" s="6">
        <f>AVERAGE(V268:V274)</f>
        <v>3.325</v>
      </c>
      <c r="W275" s="6">
        <f>SUM(W268:W274)</f>
        <v>10.033333333333333</v>
      </c>
      <c r="X275" s="16">
        <f>W275/U275</f>
        <v>3.3444444444444446</v>
      </c>
      <c r="AC275" s="2"/>
      <c r="AK275" s="6">
        <f>SUM(AK268:AK274)</f>
        <v>2</v>
      </c>
      <c r="AL275" s="6">
        <f>AVERAGE(AL268:AL274)</f>
        <v>3</v>
      </c>
      <c r="AM275" s="6">
        <f>SUM(AM268:AM274)</f>
        <v>6</v>
      </c>
      <c r="AN275" s="16">
        <f>AM275/AK275</f>
        <v>3</v>
      </c>
      <c r="AS275" s="6">
        <f>SUM(AS268:AS274)</f>
        <v>18</v>
      </c>
      <c r="AT275" s="6">
        <f>AVERAGE(AT268:AT274)</f>
        <v>9.04861111111111</v>
      </c>
      <c r="AU275" s="6">
        <f>SUM(AU268:AU274)</f>
        <v>164.5</v>
      </c>
      <c r="AV275" s="16">
        <f>AU275/AS275</f>
        <v>9.13888888888889</v>
      </c>
      <c r="AX275" s="6">
        <f>SUM(AX268:AX274)</f>
        <v>8</v>
      </c>
      <c r="AY275" s="6">
        <f>AVERAGE(AY268:AY274)</f>
        <v>4.910555555555556</v>
      </c>
      <c r="AZ275" s="6">
        <f>SUM(AZ268:AZ274)</f>
        <v>36.952777777777776</v>
      </c>
      <c r="BA275" s="16">
        <f>AZ275/AX275</f>
        <v>4.619097222222222</v>
      </c>
      <c r="BF275" s="2"/>
      <c r="BG275" s="6"/>
    </row>
    <row r="276" spans="1:59" ht="12.75">
      <c r="A276" s="3"/>
      <c r="D276" s="6"/>
      <c r="E276" s="2"/>
      <c r="I276" s="2"/>
      <c r="Q276" s="2"/>
      <c r="U276" s="2"/>
      <c r="AC276" s="2"/>
      <c r="AX276" s="2"/>
      <c r="BF276" s="2"/>
      <c r="BG276" s="6"/>
    </row>
    <row r="277" spans="1:59" ht="12.75">
      <c r="A277" s="3">
        <v>1362</v>
      </c>
      <c r="D277" s="6"/>
      <c r="E277" s="9">
        <v>1</v>
      </c>
      <c r="F277" s="8">
        <v>5.833333333333333</v>
      </c>
      <c r="G277" s="16">
        <f>E277*F277</f>
        <v>5.833333333333333</v>
      </c>
      <c r="H277" s="16">
        <f>G277/E277</f>
        <v>5.833333333333333</v>
      </c>
      <c r="I277" s="9">
        <v>4</v>
      </c>
      <c r="J277" s="8">
        <v>4.104166666666667</v>
      </c>
      <c r="K277" s="5">
        <f>I277*J277</f>
        <v>16.416666666666668</v>
      </c>
      <c r="L277" s="16">
        <f>K277/I277</f>
        <v>4.104166666666667</v>
      </c>
      <c r="Q277" s="9">
        <v>1</v>
      </c>
      <c r="R277" s="8">
        <v>6.533333333333334</v>
      </c>
      <c r="S277" s="16">
        <f>Q277*R277</f>
        <v>6.533333333333334</v>
      </c>
      <c r="T277" s="16">
        <f>S277/Q277</f>
        <v>6.533333333333334</v>
      </c>
      <c r="U277" s="2"/>
      <c r="AC277" s="2"/>
      <c r="AS277" s="8">
        <v>6</v>
      </c>
      <c r="AT277" s="8">
        <v>8.395833333333334</v>
      </c>
      <c r="AU277" s="16">
        <f>AS277*AT277</f>
        <v>50.375</v>
      </c>
      <c r="AV277" s="16">
        <f>AU277/AS277</f>
        <v>8.395833333333334</v>
      </c>
      <c r="AW277" t="s">
        <v>202</v>
      </c>
      <c r="AX277" s="9">
        <v>1</v>
      </c>
      <c r="AY277" s="8">
        <v>3.4416666666666664</v>
      </c>
      <c r="AZ277" s="16">
        <f>AX277*AY277</f>
        <v>3.4416666666666664</v>
      </c>
      <c r="BA277" s="16">
        <f>AZ277/AX277</f>
        <v>3.4416666666666664</v>
      </c>
      <c r="BF277" s="2"/>
      <c r="BG277" s="6"/>
    </row>
    <row r="278" spans="1:65" ht="12.75">
      <c r="A278" s="3"/>
      <c r="D278" s="6"/>
      <c r="E278" s="9">
        <v>1</v>
      </c>
      <c r="F278" s="8">
        <v>3.5</v>
      </c>
      <c r="G278" s="16">
        <f>E278*F278</f>
        <v>3.5</v>
      </c>
      <c r="H278" s="16">
        <f>G278/E278</f>
        <v>3.5</v>
      </c>
      <c r="I278" s="9">
        <v>4</v>
      </c>
      <c r="J278" s="8">
        <v>2.8</v>
      </c>
      <c r="K278" s="5">
        <f>I278*J278</f>
        <v>11.2</v>
      </c>
      <c r="L278" s="16">
        <f>K278/I278</f>
        <v>2.8</v>
      </c>
      <c r="Q278" s="2"/>
      <c r="U278" s="2"/>
      <c r="AC278" s="2"/>
      <c r="AS278" s="8">
        <v>4</v>
      </c>
      <c r="AT278" s="8">
        <v>9.5</v>
      </c>
      <c r="AU278" s="16">
        <f>AS278*AT278</f>
        <v>38</v>
      </c>
      <c r="AV278" s="16">
        <f>AU278/AS278</f>
        <v>9.5</v>
      </c>
      <c r="AW278" t="s">
        <v>176</v>
      </c>
      <c r="AX278" s="9">
        <v>1</v>
      </c>
      <c r="AY278" s="8">
        <v>3.4416666666666664</v>
      </c>
      <c r="AZ278" s="16">
        <f>AX278*AY278</f>
        <v>3.4416666666666664</v>
      </c>
      <c r="BA278" s="16">
        <f>AZ278/AX278</f>
        <v>3.4416666666666664</v>
      </c>
      <c r="BB278" s="15"/>
      <c r="BC278" s="8"/>
      <c r="BD278" s="8"/>
      <c r="BE278" s="8"/>
      <c r="BF278" s="9"/>
      <c r="BG278" s="8"/>
      <c r="BH278" s="15"/>
      <c r="BI278" s="8"/>
      <c r="BJ278" s="8"/>
      <c r="BK278" s="8"/>
      <c r="BL278" s="15"/>
      <c r="BM278" s="10" t="s">
        <v>63</v>
      </c>
    </row>
    <row r="279" spans="1:59" ht="12.75">
      <c r="A279" s="3"/>
      <c r="D279" s="6"/>
      <c r="E279" s="9">
        <v>3</v>
      </c>
      <c r="F279" s="8">
        <v>3.3833333333333333</v>
      </c>
      <c r="G279" s="16">
        <f>E279*F279</f>
        <v>10.15</v>
      </c>
      <c r="H279" s="16">
        <f>G279/E279</f>
        <v>3.3833333333333333</v>
      </c>
      <c r="I279" s="2"/>
      <c r="Q279" s="2"/>
      <c r="U279" s="2"/>
      <c r="AC279" s="2"/>
      <c r="AS279" s="8">
        <v>1</v>
      </c>
      <c r="AT279" s="8">
        <v>8</v>
      </c>
      <c r="AU279" s="16">
        <f>AS279*AT279</f>
        <v>8</v>
      </c>
      <c r="AV279" s="16">
        <f>AU279/AS279</f>
        <v>8</v>
      </c>
      <c r="AW279" t="s">
        <v>187</v>
      </c>
      <c r="AX279" s="9">
        <v>2</v>
      </c>
      <c r="AY279" s="8">
        <v>4</v>
      </c>
      <c r="AZ279" s="16">
        <f>AX279*AY279</f>
        <v>8</v>
      </c>
      <c r="BA279" s="16">
        <f>AZ279/AX279</f>
        <v>4</v>
      </c>
      <c r="BF279" s="2"/>
      <c r="BG279" s="6"/>
    </row>
    <row r="280" spans="1:59" ht="12.75">
      <c r="A280" s="3"/>
      <c r="D280" s="6"/>
      <c r="E280" s="9">
        <v>1</v>
      </c>
      <c r="F280" s="8">
        <v>4</v>
      </c>
      <c r="G280" s="16">
        <f>E280*F280</f>
        <v>4</v>
      </c>
      <c r="H280" s="16">
        <f>G280/E280</f>
        <v>4</v>
      </c>
      <c r="I280" s="2"/>
      <c r="Q280" s="2"/>
      <c r="U280" s="2"/>
      <c r="AC280" s="2"/>
      <c r="AX280" s="9">
        <v>3</v>
      </c>
      <c r="AY280" s="8">
        <v>4.2</v>
      </c>
      <c r="AZ280" s="16">
        <f>AX280*AY280</f>
        <v>12.600000000000001</v>
      </c>
      <c r="BA280" s="16">
        <f>AZ280/AX280</f>
        <v>4.2</v>
      </c>
      <c r="BF280" s="2"/>
      <c r="BG280" s="6"/>
    </row>
    <row r="281" spans="1:59" ht="12.75">
      <c r="A281" s="3"/>
      <c r="D281" s="6"/>
      <c r="E281" s="2"/>
      <c r="I281" s="2"/>
      <c r="Q281" s="2"/>
      <c r="U281" s="2"/>
      <c r="AC281" s="2"/>
      <c r="AX281" s="9">
        <v>1</v>
      </c>
      <c r="AY281" s="8">
        <v>6.416666666666667</v>
      </c>
      <c r="AZ281" s="16">
        <f>AX281*AY281</f>
        <v>6.416666666666667</v>
      </c>
      <c r="BA281" s="16">
        <f>AZ281/AX281</f>
        <v>6.416666666666667</v>
      </c>
      <c r="BF281" s="2"/>
      <c r="BG281" s="6"/>
    </row>
    <row r="282" spans="1:59" ht="12.75">
      <c r="A282" s="3"/>
      <c r="D282" s="6"/>
      <c r="E282" s="2"/>
      <c r="I282" s="2"/>
      <c r="Q282" s="2"/>
      <c r="U282" s="2"/>
      <c r="AC282" s="2"/>
      <c r="AX282" s="2"/>
      <c r="AZ282" s="16"/>
      <c r="BF282" s="2"/>
      <c r="BG282" s="6"/>
    </row>
    <row r="283" spans="1:59" ht="12.75">
      <c r="A283" s="3"/>
      <c r="B283" s="3">
        <v>1362</v>
      </c>
      <c r="C283" s="6">
        <f>E283+I283+M283+Q283+U283+Y283+AC283+AG283+AK283+AO283+AS283+AX283+BB283</f>
        <v>34</v>
      </c>
      <c r="D283" s="6">
        <f>G283+K283+O283+S283+W283+AA283+AE283+AI283+AM283+AQ283+AU283+AZ283+BD283</f>
        <v>187.90833333333333</v>
      </c>
      <c r="E283" s="6">
        <f>SUM(E277:E282)</f>
        <v>6</v>
      </c>
      <c r="F283" s="6">
        <f>AVERAGE(F277:F282)</f>
        <v>4.179166666666666</v>
      </c>
      <c r="G283" s="6">
        <f>SUM(G277:G282)</f>
        <v>23.483333333333334</v>
      </c>
      <c r="H283" s="16">
        <f>G283/E283</f>
        <v>3.913888888888889</v>
      </c>
      <c r="I283" s="6">
        <f>SUM(I277:I282)</f>
        <v>8</v>
      </c>
      <c r="J283" s="6">
        <f>AVERAGE(J277:J282)</f>
        <v>3.4520833333333334</v>
      </c>
      <c r="K283" s="22">
        <f>SUM(K277:K282)</f>
        <v>27.616666666666667</v>
      </c>
      <c r="L283" s="16">
        <f>K283/I283</f>
        <v>3.4520833333333334</v>
      </c>
      <c r="Q283" s="6">
        <f>SUM(Q277:Q282)</f>
        <v>1</v>
      </c>
      <c r="R283" s="6">
        <f>AVERAGE(R277:R282)</f>
        <v>6.533333333333334</v>
      </c>
      <c r="S283" s="6">
        <f>SUM(S277:S282)</f>
        <v>6.533333333333334</v>
      </c>
      <c r="T283" s="16">
        <f>S283/Q283</f>
        <v>6.533333333333334</v>
      </c>
      <c r="U283" s="2"/>
      <c r="AC283" s="2"/>
      <c r="AS283" s="6">
        <f>SUM(AS277:AS282)</f>
        <v>11</v>
      </c>
      <c r="AT283" s="6">
        <f>AVERAGE(AT277:AT282)</f>
        <v>8.631944444444445</v>
      </c>
      <c r="AU283" s="6">
        <f>SUM(AU277:AU282)</f>
        <v>96.375</v>
      </c>
      <c r="AV283" s="16">
        <f>AU283/AS283</f>
        <v>8.761363636363637</v>
      </c>
      <c r="AX283" s="6">
        <f>SUM(AX277:AX282)</f>
        <v>8</v>
      </c>
      <c r="AY283" s="6">
        <f>AVERAGE(AY277:AY282)</f>
        <v>4.3</v>
      </c>
      <c r="AZ283" s="6">
        <f>SUM(AZ277:AZ282)</f>
        <v>33.9</v>
      </c>
      <c r="BA283" s="16">
        <f>AZ283/AX283</f>
        <v>4.2375</v>
      </c>
      <c r="BF283" s="2"/>
      <c r="BG283" s="6"/>
    </row>
    <row r="284" spans="1:59" ht="12.75">
      <c r="A284" s="3"/>
      <c r="D284" s="6"/>
      <c r="E284" s="2"/>
      <c r="I284" s="2"/>
      <c r="Q284" s="2"/>
      <c r="U284" s="2"/>
      <c r="AC284" s="2"/>
      <c r="AX284" s="2"/>
      <c r="BF284" s="2"/>
      <c r="BG284" s="6"/>
    </row>
    <row r="285" spans="1:59" ht="12.75">
      <c r="A285" s="3">
        <v>1363</v>
      </c>
      <c r="D285" s="6"/>
      <c r="E285" s="9">
        <v>7.5</v>
      </c>
      <c r="F285" s="8">
        <v>4.846111111111111</v>
      </c>
      <c r="G285" s="16">
        <f>E285*F285</f>
        <v>36.34583333333333</v>
      </c>
      <c r="H285" s="16">
        <f>G285/E285</f>
        <v>4.846111111111111</v>
      </c>
      <c r="I285" s="9">
        <v>1</v>
      </c>
      <c r="J285" s="8">
        <v>4.3500000000000005</v>
      </c>
      <c r="K285" s="5">
        <f>I285*J285</f>
        <v>4.3500000000000005</v>
      </c>
      <c r="L285" s="16">
        <f>K285/I285</f>
        <v>4.3500000000000005</v>
      </c>
      <c r="Q285" s="2"/>
      <c r="U285" s="2"/>
      <c r="AC285" s="2"/>
      <c r="AS285" s="8">
        <v>6</v>
      </c>
      <c r="AT285" s="8">
        <v>7.019444444444445</v>
      </c>
      <c r="AU285" s="16">
        <f>AS285*AT285</f>
        <v>42.11666666666667</v>
      </c>
      <c r="AV285" s="16">
        <f>AU285/AS285</f>
        <v>7.019444444444445</v>
      </c>
      <c r="AW285" t="s">
        <v>79</v>
      </c>
      <c r="AX285" s="9">
        <v>3</v>
      </c>
      <c r="AY285" s="8">
        <v>3.4000000000000004</v>
      </c>
      <c r="AZ285" s="16">
        <f>AX285*AY285</f>
        <v>10.200000000000001</v>
      </c>
      <c r="BA285" s="16">
        <f>AZ285/AX285</f>
        <v>3.4000000000000004</v>
      </c>
      <c r="BF285" s="2"/>
      <c r="BG285" s="6"/>
    </row>
    <row r="286" spans="1:59" ht="12.75">
      <c r="A286" s="3"/>
      <c r="D286" s="6"/>
      <c r="E286" s="9">
        <v>1.5</v>
      </c>
      <c r="F286" s="8">
        <v>5.416666666666667</v>
      </c>
      <c r="G286" s="16">
        <f>E286*F286</f>
        <v>8.125</v>
      </c>
      <c r="H286" s="16">
        <f>G286/E286</f>
        <v>5.416666666666667</v>
      </c>
      <c r="I286" s="9">
        <v>4</v>
      </c>
      <c r="J286" s="8">
        <v>4.104166666666667</v>
      </c>
      <c r="K286" s="5">
        <f>I286*J286</f>
        <v>16.416666666666668</v>
      </c>
      <c r="L286" s="16">
        <f>K286/I286</f>
        <v>4.104166666666667</v>
      </c>
      <c r="Q286" s="2"/>
      <c r="U286" s="2"/>
      <c r="AC286" s="2"/>
      <c r="AS286" s="8">
        <v>4</v>
      </c>
      <c r="AT286" s="8">
        <v>9.25</v>
      </c>
      <c r="AU286" s="16">
        <f>AS286*AT286</f>
        <v>37</v>
      </c>
      <c r="AV286" s="16">
        <f>AU286/AS286</f>
        <v>9.25</v>
      </c>
      <c r="AW286" t="s">
        <v>187</v>
      </c>
      <c r="AX286" s="9">
        <v>1</v>
      </c>
      <c r="AY286" s="8">
        <v>4.2</v>
      </c>
      <c r="AZ286" s="16">
        <f>AX286*AY286</f>
        <v>4.2</v>
      </c>
      <c r="BA286" s="16">
        <f>AZ286/AX286</f>
        <v>4.2</v>
      </c>
      <c r="BF286" s="2"/>
      <c r="BG286" s="6"/>
    </row>
    <row r="287" spans="1:59" ht="12.75">
      <c r="A287" s="3"/>
      <c r="D287" s="6"/>
      <c r="E287" s="9">
        <v>1</v>
      </c>
      <c r="F287" s="8">
        <v>4.2</v>
      </c>
      <c r="G287" s="16">
        <f>E287*F287</f>
        <v>4.2</v>
      </c>
      <c r="H287" s="16">
        <f>G287/E287</f>
        <v>4.2</v>
      </c>
      <c r="I287" s="2"/>
      <c r="Q287" s="2"/>
      <c r="U287" s="2"/>
      <c r="AC287" s="2"/>
      <c r="AS287" s="8">
        <v>1</v>
      </c>
      <c r="AT287" s="8">
        <v>9.25</v>
      </c>
      <c r="AU287" s="16">
        <f>AS287*AT287</f>
        <v>9.25</v>
      </c>
      <c r="AV287" s="16">
        <f>AU287/AS287</f>
        <v>9.25</v>
      </c>
      <c r="AW287" t="s">
        <v>187</v>
      </c>
      <c r="AX287" s="2"/>
      <c r="BF287" s="2"/>
      <c r="BG287" s="6"/>
    </row>
    <row r="288" spans="1:59" ht="12.75">
      <c r="A288" s="3"/>
      <c r="D288" s="6"/>
      <c r="E288" s="9">
        <v>1</v>
      </c>
      <c r="F288" s="8">
        <v>3.3</v>
      </c>
      <c r="G288" s="16">
        <f>E288*F288</f>
        <v>3.3</v>
      </c>
      <c r="H288" s="16">
        <f>G288/E288</f>
        <v>3.3</v>
      </c>
      <c r="I288" s="2"/>
      <c r="Q288" s="2"/>
      <c r="U288" s="2"/>
      <c r="AC288" s="2"/>
      <c r="AS288" s="8">
        <v>1</v>
      </c>
      <c r="AT288" s="8">
        <v>5.483333333333333</v>
      </c>
      <c r="AU288" s="16">
        <f>AS288*AT288</f>
        <v>5.483333333333333</v>
      </c>
      <c r="AV288" s="16">
        <f>AU288/AS288</f>
        <v>5.483333333333333</v>
      </c>
      <c r="AW288" t="s">
        <v>76</v>
      </c>
      <c r="AX288" s="2"/>
      <c r="BF288" s="2"/>
      <c r="BG288" s="6"/>
    </row>
    <row r="289" spans="1:59" ht="12.75">
      <c r="A289" s="3"/>
      <c r="D289" s="6"/>
      <c r="E289" s="9">
        <v>1</v>
      </c>
      <c r="F289" s="8">
        <v>3.5</v>
      </c>
      <c r="G289" s="16">
        <f>E289*F289</f>
        <v>3.5</v>
      </c>
      <c r="H289" s="16">
        <f>G289/E289</f>
        <v>3.5</v>
      </c>
      <c r="I289" s="2"/>
      <c r="Q289" s="2"/>
      <c r="U289" s="2"/>
      <c r="AC289" s="2"/>
      <c r="AX289" s="2"/>
      <c r="BF289" s="2"/>
      <c r="BG289" s="6"/>
    </row>
    <row r="290" spans="1:59" ht="12.75">
      <c r="A290" s="3"/>
      <c r="D290" s="6"/>
      <c r="E290" s="2"/>
      <c r="I290" s="2"/>
      <c r="Q290" s="2"/>
      <c r="U290" s="2"/>
      <c r="AC290" s="2"/>
      <c r="AX290" s="2"/>
      <c r="BF290" s="2"/>
      <c r="BG290" s="6"/>
    </row>
    <row r="291" spans="1:59" ht="12.75">
      <c r="A291" s="3"/>
      <c r="B291" s="3">
        <v>1363</v>
      </c>
      <c r="C291" s="6">
        <f>E291+I291+M291+Q291+U291+Y291+AC291+AG291+AK291+AO291+AS291+AX291+BB291</f>
        <v>33</v>
      </c>
      <c r="D291" s="6">
        <f>G291+K291+O291+S291+W291+AA291+AE291+AI291+AM291+AQ291+AU291+AZ291+BD291</f>
        <v>184.4875</v>
      </c>
      <c r="E291" s="6">
        <f>SUM(E285:E290)</f>
        <v>12</v>
      </c>
      <c r="F291" s="6">
        <f>AVERAGE(F285:F290)</f>
        <v>4.252555555555555</v>
      </c>
      <c r="G291" s="6">
        <f>SUM(G285:G290)</f>
        <v>55.47083333333333</v>
      </c>
      <c r="H291" s="16">
        <f>G291/E291</f>
        <v>4.622569444444444</v>
      </c>
      <c r="I291" s="6">
        <f>SUM(I285:I290)</f>
        <v>5</v>
      </c>
      <c r="J291" s="6">
        <f>AVERAGE(J285:J290)</f>
        <v>4.227083333333334</v>
      </c>
      <c r="K291" s="22">
        <f>SUM(K285:K290)</f>
        <v>20.76666666666667</v>
      </c>
      <c r="L291" s="16">
        <f>K291/I291</f>
        <v>4.153333333333334</v>
      </c>
      <c r="Q291" s="2"/>
      <c r="U291" s="2"/>
      <c r="AC291" s="2"/>
      <c r="AS291" s="6">
        <f>SUM(AS285:AS290)</f>
        <v>12</v>
      </c>
      <c r="AT291" s="6">
        <f>AVERAGE(AT285:AT290)</f>
        <v>7.750694444444445</v>
      </c>
      <c r="AU291" s="6">
        <f>SUM(AU285:AU290)</f>
        <v>93.85000000000001</v>
      </c>
      <c r="AV291" s="16">
        <f>AU291/AS291</f>
        <v>7.820833333333334</v>
      </c>
      <c r="AX291" s="6">
        <f>SUM(AX285:AX290)</f>
        <v>4</v>
      </c>
      <c r="AY291" s="6">
        <f>AVERAGE(AY285:AY290)</f>
        <v>3.8000000000000003</v>
      </c>
      <c r="AZ291" s="6">
        <f>SUM(AZ285:AZ290)</f>
        <v>14.400000000000002</v>
      </c>
      <c r="BA291" s="16">
        <f>AZ291/AX291</f>
        <v>3.6000000000000005</v>
      </c>
      <c r="BF291" s="2"/>
      <c r="BG291" s="6"/>
    </row>
    <row r="292" spans="1:59" ht="12.75">
      <c r="A292" s="3"/>
      <c r="D292" s="6"/>
      <c r="E292" s="6"/>
      <c r="I292" s="6"/>
      <c r="Q292" s="2"/>
      <c r="U292" s="2"/>
      <c r="AC292" s="2"/>
      <c r="AX292" s="6"/>
      <c r="BF292" s="2"/>
      <c r="BG292" s="6"/>
    </row>
    <row r="293" spans="1:59" ht="12.75">
      <c r="A293" s="3">
        <v>1364</v>
      </c>
      <c r="B293" s="3">
        <v>1364</v>
      </c>
      <c r="C293" s="6">
        <v>0</v>
      </c>
      <c r="D293" s="6">
        <f>G293+K293+O293+S293+W293+AA293+AE293+AI293+AM293+AQ293+AU293+AZ293+BD293</f>
        <v>0</v>
      </c>
      <c r="E293" s="6"/>
      <c r="I293" s="6"/>
      <c r="Q293" s="2"/>
      <c r="U293" s="2"/>
      <c r="AC293" s="2"/>
      <c r="AX293" s="6"/>
      <c r="BF293" s="2"/>
      <c r="BG293" s="6"/>
    </row>
    <row r="294" spans="1:59" ht="12.75">
      <c r="A294" s="3"/>
      <c r="D294" s="6"/>
      <c r="E294" s="6"/>
      <c r="I294" s="6"/>
      <c r="Q294" s="2"/>
      <c r="U294" s="2"/>
      <c r="AC294" s="2"/>
      <c r="AX294" s="6"/>
      <c r="BF294" s="2"/>
      <c r="BG294" s="6"/>
    </row>
    <row r="295" spans="1:59" ht="12.75">
      <c r="A295" s="3">
        <v>1365</v>
      </c>
      <c r="B295" s="3">
        <v>1365</v>
      </c>
      <c r="C295" s="6">
        <v>0</v>
      </c>
      <c r="D295" s="6">
        <f>G295+K295+O295+S295+W295+AA295+AE295+AI295+AM295+AQ295+AU295+AZ295+BD295</f>
        <v>0</v>
      </c>
      <c r="E295" s="2"/>
      <c r="I295" s="2"/>
      <c r="Q295" s="2"/>
      <c r="U295" s="2"/>
      <c r="AC295" s="2"/>
      <c r="AX295" s="2"/>
      <c r="BF295" s="2"/>
      <c r="BG295" s="6"/>
    </row>
    <row r="296" spans="1:59" ht="12.75">
      <c r="A296" s="3"/>
      <c r="D296" s="6"/>
      <c r="E296" s="2"/>
      <c r="I296" s="2"/>
      <c r="Q296" s="2"/>
      <c r="U296" s="2"/>
      <c r="AC296" s="2"/>
      <c r="AX296" s="2"/>
      <c r="BF296" s="2"/>
      <c r="BG296" s="6"/>
    </row>
    <row r="297" spans="1:59" ht="12.75">
      <c r="A297" s="3">
        <v>1366</v>
      </c>
      <c r="D297" s="6"/>
      <c r="E297" s="9">
        <v>3</v>
      </c>
      <c r="F297" s="8">
        <v>3.5</v>
      </c>
      <c r="G297" s="16">
        <f aca="true" t="shared" si="10" ref="G297:G303">E297*F297</f>
        <v>10.5</v>
      </c>
      <c r="H297" s="16">
        <f aca="true" t="shared" si="11" ref="H297:H303">G297/E297</f>
        <v>3.5</v>
      </c>
      <c r="I297" s="9">
        <v>2</v>
      </c>
      <c r="J297" s="8">
        <v>4.3</v>
      </c>
      <c r="K297" s="5">
        <f>I297*J297</f>
        <v>8.6</v>
      </c>
      <c r="L297" s="16">
        <f>K297/I297</f>
        <v>4.3</v>
      </c>
      <c r="M297" s="9">
        <v>1</v>
      </c>
      <c r="N297" s="8">
        <v>4.8374999999999995</v>
      </c>
      <c r="O297" s="16">
        <f>M297*N297</f>
        <v>4.8374999999999995</v>
      </c>
      <c r="P297" s="16">
        <f>O297/M297</f>
        <v>4.8374999999999995</v>
      </c>
      <c r="Q297" s="16"/>
      <c r="U297" s="9">
        <v>1</v>
      </c>
      <c r="V297" s="8">
        <v>4.8374999999999995</v>
      </c>
      <c r="W297" s="16">
        <f>U297*V297</f>
        <v>4.8374999999999995</v>
      </c>
      <c r="X297" s="16">
        <f>W297/U297</f>
        <v>4.8374999999999995</v>
      </c>
      <c r="AC297" s="2"/>
      <c r="AS297" s="8">
        <v>5</v>
      </c>
      <c r="AT297" s="8">
        <v>10.5</v>
      </c>
      <c r="AU297" s="16">
        <f>AS297*AT297</f>
        <v>52.5</v>
      </c>
      <c r="AV297" s="16">
        <f>AU297/AS297</f>
        <v>10.5</v>
      </c>
      <c r="AW297" t="s">
        <v>79</v>
      </c>
      <c r="AX297" s="9">
        <v>1</v>
      </c>
      <c r="AY297" s="8">
        <v>6.3</v>
      </c>
      <c r="AZ297" s="16">
        <f>AX297*AY297</f>
        <v>6.3</v>
      </c>
      <c r="BA297" s="16">
        <f>AZ297/AX297</f>
        <v>6.3</v>
      </c>
      <c r="BF297" s="2"/>
      <c r="BG297" s="6"/>
    </row>
    <row r="298" spans="1:59" ht="12.75">
      <c r="A298" s="3"/>
      <c r="D298" s="6"/>
      <c r="E298" s="9">
        <v>8</v>
      </c>
      <c r="F298" s="8">
        <v>4</v>
      </c>
      <c r="G298" s="16">
        <f t="shared" si="10"/>
        <v>32</v>
      </c>
      <c r="H298" s="16">
        <f t="shared" si="11"/>
        <v>4</v>
      </c>
      <c r="I298" s="9">
        <v>2</v>
      </c>
      <c r="J298" s="8">
        <v>3.1</v>
      </c>
      <c r="K298" s="5">
        <f>I298*J298</f>
        <v>6.2</v>
      </c>
      <c r="L298" s="16">
        <f>K298/I298</f>
        <v>3.1</v>
      </c>
      <c r="M298" s="9">
        <v>2</v>
      </c>
      <c r="N298" s="8">
        <v>3.2</v>
      </c>
      <c r="O298" s="16">
        <f>M298*N298</f>
        <v>6.4</v>
      </c>
      <c r="P298" s="16">
        <f>O298/M298</f>
        <v>3.2</v>
      </c>
      <c r="Q298" s="16"/>
      <c r="U298" s="2"/>
      <c r="AC298" s="2"/>
      <c r="AS298" s="8">
        <v>5</v>
      </c>
      <c r="AT298" s="8">
        <v>10.5</v>
      </c>
      <c r="AU298" s="16">
        <f>AS298*AT298</f>
        <v>52.5</v>
      </c>
      <c r="AV298" s="16">
        <f>AU298/AS298</f>
        <v>10.5</v>
      </c>
      <c r="AW298" t="s">
        <v>76</v>
      </c>
      <c r="AX298" s="9">
        <v>1</v>
      </c>
      <c r="AY298" s="8">
        <v>3.9375</v>
      </c>
      <c r="AZ298" s="16">
        <f>AX298*AY298</f>
        <v>3.9375</v>
      </c>
      <c r="BA298" s="16">
        <f>AZ298/AX298</f>
        <v>3.9375</v>
      </c>
      <c r="BF298" s="2"/>
      <c r="BG298" s="6"/>
    </row>
    <row r="299" spans="1:59" ht="12.75">
      <c r="A299" s="3"/>
      <c r="D299" s="6"/>
      <c r="E299" s="9">
        <v>1</v>
      </c>
      <c r="F299" s="8">
        <v>7.875</v>
      </c>
      <c r="G299" s="16">
        <f t="shared" si="10"/>
        <v>7.875</v>
      </c>
      <c r="H299" s="16">
        <f t="shared" si="11"/>
        <v>7.875</v>
      </c>
      <c r="I299" s="2"/>
      <c r="Q299" s="2"/>
      <c r="U299" s="2"/>
      <c r="AC299" s="2"/>
      <c r="AS299" s="8">
        <v>1</v>
      </c>
      <c r="AT299" s="8">
        <v>8.5</v>
      </c>
      <c r="AU299" s="16">
        <f>AS299*AT299</f>
        <v>8.5</v>
      </c>
      <c r="AV299" s="16">
        <f>AU299/AS299</f>
        <v>8.5</v>
      </c>
      <c r="AW299" t="s">
        <v>187</v>
      </c>
      <c r="AX299" s="2"/>
      <c r="BF299" s="2"/>
      <c r="BG299" s="6"/>
    </row>
    <row r="300" spans="1:59" ht="12.75">
      <c r="A300" s="3"/>
      <c r="D300" s="6"/>
      <c r="E300" s="9">
        <v>1</v>
      </c>
      <c r="F300" s="8">
        <v>4.6000000000000005</v>
      </c>
      <c r="G300" s="16">
        <f t="shared" si="10"/>
        <v>4.6000000000000005</v>
      </c>
      <c r="H300" s="16">
        <f t="shared" si="11"/>
        <v>4.6000000000000005</v>
      </c>
      <c r="I300" s="2"/>
      <c r="Q300" s="2"/>
      <c r="U300" s="2"/>
      <c r="AC300" s="2"/>
      <c r="AS300" s="8">
        <v>1</v>
      </c>
      <c r="AT300" s="8">
        <v>10.5</v>
      </c>
      <c r="AU300" s="16">
        <f>AS300*AT300</f>
        <v>10.5</v>
      </c>
      <c r="AV300" s="16">
        <f>AU300/AS300</f>
        <v>10.5</v>
      </c>
      <c r="AW300" t="s">
        <v>76</v>
      </c>
      <c r="AX300" s="2"/>
      <c r="BF300" s="2"/>
      <c r="BG300" s="6"/>
    </row>
    <row r="301" spans="1:59" ht="12.75">
      <c r="A301" s="3"/>
      <c r="D301" s="6"/>
      <c r="E301" s="9">
        <v>1</v>
      </c>
      <c r="F301" s="8">
        <v>4.7</v>
      </c>
      <c r="G301" s="16">
        <f t="shared" si="10"/>
        <v>4.7</v>
      </c>
      <c r="H301" s="16">
        <f t="shared" si="11"/>
        <v>4.7</v>
      </c>
      <c r="I301" s="2"/>
      <c r="Q301" s="2"/>
      <c r="U301" s="2"/>
      <c r="AC301" s="2"/>
      <c r="AS301" s="8">
        <v>4</v>
      </c>
      <c r="AT301" s="8">
        <v>4.3999999999999995</v>
      </c>
      <c r="AU301" s="16">
        <f>AS301*AT301</f>
        <v>17.599999999999998</v>
      </c>
      <c r="AV301" s="16">
        <f>AU301/AS301</f>
        <v>4.3999999999999995</v>
      </c>
      <c r="AW301" t="s">
        <v>80</v>
      </c>
      <c r="AX301" s="2"/>
      <c r="BF301" s="2"/>
      <c r="BG301" s="6"/>
    </row>
    <row r="302" spans="1:59" ht="12.75">
      <c r="A302" s="3"/>
      <c r="D302" s="6"/>
      <c r="E302" s="9">
        <v>1</v>
      </c>
      <c r="F302" s="8">
        <v>3.8</v>
      </c>
      <c r="G302" s="16">
        <f t="shared" si="10"/>
        <v>3.8</v>
      </c>
      <c r="H302" s="16">
        <f t="shared" si="11"/>
        <v>3.8</v>
      </c>
      <c r="I302" s="2"/>
      <c r="Q302" s="2"/>
      <c r="U302" s="2"/>
      <c r="AC302" s="2"/>
      <c r="AX302" s="2"/>
      <c r="BF302" s="2"/>
      <c r="BG302" s="6"/>
    </row>
    <row r="303" spans="1:59" ht="12.75">
      <c r="A303" s="3"/>
      <c r="D303" s="6"/>
      <c r="E303" s="9">
        <v>2</v>
      </c>
      <c r="F303" s="8">
        <v>3.75</v>
      </c>
      <c r="G303" s="16">
        <f t="shared" si="10"/>
        <v>7.5</v>
      </c>
      <c r="H303" s="16">
        <f t="shared" si="11"/>
        <v>3.75</v>
      </c>
      <c r="I303" s="2"/>
      <c r="Q303" s="2"/>
      <c r="U303" s="2"/>
      <c r="AC303" s="2"/>
      <c r="AX303" s="2"/>
      <c r="BF303" s="2"/>
      <c r="BG303" s="6"/>
    </row>
    <row r="304" spans="1:59" ht="12.75">
      <c r="A304" s="3"/>
      <c r="D304" s="6"/>
      <c r="E304" s="2"/>
      <c r="G304" s="16"/>
      <c r="H304" s="16"/>
      <c r="I304" s="2"/>
      <c r="Q304" s="2"/>
      <c r="U304" s="2"/>
      <c r="AC304" s="2"/>
      <c r="AX304" s="2"/>
      <c r="BF304" s="2"/>
      <c r="BG304" s="6"/>
    </row>
    <row r="305" spans="1:59" ht="12.75">
      <c r="A305" s="3"/>
      <c r="B305" s="3">
        <v>1366</v>
      </c>
      <c r="C305" s="6">
        <f>E305+I305+M305+Q305+U305+Y305+AC305+AG305+AK305+AO305+AS305+AX305+BB305</f>
        <v>43</v>
      </c>
      <c r="D305" s="6">
        <f>G305+K305+O305+S305+W305+AA305+AE305+AI305+AM305+AQ305+AU305+AZ305+BD305</f>
        <v>253.6875</v>
      </c>
      <c r="E305" s="16">
        <f>SUM(E297:E304)</f>
        <v>17</v>
      </c>
      <c r="F305" s="6">
        <f>AVERAGE(F297:F304)</f>
        <v>4.603571428571429</v>
      </c>
      <c r="G305" s="16">
        <f>SUM(G297:G304)</f>
        <v>70.975</v>
      </c>
      <c r="H305" s="16">
        <f>G305/E305</f>
        <v>4.175</v>
      </c>
      <c r="I305" s="16">
        <f>SUM(I297:I304)</f>
        <v>4</v>
      </c>
      <c r="J305" s="6">
        <f>AVERAGE(J297:J304)</f>
        <v>3.7</v>
      </c>
      <c r="K305" s="5">
        <f>SUM(K297:K304)</f>
        <v>14.8</v>
      </c>
      <c r="L305" s="16">
        <f>K305/I305</f>
        <v>3.7</v>
      </c>
      <c r="M305" s="16">
        <f>SUM(M297:M304)</f>
        <v>3</v>
      </c>
      <c r="N305" s="6">
        <f>AVERAGE(N297:N304)</f>
        <v>4.01875</v>
      </c>
      <c r="O305" s="16">
        <f>SUM(O297:O304)</f>
        <v>11.2375</v>
      </c>
      <c r="P305" s="16">
        <f>O305/M305</f>
        <v>3.7458333333333336</v>
      </c>
      <c r="Q305" s="2"/>
      <c r="U305" s="16">
        <f>SUM(U297:U304)</f>
        <v>1</v>
      </c>
      <c r="V305" s="6">
        <f>AVERAGE(V297:V304)</f>
        <v>4.8374999999999995</v>
      </c>
      <c r="W305" s="16">
        <f>SUM(W297:W304)</f>
        <v>4.8374999999999995</v>
      </c>
      <c r="X305" s="16">
        <f>W305/U305</f>
        <v>4.8374999999999995</v>
      </c>
      <c r="AC305" s="2"/>
      <c r="AS305" s="16">
        <f>SUM(AS297:AS304)</f>
        <v>16</v>
      </c>
      <c r="AT305" s="6">
        <f>AVERAGE(AT297:AT304)</f>
        <v>8.879999999999999</v>
      </c>
      <c r="AU305" s="16">
        <f>SUM(AU297:AU304)</f>
        <v>141.6</v>
      </c>
      <c r="AV305" s="16">
        <f>AU305/AS305</f>
        <v>8.85</v>
      </c>
      <c r="AX305" s="16">
        <f>SUM(AX297:AX304)</f>
        <v>2</v>
      </c>
      <c r="AY305" s="6">
        <f>AVERAGE(AY297:AY304)</f>
        <v>5.11875</v>
      </c>
      <c r="AZ305" s="16">
        <f>SUM(AZ297:AZ304)</f>
        <v>10.2375</v>
      </c>
      <c r="BA305" s="16">
        <f>AZ305/AX305</f>
        <v>5.11875</v>
      </c>
      <c r="BF305" s="2"/>
      <c r="BG305" s="6"/>
    </row>
    <row r="306" spans="1:59" ht="12.75">
      <c r="A306" s="3"/>
      <c r="D306" s="6"/>
      <c r="E306" s="2"/>
      <c r="H306" s="6"/>
      <c r="I306" s="2"/>
      <c r="Q306" s="2"/>
      <c r="U306" s="2"/>
      <c r="AC306" s="2"/>
      <c r="AX306" s="2"/>
      <c r="BF306" s="2"/>
      <c r="BG306" s="6"/>
    </row>
    <row r="307" spans="1:59" ht="12.75">
      <c r="A307" s="3">
        <v>1367</v>
      </c>
      <c r="D307" s="6"/>
      <c r="E307" s="9">
        <v>3</v>
      </c>
      <c r="F307" s="8">
        <v>4</v>
      </c>
      <c r="G307" s="16">
        <f aca="true" t="shared" si="12" ref="G307:G314">E307*F307</f>
        <v>12</v>
      </c>
      <c r="H307" s="16">
        <f aca="true" t="shared" si="13" ref="H307:H314">G307/E307</f>
        <v>4</v>
      </c>
      <c r="I307" s="9">
        <v>4</v>
      </c>
      <c r="J307" s="8">
        <v>4.1921875</v>
      </c>
      <c r="K307" s="5">
        <f>I307*J307</f>
        <v>16.76875</v>
      </c>
      <c r="L307" s="16">
        <f>K307/I307</f>
        <v>4.1921875</v>
      </c>
      <c r="Q307" s="2"/>
      <c r="U307" s="9">
        <v>4</v>
      </c>
      <c r="V307" s="8">
        <v>5.5</v>
      </c>
      <c r="W307" s="16">
        <f>U307*V307</f>
        <v>22</v>
      </c>
      <c r="X307" s="16">
        <f>W307/U307</f>
        <v>5.5</v>
      </c>
      <c r="AC307" s="2"/>
      <c r="AK307" s="9">
        <v>2</v>
      </c>
      <c r="AL307" s="8">
        <v>3.4</v>
      </c>
      <c r="AM307" s="16">
        <f>AK307*AL307</f>
        <v>6.8</v>
      </c>
      <c r="AN307" s="16">
        <f>AM307/AK307</f>
        <v>3.4</v>
      </c>
      <c r="AS307" s="8">
        <v>5.5</v>
      </c>
      <c r="AT307" s="8">
        <v>11.59848484848485</v>
      </c>
      <c r="AU307" s="16">
        <f>AS307*AT307</f>
        <v>63.79166666666667</v>
      </c>
      <c r="AV307" s="16">
        <f>AU307/AS307</f>
        <v>11.59848484848485</v>
      </c>
      <c r="AW307" t="s">
        <v>176</v>
      </c>
      <c r="AX307" s="9">
        <v>1</v>
      </c>
      <c r="AY307" s="8">
        <v>5.5</v>
      </c>
      <c r="AZ307" s="16">
        <f>AX307*AY307</f>
        <v>5.5</v>
      </c>
      <c r="BA307" s="16">
        <f>AZ307/AX307</f>
        <v>5.5</v>
      </c>
      <c r="BF307" s="2"/>
      <c r="BG307" s="6"/>
    </row>
    <row r="308" spans="1:59" ht="12.75">
      <c r="A308" s="3"/>
      <c r="D308" s="6"/>
      <c r="E308" s="9">
        <v>1</v>
      </c>
      <c r="F308" s="8">
        <v>5.85</v>
      </c>
      <c r="G308" s="16">
        <f t="shared" si="12"/>
        <v>5.85</v>
      </c>
      <c r="H308" s="16">
        <f t="shared" si="13"/>
        <v>5.85</v>
      </c>
      <c r="I308" s="9">
        <v>2</v>
      </c>
      <c r="J308" s="8">
        <v>3.6</v>
      </c>
      <c r="K308" s="5">
        <f>I308*J308</f>
        <v>7.2</v>
      </c>
      <c r="L308" s="16">
        <f>K308/I308</f>
        <v>3.6</v>
      </c>
      <c r="Q308" s="2"/>
      <c r="U308" s="2"/>
      <c r="AC308" s="2"/>
      <c r="AS308" s="8">
        <v>5.5</v>
      </c>
      <c r="AT308" s="8">
        <v>11.5</v>
      </c>
      <c r="AU308" s="16">
        <f>AS308*AT308</f>
        <v>63.25</v>
      </c>
      <c r="AV308" s="16">
        <f>AU308/AS308</f>
        <v>11.5</v>
      </c>
      <c r="AW308" t="s">
        <v>187</v>
      </c>
      <c r="AX308" s="9">
        <v>1</v>
      </c>
      <c r="AY308" s="8">
        <v>4.8</v>
      </c>
      <c r="AZ308" s="16">
        <f>AX308*AY308</f>
        <v>4.8</v>
      </c>
      <c r="BA308" s="16">
        <f>AZ308/AX308</f>
        <v>4.8</v>
      </c>
      <c r="BF308" s="2"/>
      <c r="BG308" s="6"/>
    </row>
    <row r="309" spans="1:59" ht="12.75">
      <c r="A309" s="3"/>
      <c r="D309" s="6"/>
      <c r="E309" s="9">
        <v>1</v>
      </c>
      <c r="F309" s="8">
        <v>4</v>
      </c>
      <c r="G309" s="16">
        <f t="shared" si="12"/>
        <v>4</v>
      </c>
      <c r="H309" s="16">
        <f t="shared" si="13"/>
        <v>4</v>
      </c>
      <c r="I309" s="9">
        <v>2</v>
      </c>
      <c r="J309" s="8">
        <v>3</v>
      </c>
      <c r="K309" s="5">
        <f>I309*J309</f>
        <v>6</v>
      </c>
      <c r="L309" s="16">
        <f>K309/I309</f>
        <v>3</v>
      </c>
      <c r="Q309" s="2"/>
      <c r="U309" s="2"/>
      <c r="AC309" s="2"/>
      <c r="AX309" s="9">
        <v>1</v>
      </c>
      <c r="AY309" s="8">
        <v>3.9</v>
      </c>
      <c r="AZ309" s="16">
        <f>AX309*AY309</f>
        <v>3.9</v>
      </c>
      <c r="BA309" s="16">
        <f>AZ309/AX309</f>
        <v>3.9</v>
      </c>
      <c r="BF309" s="2"/>
      <c r="BG309" s="6"/>
    </row>
    <row r="310" spans="1:59" ht="12.75">
      <c r="A310" s="3"/>
      <c r="D310" s="6"/>
      <c r="E310" s="9">
        <v>2</v>
      </c>
      <c r="F310" s="8">
        <v>3.8</v>
      </c>
      <c r="G310" s="16">
        <f t="shared" si="12"/>
        <v>7.6</v>
      </c>
      <c r="H310" s="16">
        <f t="shared" si="13"/>
        <v>3.8</v>
      </c>
      <c r="I310" s="2"/>
      <c r="Q310" s="2"/>
      <c r="U310" s="2"/>
      <c r="AC310" s="2"/>
      <c r="AX310" s="9">
        <v>1</v>
      </c>
      <c r="AY310" s="8">
        <v>5.5</v>
      </c>
      <c r="AZ310" s="16">
        <f>AX310*AY310</f>
        <v>5.5</v>
      </c>
      <c r="BA310" s="16">
        <f>AZ310/AX310</f>
        <v>5.5</v>
      </c>
      <c r="BF310" s="2"/>
      <c r="BG310" s="6"/>
    </row>
    <row r="311" spans="1:59" ht="12.75">
      <c r="A311" s="3"/>
      <c r="D311" s="6"/>
      <c r="E311" s="9">
        <v>4</v>
      </c>
      <c r="F311" s="8">
        <v>4.3999999999999995</v>
      </c>
      <c r="G311" s="16">
        <f t="shared" si="12"/>
        <v>17.599999999999998</v>
      </c>
      <c r="H311" s="16">
        <f t="shared" si="13"/>
        <v>4.3999999999999995</v>
      </c>
      <c r="I311" s="2"/>
      <c r="Q311" s="2"/>
      <c r="U311" s="2"/>
      <c r="AC311" s="2"/>
      <c r="AX311" s="2"/>
      <c r="BF311" s="2"/>
      <c r="BG311" s="6"/>
    </row>
    <row r="312" spans="1:59" ht="12.75">
      <c r="A312" s="3"/>
      <c r="D312" s="6"/>
      <c r="E312" s="9">
        <v>1</v>
      </c>
      <c r="F312" s="8">
        <v>5</v>
      </c>
      <c r="G312" s="16">
        <f t="shared" si="12"/>
        <v>5</v>
      </c>
      <c r="H312" s="16">
        <f t="shared" si="13"/>
        <v>5</v>
      </c>
      <c r="I312" s="2"/>
      <c r="Q312" s="2"/>
      <c r="U312" s="2"/>
      <c r="AC312" s="2"/>
      <c r="AX312" s="2"/>
      <c r="BF312" s="2"/>
      <c r="BG312" s="6"/>
    </row>
    <row r="313" spans="1:59" ht="12.75">
      <c r="A313" s="3"/>
      <c r="D313" s="6"/>
      <c r="E313" s="9">
        <v>1</v>
      </c>
      <c r="F313" s="8">
        <v>4.1000000000000005</v>
      </c>
      <c r="G313" s="16">
        <f t="shared" si="12"/>
        <v>4.1000000000000005</v>
      </c>
      <c r="H313" s="16">
        <f t="shared" si="13"/>
        <v>4.1000000000000005</v>
      </c>
      <c r="I313" s="2"/>
      <c r="Q313" s="2"/>
      <c r="U313" s="2"/>
      <c r="AC313" s="2"/>
      <c r="AX313" s="2"/>
      <c r="BF313" s="2"/>
      <c r="BG313" s="6"/>
    </row>
    <row r="314" spans="1:59" ht="12.75">
      <c r="A314" s="3"/>
      <c r="D314" s="6"/>
      <c r="E314" s="9">
        <v>1</v>
      </c>
      <c r="F314" s="8">
        <v>3.5</v>
      </c>
      <c r="G314" s="16">
        <f t="shared" si="12"/>
        <v>3.5</v>
      </c>
      <c r="H314" s="16">
        <f t="shared" si="13"/>
        <v>3.5</v>
      </c>
      <c r="I314" s="2"/>
      <c r="Q314" s="2"/>
      <c r="U314" s="2"/>
      <c r="AC314" s="2"/>
      <c r="AX314" s="2"/>
      <c r="BF314" s="2"/>
      <c r="BG314" s="6"/>
    </row>
    <row r="315" spans="1:59" ht="12.75">
      <c r="A315" s="3"/>
      <c r="D315" s="6"/>
      <c r="E315" s="2"/>
      <c r="G315" s="16"/>
      <c r="H315" s="16"/>
      <c r="I315" s="2"/>
      <c r="Q315" s="2"/>
      <c r="U315" s="2"/>
      <c r="AC315" s="2"/>
      <c r="AX315" s="2"/>
      <c r="BF315" s="2"/>
      <c r="BG315" s="6"/>
    </row>
    <row r="316" spans="1:59" ht="12.75">
      <c r="A316" s="3"/>
      <c r="B316" s="3">
        <v>1367</v>
      </c>
      <c r="C316" s="6">
        <f>E316+I316+M316+Q316+U316+Y316+AC316+AG316+AK316+AO316+AS316+AX316+BB316</f>
        <v>43</v>
      </c>
      <c r="D316" s="6">
        <f>G316+K316+O316+S316+W316+AA316+AE316+AI316+AM316+AQ316+AU316+AZ316+BD316</f>
        <v>265.16041666666666</v>
      </c>
      <c r="E316" s="16">
        <f>SUM(E307:E315)</f>
        <v>14</v>
      </c>
      <c r="F316" s="6">
        <f>AVERAGE(F307:F315)</f>
        <v>4.33125</v>
      </c>
      <c r="G316" s="16">
        <f>SUM(G307:G315)</f>
        <v>59.65</v>
      </c>
      <c r="H316" s="16">
        <f>G316/E316</f>
        <v>4.260714285714285</v>
      </c>
      <c r="I316" s="16">
        <f>SUM(I307:I315)</f>
        <v>8</v>
      </c>
      <c r="J316" s="6">
        <f>AVERAGE(J307:J315)</f>
        <v>3.5973958333333336</v>
      </c>
      <c r="K316" s="5">
        <f>SUM(K307:K315)</f>
        <v>29.96875</v>
      </c>
      <c r="L316" s="16">
        <f>K316/I316</f>
        <v>3.74609375</v>
      </c>
      <c r="Q316" s="2"/>
      <c r="U316" s="16">
        <f>SUM(U307:U315)</f>
        <v>4</v>
      </c>
      <c r="V316" s="6">
        <f>AVERAGE(V307:V315)</f>
        <v>5.5</v>
      </c>
      <c r="W316" s="16">
        <f>SUM(W307:W315)</f>
        <v>22</v>
      </c>
      <c r="X316" s="16">
        <f>W316/U316</f>
        <v>5.5</v>
      </c>
      <c r="AC316" s="2"/>
      <c r="AK316" s="16">
        <f>SUM(AK307:AK315)</f>
        <v>2</v>
      </c>
      <c r="AL316" s="6">
        <f>AVERAGE(AL307:AL315)</f>
        <v>3.4</v>
      </c>
      <c r="AM316" s="16">
        <f>SUM(AM307:AM315)</f>
        <v>6.8</v>
      </c>
      <c r="AN316" s="16">
        <f>AM316/AK316</f>
        <v>3.4</v>
      </c>
      <c r="AS316" s="16">
        <f>SUM(AS307:AS315)</f>
        <v>11</v>
      </c>
      <c r="AT316" s="6">
        <f>AVERAGE(AT307:AT315)</f>
        <v>11.549242424242426</v>
      </c>
      <c r="AU316" s="16">
        <f>SUM(AU307:AU315)</f>
        <v>127.04166666666667</v>
      </c>
      <c r="AV316" s="16">
        <f>AU316/AS316</f>
        <v>11.549242424242424</v>
      </c>
      <c r="AX316" s="16">
        <f>SUM(AX307:AX315)</f>
        <v>4</v>
      </c>
      <c r="AY316" s="6">
        <f>AVERAGE(AY307:AY315)</f>
        <v>4.925000000000001</v>
      </c>
      <c r="AZ316" s="16">
        <f>SUM(AZ307:AZ315)</f>
        <v>19.700000000000003</v>
      </c>
      <c r="BA316" s="16">
        <f>AZ316/AX316</f>
        <v>4.925000000000001</v>
      </c>
      <c r="BF316" s="2"/>
      <c r="BG316" s="6"/>
    </row>
    <row r="317" spans="1:59" ht="12.75">
      <c r="A317" s="3"/>
      <c r="D317" s="6"/>
      <c r="E317" s="2"/>
      <c r="I317" s="2"/>
      <c r="Q317" s="2"/>
      <c r="U317" s="2"/>
      <c r="AC317" s="2"/>
      <c r="AX317" s="2"/>
      <c r="BF317" s="2"/>
      <c r="BG317" s="6"/>
    </row>
    <row r="318" spans="1:59" ht="12.75">
      <c r="A318" s="3">
        <v>1368</v>
      </c>
      <c r="D318" s="6"/>
      <c r="E318" s="9">
        <v>1</v>
      </c>
      <c r="F318" s="8">
        <v>3.55</v>
      </c>
      <c r="G318" s="16">
        <f aca="true" t="shared" si="14" ref="G318:G325">E318*F318</f>
        <v>3.55</v>
      </c>
      <c r="H318" s="16">
        <f aca="true" t="shared" si="15" ref="H318:H325">G318/E318</f>
        <v>3.55</v>
      </c>
      <c r="I318" s="9">
        <v>4</v>
      </c>
      <c r="J318" s="8">
        <v>4.514583333333333</v>
      </c>
      <c r="K318" s="5">
        <f>I318*J318</f>
        <v>18.058333333333334</v>
      </c>
      <c r="L318" s="16">
        <f>K318/I318</f>
        <v>4.514583333333333</v>
      </c>
      <c r="Q318" s="2"/>
      <c r="U318" s="9">
        <v>2</v>
      </c>
      <c r="V318" s="8">
        <v>3.2</v>
      </c>
      <c r="W318" s="16">
        <f>U318*V318</f>
        <v>6.4</v>
      </c>
      <c r="X318" s="16">
        <f>W318/U318</f>
        <v>3.2</v>
      </c>
      <c r="AC318" s="2"/>
      <c r="AS318" s="8">
        <v>5</v>
      </c>
      <c r="AT318" s="8">
        <v>12.75</v>
      </c>
      <c r="AU318" s="16">
        <f>AS318*AT318</f>
        <v>63.75</v>
      </c>
      <c r="AV318" s="16">
        <f>AU318/AS318</f>
        <v>12.75</v>
      </c>
      <c r="AW318" t="s">
        <v>187</v>
      </c>
      <c r="AX318" s="9">
        <v>3</v>
      </c>
      <c r="AY318" s="8">
        <v>3.75</v>
      </c>
      <c r="AZ318" s="16">
        <f>AX318*AY318</f>
        <v>11.25</v>
      </c>
      <c r="BA318" s="16">
        <f>AZ318/AX318</f>
        <v>3.75</v>
      </c>
      <c r="BF318" s="2"/>
      <c r="BG318" s="6"/>
    </row>
    <row r="319" spans="1:59" ht="12.75">
      <c r="A319" s="3"/>
      <c r="D319" s="6"/>
      <c r="E319" s="9">
        <v>1</v>
      </c>
      <c r="F319" s="8">
        <v>3.1</v>
      </c>
      <c r="G319" s="16">
        <f t="shared" si="14"/>
        <v>3.1</v>
      </c>
      <c r="H319" s="16">
        <f t="shared" si="15"/>
        <v>3.1</v>
      </c>
      <c r="I319" s="9">
        <v>2</v>
      </c>
      <c r="J319" s="8">
        <v>3.75</v>
      </c>
      <c r="K319" s="5">
        <f>I319*J319</f>
        <v>7.5</v>
      </c>
      <c r="L319" s="16">
        <f>K319/I319</f>
        <v>3.75</v>
      </c>
      <c r="Q319" s="2"/>
      <c r="U319" s="2"/>
      <c r="AC319" s="2"/>
      <c r="AS319" s="8">
        <v>5</v>
      </c>
      <c r="AT319" s="8">
        <v>12.75</v>
      </c>
      <c r="AU319" s="16">
        <f>AS319*AT319</f>
        <v>63.75</v>
      </c>
      <c r="AV319" s="16">
        <f>AU319/AS319</f>
        <v>12.75</v>
      </c>
      <c r="AW319" t="s">
        <v>76</v>
      </c>
      <c r="AX319" s="9">
        <v>1</v>
      </c>
      <c r="AY319" s="8">
        <v>4.1625000000000005</v>
      </c>
      <c r="AZ319" s="16">
        <f>AX319*AY319</f>
        <v>4.1625000000000005</v>
      </c>
      <c r="BA319" s="16">
        <f>AZ319/AX319</f>
        <v>4.1625000000000005</v>
      </c>
      <c r="BF319" s="2"/>
      <c r="BG319" s="6"/>
    </row>
    <row r="320" spans="1:59" ht="12.75">
      <c r="A320" s="3"/>
      <c r="D320" s="6"/>
      <c r="E320" s="9">
        <v>2</v>
      </c>
      <c r="F320" s="8">
        <v>3.7</v>
      </c>
      <c r="G320" s="16">
        <f t="shared" si="14"/>
        <v>7.4</v>
      </c>
      <c r="H320" s="16">
        <f t="shared" si="15"/>
        <v>3.7</v>
      </c>
      <c r="I320" s="9">
        <v>2</v>
      </c>
      <c r="J320" s="8">
        <v>3.4</v>
      </c>
      <c r="K320" s="5">
        <f>I320*J320</f>
        <v>6.8</v>
      </c>
      <c r="L320" s="16">
        <f>K320/I320</f>
        <v>3.4</v>
      </c>
      <c r="Q320" s="2"/>
      <c r="U320" s="2"/>
      <c r="AC320" s="2"/>
      <c r="AS320" s="8">
        <v>1</v>
      </c>
      <c r="AT320" s="8">
        <v>12.75</v>
      </c>
      <c r="AU320" s="16">
        <f>AS320*AT320</f>
        <v>12.75</v>
      </c>
      <c r="AV320" s="16">
        <f>AU320/AS320</f>
        <v>12.75</v>
      </c>
      <c r="AW320" t="s">
        <v>176</v>
      </c>
      <c r="AX320" s="9">
        <v>1</v>
      </c>
      <c r="AY320" s="8">
        <v>4.05</v>
      </c>
      <c r="AZ320" s="16">
        <f>AX320*AY320</f>
        <v>4.05</v>
      </c>
      <c r="BA320" s="16">
        <f>AZ320/AX320</f>
        <v>4.05</v>
      </c>
      <c r="BF320" s="2"/>
      <c r="BG320" s="6"/>
    </row>
    <row r="321" spans="1:59" ht="12.75">
      <c r="A321" s="3"/>
      <c r="D321" s="6"/>
      <c r="E321" s="9">
        <v>8</v>
      </c>
      <c r="F321" s="8">
        <v>4.125</v>
      </c>
      <c r="G321" s="16">
        <f t="shared" si="14"/>
        <v>33</v>
      </c>
      <c r="H321" s="16">
        <f t="shared" si="15"/>
        <v>4.125</v>
      </c>
      <c r="I321" s="2"/>
      <c r="Q321" s="2"/>
      <c r="U321" s="2"/>
      <c r="AC321" s="2"/>
      <c r="AS321" s="8">
        <v>1</v>
      </c>
      <c r="AT321" s="8">
        <v>6.5</v>
      </c>
      <c r="AU321" s="16">
        <f>AS321*AT321</f>
        <v>6.5</v>
      </c>
      <c r="AV321" s="16">
        <f>AU321/AS321</f>
        <v>6.5</v>
      </c>
      <c r="AW321" t="s">
        <v>143</v>
      </c>
      <c r="AX321" s="2"/>
      <c r="BF321" s="2"/>
      <c r="BG321" s="6"/>
    </row>
    <row r="322" spans="1:59" ht="12.75">
      <c r="A322" s="3"/>
      <c r="D322" s="6"/>
      <c r="E322" s="9">
        <v>1</v>
      </c>
      <c r="F322" s="8">
        <v>5.75</v>
      </c>
      <c r="G322" s="16">
        <f t="shared" si="14"/>
        <v>5.75</v>
      </c>
      <c r="H322" s="16">
        <f t="shared" si="15"/>
        <v>5.75</v>
      </c>
      <c r="I322" s="2"/>
      <c r="Q322" s="2"/>
      <c r="U322" s="2"/>
      <c r="AC322" s="2"/>
      <c r="AX322" s="2"/>
      <c r="BF322" s="2"/>
      <c r="BG322" s="6"/>
    </row>
    <row r="323" spans="1:59" ht="12.75">
      <c r="A323" s="3"/>
      <c r="D323" s="6"/>
      <c r="E323" s="9">
        <v>1</v>
      </c>
      <c r="F323" s="8">
        <v>5.5</v>
      </c>
      <c r="G323" s="16">
        <f t="shared" si="14"/>
        <v>5.5</v>
      </c>
      <c r="H323" s="16">
        <f t="shared" si="15"/>
        <v>5.5</v>
      </c>
      <c r="I323" s="2"/>
      <c r="Q323" s="2"/>
      <c r="U323" s="2"/>
      <c r="AC323" s="2"/>
      <c r="AX323" s="2"/>
      <c r="BF323" s="2"/>
      <c r="BG323" s="6"/>
    </row>
    <row r="324" spans="1:59" ht="12.75">
      <c r="A324" s="3"/>
      <c r="D324" s="6"/>
      <c r="E324" s="9">
        <f>4/3</f>
        <v>1.3333333333333333</v>
      </c>
      <c r="F324" s="8">
        <v>3.6</v>
      </c>
      <c r="G324" s="16">
        <f t="shared" si="14"/>
        <v>4.8</v>
      </c>
      <c r="H324" s="16">
        <f t="shared" si="15"/>
        <v>3.6</v>
      </c>
      <c r="I324" s="2"/>
      <c r="Q324" s="2"/>
      <c r="U324" s="2"/>
      <c r="AC324" s="2"/>
      <c r="AX324" s="2"/>
      <c r="BF324" s="2"/>
      <c r="BG324" s="6"/>
    </row>
    <row r="325" spans="1:59" ht="12.75">
      <c r="A325" s="3"/>
      <c r="D325" s="6"/>
      <c r="E325" s="9">
        <v>1</v>
      </c>
      <c r="F325" s="8">
        <v>3.5</v>
      </c>
      <c r="G325" s="16">
        <f t="shared" si="14"/>
        <v>3.5</v>
      </c>
      <c r="H325" s="16">
        <f t="shared" si="15"/>
        <v>3.5</v>
      </c>
      <c r="I325" s="2"/>
      <c r="Q325" s="2"/>
      <c r="U325" s="2"/>
      <c r="AC325" s="2"/>
      <c r="AX325" s="2"/>
      <c r="BF325" s="2"/>
      <c r="BG325" s="6"/>
    </row>
    <row r="326" spans="1:59" ht="12.75">
      <c r="A326" s="3"/>
      <c r="D326" s="6"/>
      <c r="E326" s="2"/>
      <c r="G326" s="16"/>
      <c r="H326" s="16"/>
      <c r="I326" s="2"/>
      <c r="Q326" s="2"/>
      <c r="U326" s="2"/>
      <c r="AC326" s="2"/>
      <c r="AX326" s="2"/>
      <c r="BF326" s="2"/>
      <c r="BG326" s="6"/>
    </row>
    <row r="327" spans="1:59" ht="12.75">
      <c r="A327" s="3"/>
      <c r="B327" s="3">
        <v>1368</v>
      </c>
      <c r="C327" s="6">
        <f>E327+I327+M327+Q327+U327+Y327+AC327+AG327+AK327+AO327+AS327+AX327+BB327</f>
        <v>43.333333333333336</v>
      </c>
      <c r="D327" s="6">
        <f>G327+K327+O327+S327+W327+AA327+AE327+AI327+AM327+AQ327+AU327+AZ327+BD327</f>
        <v>271.5708333333333</v>
      </c>
      <c r="E327" s="16">
        <f>SUM(E318:E326)</f>
        <v>16.333333333333336</v>
      </c>
      <c r="F327" s="6">
        <f>AVERAGE(F318:F326)</f>
        <v>4.103125</v>
      </c>
      <c r="G327" s="16">
        <f>SUM(G318:G326)</f>
        <v>66.6</v>
      </c>
      <c r="H327" s="16">
        <f>G327/E327</f>
        <v>4.077551020408162</v>
      </c>
      <c r="I327" s="16">
        <f>SUM(I318:I326)</f>
        <v>8</v>
      </c>
      <c r="J327" s="6">
        <f>AVERAGE(J318:J326)</f>
        <v>3.8881944444444447</v>
      </c>
      <c r="K327" s="5">
        <f>SUM(K318:K326)</f>
        <v>32.358333333333334</v>
      </c>
      <c r="L327" s="16">
        <f>K327/I327</f>
        <v>4.044791666666667</v>
      </c>
      <c r="Q327" s="2"/>
      <c r="U327" s="16">
        <f>SUM(U318:U326)</f>
        <v>2</v>
      </c>
      <c r="V327" s="6">
        <f>AVERAGE(V318:V326)</f>
        <v>3.2</v>
      </c>
      <c r="W327" s="16">
        <f>SUM(W318:W326)</f>
        <v>6.4</v>
      </c>
      <c r="X327" s="16">
        <f>W327/U327</f>
        <v>3.2</v>
      </c>
      <c r="AC327" s="2"/>
      <c r="AS327" s="16">
        <f>SUM(AS318:AS326)</f>
        <v>12</v>
      </c>
      <c r="AT327" s="6">
        <f>AVERAGE(AT318:AT326)</f>
        <v>11.1875</v>
      </c>
      <c r="AU327" s="16">
        <f>SUM(AU318:AU326)</f>
        <v>146.75</v>
      </c>
      <c r="AV327" s="16">
        <f>AU327/AS327</f>
        <v>12.229166666666666</v>
      </c>
      <c r="AX327" s="16">
        <f>SUM(AX318:AX326)</f>
        <v>5</v>
      </c>
      <c r="AY327" s="6">
        <f>AVERAGE(AY318:AY326)</f>
        <v>3.9875000000000003</v>
      </c>
      <c r="AZ327" s="16">
        <f>SUM(AZ318:AZ326)</f>
        <v>19.462500000000002</v>
      </c>
      <c r="BA327" s="16">
        <f>AZ327/AX327</f>
        <v>3.8925000000000005</v>
      </c>
      <c r="BF327" s="2"/>
      <c r="BG327" s="6"/>
    </row>
    <row r="328" spans="1:59" ht="12.75">
      <c r="A328" s="3"/>
      <c r="D328" s="6"/>
      <c r="E328" s="2"/>
      <c r="I328" s="2"/>
      <c r="Q328" s="2"/>
      <c r="U328" s="2"/>
      <c r="AC328" s="2"/>
      <c r="AX328" s="2"/>
      <c r="BF328" s="2"/>
      <c r="BG328" s="6"/>
    </row>
    <row r="329" spans="1:59" ht="12.75">
      <c r="A329" s="3">
        <v>1369</v>
      </c>
      <c r="D329" s="6"/>
      <c r="E329" s="9">
        <v>1</v>
      </c>
      <c r="F329" s="8">
        <v>3.9</v>
      </c>
      <c r="G329" s="16">
        <f aca="true" t="shared" si="16" ref="G329:G336">E329*F329</f>
        <v>3.9</v>
      </c>
      <c r="H329" s="16">
        <f aca="true" t="shared" si="17" ref="H329:H336">G329/E329</f>
        <v>3.9</v>
      </c>
      <c r="I329" s="9">
        <v>4</v>
      </c>
      <c r="J329" s="8">
        <v>4.8</v>
      </c>
      <c r="K329" s="5">
        <f>I329*J329</f>
        <v>19.2</v>
      </c>
      <c r="L329" s="16">
        <f>K329/I329</f>
        <v>4.8</v>
      </c>
      <c r="M329" s="9">
        <f>4/3</f>
        <v>1.3333333333333333</v>
      </c>
      <c r="N329" s="8">
        <v>5</v>
      </c>
      <c r="O329" s="16">
        <f>M329*N329</f>
        <v>6.666666666666666</v>
      </c>
      <c r="P329" s="16">
        <f>O329/M329</f>
        <v>5</v>
      </c>
      <c r="Q329" s="16"/>
      <c r="U329" s="9">
        <v>3</v>
      </c>
      <c r="V329" s="8">
        <v>4.9</v>
      </c>
      <c r="W329" s="16">
        <f>U329*V329</f>
        <v>14.700000000000001</v>
      </c>
      <c r="X329" s="16">
        <f>W329/U329</f>
        <v>4.9</v>
      </c>
      <c r="AC329" s="2"/>
      <c r="AK329" s="9">
        <v>1</v>
      </c>
      <c r="AL329" s="6">
        <v>6.5</v>
      </c>
      <c r="AM329" s="16">
        <f>AK329*AL329</f>
        <v>6.5</v>
      </c>
      <c r="AN329" s="16">
        <f>AM329/AK329</f>
        <v>6.5</v>
      </c>
      <c r="AS329" s="8">
        <v>5</v>
      </c>
      <c r="AT329" s="8">
        <v>13.25</v>
      </c>
      <c r="AU329" s="16">
        <f>AS329*AT329</f>
        <v>66.25</v>
      </c>
      <c r="AV329" s="16">
        <f>AU329/AS329</f>
        <v>13.25</v>
      </c>
      <c r="AW329" t="s">
        <v>176</v>
      </c>
      <c r="AX329" s="9">
        <v>1</v>
      </c>
      <c r="AY329" s="8">
        <v>3</v>
      </c>
      <c r="AZ329" s="16">
        <f>AX329*AY329</f>
        <v>3</v>
      </c>
      <c r="BA329" s="16">
        <f>AZ329/AX329</f>
        <v>3</v>
      </c>
      <c r="BF329" s="2"/>
      <c r="BG329" s="6"/>
    </row>
    <row r="330" spans="1:59" ht="12.75">
      <c r="A330" s="3"/>
      <c r="D330" s="6"/>
      <c r="E330" s="9">
        <v>1</v>
      </c>
      <c r="F330" s="8">
        <v>3.8</v>
      </c>
      <c r="G330" s="16">
        <f t="shared" si="16"/>
        <v>3.8</v>
      </c>
      <c r="H330" s="16">
        <f t="shared" si="17"/>
        <v>3.8</v>
      </c>
      <c r="I330" s="9">
        <v>1.5</v>
      </c>
      <c r="J330" s="8">
        <v>5.161111111111111</v>
      </c>
      <c r="K330" s="5">
        <f>I330*J330</f>
        <v>7.741666666666667</v>
      </c>
      <c r="L330" s="16">
        <f>K330/I330</f>
        <v>5.161111111111111</v>
      </c>
      <c r="M330" s="9">
        <v>1</v>
      </c>
      <c r="N330" s="8">
        <v>4</v>
      </c>
      <c r="O330" s="16">
        <f>M330*N330</f>
        <v>4</v>
      </c>
      <c r="P330" s="16">
        <f>O330/M330</f>
        <v>4</v>
      </c>
      <c r="Q330" s="16"/>
      <c r="U330" s="2"/>
      <c r="AC330" s="2"/>
      <c r="AS330" s="8">
        <v>5</v>
      </c>
      <c r="AT330" s="8">
        <v>13.5</v>
      </c>
      <c r="AU330" s="16">
        <f>AS330*AT330</f>
        <v>67.5</v>
      </c>
      <c r="AV330" s="16">
        <f>AU330/AS330</f>
        <v>13.5</v>
      </c>
      <c r="AW330" t="s">
        <v>187</v>
      </c>
      <c r="AX330" s="11">
        <f>4/3</f>
        <v>1.3333333333333333</v>
      </c>
      <c r="AY330" s="6">
        <v>5.866666666666667</v>
      </c>
      <c r="AZ330" s="16">
        <f>AX330*AY330</f>
        <v>7.822222222222223</v>
      </c>
      <c r="BA330" s="16">
        <f>AZ330/AX330</f>
        <v>5.866666666666667</v>
      </c>
      <c r="BF330" s="2"/>
      <c r="BG330" s="6"/>
    </row>
    <row r="331" spans="1:59" ht="12.75">
      <c r="A331" s="3"/>
      <c r="D331" s="6"/>
      <c r="E331" s="9">
        <v>1.5</v>
      </c>
      <c r="F331" s="8">
        <v>3.8</v>
      </c>
      <c r="G331" s="16">
        <f t="shared" si="16"/>
        <v>5.699999999999999</v>
      </c>
      <c r="H331" s="16">
        <f t="shared" si="17"/>
        <v>3.7999999999999994</v>
      </c>
      <c r="I331" s="9">
        <v>1.5</v>
      </c>
      <c r="J331" s="6">
        <v>3.0999999999999996</v>
      </c>
      <c r="K331" s="5">
        <f>I331*J331</f>
        <v>4.6499999999999995</v>
      </c>
      <c r="L331" s="16">
        <f>K331/I331</f>
        <v>3.0999999999999996</v>
      </c>
      <c r="Q331" s="2"/>
      <c r="U331" s="2"/>
      <c r="AC331" s="2"/>
      <c r="AS331" s="8">
        <v>1</v>
      </c>
      <c r="AT331" s="8">
        <v>13.25</v>
      </c>
      <c r="AU331" s="16">
        <f>AS331*AT331</f>
        <v>13.25</v>
      </c>
      <c r="AV331" s="16">
        <f>AU331/AS331</f>
        <v>13.25</v>
      </c>
      <c r="AW331" t="s">
        <v>76</v>
      </c>
      <c r="AX331" s="2"/>
      <c r="BF331" s="2"/>
      <c r="BG331" s="6"/>
    </row>
    <row r="332" spans="1:59" ht="12.75">
      <c r="A332" s="3"/>
      <c r="D332" s="6"/>
      <c r="E332" s="9">
        <v>4</v>
      </c>
      <c r="F332" s="6">
        <v>4.5</v>
      </c>
      <c r="G332" s="16">
        <f t="shared" si="16"/>
        <v>18</v>
      </c>
      <c r="H332" s="16">
        <f t="shared" si="17"/>
        <v>4.5</v>
      </c>
      <c r="I332" s="2"/>
      <c r="Q332" s="2"/>
      <c r="U332" s="2"/>
      <c r="AC332" s="2"/>
      <c r="AX332" s="2"/>
      <c r="BF332" s="2"/>
      <c r="BG332" s="6"/>
    </row>
    <row r="333" spans="1:59" ht="12.75">
      <c r="A333" s="3"/>
      <c r="D333" s="6"/>
      <c r="E333" s="9">
        <v>4</v>
      </c>
      <c r="F333" s="6">
        <v>4.5</v>
      </c>
      <c r="G333" s="16">
        <f t="shared" si="16"/>
        <v>18</v>
      </c>
      <c r="H333" s="16">
        <f t="shared" si="17"/>
        <v>4.5</v>
      </c>
      <c r="I333" s="2"/>
      <c r="Q333" s="2"/>
      <c r="U333" s="2"/>
      <c r="AC333" s="2"/>
      <c r="AX333" s="2"/>
      <c r="BF333" s="2"/>
      <c r="BG333" s="6"/>
    </row>
    <row r="334" spans="1:59" ht="12.75">
      <c r="A334" s="3"/>
      <c r="D334" s="6"/>
      <c r="E334" s="11">
        <v>1</v>
      </c>
      <c r="F334" s="6">
        <v>6.3</v>
      </c>
      <c r="G334" s="16">
        <f t="shared" si="16"/>
        <v>6.3</v>
      </c>
      <c r="H334" s="16">
        <f t="shared" si="17"/>
        <v>6.3</v>
      </c>
      <c r="I334" s="2"/>
      <c r="Q334" s="2"/>
      <c r="U334" s="2"/>
      <c r="AC334" s="2"/>
      <c r="AX334" s="2"/>
      <c r="BF334" s="2"/>
      <c r="BG334" s="6"/>
    </row>
    <row r="335" spans="1:59" ht="12.75">
      <c r="A335" s="3"/>
      <c r="D335" s="6"/>
      <c r="E335" s="11">
        <v>1</v>
      </c>
      <c r="F335" s="6">
        <v>4</v>
      </c>
      <c r="G335" s="16">
        <f t="shared" si="16"/>
        <v>4</v>
      </c>
      <c r="H335" s="16">
        <f t="shared" si="17"/>
        <v>4</v>
      </c>
      <c r="I335" s="2"/>
      <c r="Q335" s="2"/>
      <c r="U335" s="2"/>
      <c r="AC335" s="2"/>
      <c r="AX335" s="2"/>
      <c r="BF335" s="2"/>
      <c r="BG335" s="6"/>
    </row>
    <row r="336" spans="1:59" ht="12.75">
      <c r="A336" s="3"/>
      <c r="D336" s="6"/>
      <c r="E336" s="9">
        <v>1.5</v>
      </c>
      <c r="F336" s="6">
        <v>4.3</v>
      </c>
      <c r="G336" s="16">
        <f t="shared" si="16"/>
        <v>6.449999999999999</v>
      </c>
      <c r="H336" s="16">
        <f t="shared" si="17"/>
        <v>4.3</v>
      </c>
      <c r="I336" s="2"/>
      <c r="Q336" s="2"/>
      <c r="U336" s="2"/>
      <c r="AC336" s="2"/>
      <c r="AX336" s="2"/>
      <c r="BF336" s="2"/>
      <c r="BG336" s="6"/>
    </row>
    <row r="337" spans="1:59" ht="12.75">
      <c r="A337" s="3"/>
      <c r="D337" s="6"/>
      <c r="E337" s="2"/>
      <c r="G337" s="16"/>
      <c r="H337" s="16"/>
      <c r="I337" s="2"/>
      <c r="Q337" s="2"/>
      <c r="U337" s="2"/>
      <c r="AC337" s="2"/>
      <c r="AX337" s="2"/>
      <c r="BF337" s="2"/>
      <c r="BG337" s="6"/>
    </row>
    <row r="338" spans="1:59" ht="12.75">
      <c r="A338" s="3"/>
      <c r="B338" s="3">
        <v>1369</v>
      </c>
      <c r="C338" s="6">
        <f>E338+I338+M338+Q338+U338+Y338+AC338+AG338+AK338+AO338+AS338+AX338+BB338</f>
        <v>41.666666666666664</v>
      </c>
      <c r="D338" s="6">
        <f>G338+K338+O338+S338+W338+AA338+AE338+AI338+AM338+AQ338+AU338+AZ338+BD338</f>
        <v>287.43055555555554</v>
      </c>
      <c r="E338" s="16">
        <f>SUM(E329:E337)</f>
        <v>15</v>
      </c>
      <c r="F338" s="6">
        <f>AVERAGE(F329:F337)</f>
        <v>4.3875</v>
      </c>
      <c r="G338" s="16">
        <f>SUM(G329:G337)</f>
        <v>66.14999999999999</v>
      </c>
      <c r="H338" s="16">
        <f>G338/E338</f>
        <v>4.409999999999999</v>
      </c>
      <c r="I338" s="16">
        <f>SUM(I329:I337)</f>
        <v>7</v>
      </c>
      <c r="J338" s="6">
        <f>AVERAGE(J329:J337)</f>
        <v>4.353703703703704</v>
      </c>
      <c r="K338" s="5">
        <f>SUM(K329:K337)</f>
        <v>31.591666666666665</v>
      </c>
      <c r="L338" s="16">
        <f>K338/I338</f>
        <v>4.513095238095238</v>
      </c>
      <c r="M338" s="16">
        <f>SUM(M329:M337)</f>
        <v>2.333333333333333</v>
      </c>
      <c r="N338" s="6">
        <f>AVERAGE(N329:N337)</f>
        <v>4.5</v>
      </c>
      <c r="O338" s="16">
        <f>SUM(O329:O337)</f>
        <v>10.666666666666666</v>
      </c>
      <c r="P338" s="16">
        <f>O338/M338</f>
        <v>4.571428571428572</v>
      </c>
      <c r="Q338" s="2"/>
      <c r="U338" s="16">
        <f>SUM(U329:U337)</f>
        <v>3</v>
      </c>
      <c r="V338" s="6">
        <f>AVERAGE(V329:V337)</f>
        <v>4.9</v>
      </c>
      <c r="W338" s="16">
        <f>SUM(W329:W337)</f>
        <v>14.700000000000001</v>
      </c>
      <c r="X338" s="16">
        <f>W338/U338</f>
        <v>4.9</v>
      </c>
      <c r="AC338" s="2"/>
      <c r="AK338" s="16">
        <f>SUM(AK329:AK337)</f>
        <v>1</v>
      </c>
      <c r="AL338" s="6">
        <f>AVERAGE(AL329:AL337)</f>
        <v>6.5</v>
      </c>
      <c r="AM338" s="16">
        <f>SUM(AM329:AM337)</f>
        <v>6.5</v>
      </c>
      <c r="AN338" s="16">
        <f>AM338/AK338</f>
        <v>6.5</v>
      </c>
      <c r="AS338" s="16">
        <f>SUM(AS329:AS337)</f>
        <v>11</v>
      </c>
      <c r="AT338" s="6">
        <f>AVERAGE(AT329:AT337)</f>
        <v>13.333333333333334</v>
      </c>
      <c r="AU338" s="16">
        <f>SUM(AU329:AU337)</f>
        <v>147</v>
      </c>
      <c r="AV338" s="16">
        <f>AU338/AS338</f>
        <v>13.363636363636363</v>
      </c>
      <c r="AX338" s="16">
        <f>SUM(AX329:AX337)</f>
        <v>2.333333333333333</v>
      </c>
      <c r="AY338" s="6">
        <f>AVERAGE(AY329:AY337)</f>
        <v>4.433333333333334</v>
      </c>
      <c r="AZ338" s="16">
        <f>SUM(AZ329:AZ337)</f>
        <v>10.822222222222223</v>
      </c>
      <c r="BA338" s="16">
        <f>AZ338/AX338</f>
        <v>4.638095238095239</v>
      </c>
      <c r="BF338" s="2"/>
      <c r="BG338" s="6"/>
    </row>
    <row r="339" spans="1:59" ht="12.75">
      <c r="A339" s="3"/>
      <c r="D339" s="6"/>
      <c r="E339" s="2"/>
      <c r="I339" s="2"/>
      <c r="Q339" s="2"/>
      <c r="U339" s="2"/>
      <c r="AC339" s="2"/>
      <c r="AX339" s="2"/>
      <c r="BF339" s="2"/>
      <c r="BG339" s="6"/>
    </row>
    <row r="340" spans="1:59" ht="12.75">
      <c r="A340" s="3">
        <v>1370</v>
      </c>
      <c r="D340" s="6"/>
      <c r="E340" s="9">
        <v>7</v>
      </c>
      <c r="F340" s="6">
        <v>9.325</v>
      </c>
      <c r="G340" s="16">
        <f aca="true" t="shared" si="18" ref="G340:G346">E340*F340</f>
        <v>65.27499999999999</v>
      </c>
      <c r="H340" s="16">
        <f aca="true" t="shared" si="19" ref="H340:H346">G340/E340</f>
        <v>9.325</v>
      </c>
      <c r="I340" s="9">
        <v>4</v>
      </c>
      <c r="J340" s="6">
        <v>5.69375</v>
      </c>
      <c r="K340" s="5">
        <f>I340*J340</f>
        <v>22.775</v>
      </c>
      <c r="L340" s="16">
        <f>K340/I340</f>
        <v>5.69375</v>
      </c>
      <c r="Q340" s="9">
        <v>1</v>
      </c>
      <c r="R340" s="6">
        <v>6.933333333333334</v>
      </c>
      <c r="S340" s="16">
        <f>Q340*R340</f>
        <v>6.933333333333334</v>
      </c>
      <c r="T340" s="16">
        <f>S340/Q340</f>
        <v>6.933333333333334</v>
      </c>
      <c r="U340" s="9">
        <v>1</v>
      </c>
      <c r="V340" s="6">
        <v>6.75</v>
      </c>
      <c r="W340" s="16">
        <f>U340*V340</f>
        <v>6.75</v>
      </c>
      <c r="X340" s="16">
        <f>W340/U340</f>
        <v>6.75</v>
      </c>
      <c r="Y340" s="9">
        <v>5</v>
      </c>
      <c r="Z340" s="6">
        <v>5.8</v>
      </c>
      <c r="AA340" s="16">
        <f>Y340*Z340</f>
        <v>29</v>
      </c>
      <c r="AB340" s="16">
        <f>AA340/Y340</f>
        <v>5.8</v>
      </c>
      <c r="AC340" s="2"/>
      <c r="AK340" s="9">
        <v>2</v>
      </c>
      <c r="AL340" s="6">
        <v>5.8</v>
      </c>
      <c r="AM340" s="16">
        <f>AK340*AL340</f>
        <v>11.6</v>
      </c>
      <c r="AN340" s="16">
        <f>AM340/AK340</f>
        <v>5.8</v>
      </c>
      <c r="AS340" s="8">
        <v>7</v>
      </c>
      <c r="AT340" s="6">
        <v>14.8</v>
      </c>
      <c r="AU340" s="16">
        <f>AS340*AT340</f>
        <v>103.60000000000001</v>
      </c>
      <c r="AV340" s="16">
        <f>AU340/AS340</f>
        <v>14.8</v>
      </c>
      <c r="AW340" t="s">
        <v>187</v>
      </c>
      <c r="AX340" s="9">
        <v>1.5</v>
      </c>
      <c r="AY340" s="6">
        <v>4.2</v>
      </c>
      <c r="AZ340" s="16">
        <f>AX340*AY340</f>
        <v>6.300000000000001</v>
      </c>
      <c r="BA340" s="16">
        <f>AZ340/AX340</f>
        <v>4.2</v>
      </c>
      <c r="BF340" s="2"/>
      <c r="BG340" s="6"/>
    </row>
    <row r="341" spans="1:59" ht="12.75">
      <c r="A341" s="3"/>
      <c r="D341" s="6"/>
      <c r="E341" s="9">
        <v>1</v>
      </c>
      <c r="F341" s="6">
        <v>10.75</v>
      </c>
      <c r="G341" s="16">
        <f t="shared" si="18"/>
        <v>10.75</v>
      </c>
      <c r="H341" s="16">
        <f t="shared" si="19"/>
        <v>10.75</v>
      </c>
      <c r="I341" s="9">
        <v>1.5</v>
      </c>
      <c r="J341" s="6">
        <v>4.5</v>
      </c>
      <c r="K341" s="5">
        <f>I341*J341</f>
        <v>6.75</v>
      </c>
      <c r="L341" s="16">
        <f>K341/I341</f>
        <v>4.5</v>
      </c>
      <c r="Q341" s="2"/>
      <c r="U341" s="9">
        <v>1</v>
      </c>
      <c r="V341" s="6">
        <v>6</v>
      </c>
      <c r="W341" s="16">
        <f>U341*V341</f>
        <v>6</v>
      </c>
      <c r="X341" s="16">
        <f>W341/U341</f>
        <v>6</v>
      </c>
      <c r="AC341" s="2"/>
      <c r="AK341" s="9">
        <v>5</v>
      </c>
      <c r="AL341" s="6">
        <v>5.8</v>
      </c>
      <c r="AM341" s="16">
        <f>AK341*AL341</f>
        <v>29</v>
      </c>
      <c r="AN341" s="16">
        <f>AM341/AK341</f>
        <v>5.8</v>
      </c>
      <c r="AS341" s="8">
        <v>1</v>
      </c>
      <c r="AT341" s="6">
        <v>14.8</v>
      </c>
      <c r="AU341" s="16">
        <f>AS341*AT341</f>
        <v>14.8</v>
      </c>
      <c r="AV341" s="16">
        <f>AU341/AS341</f>
        <v>14.8</v>
      </c>
      <c r="AW341" t="s">
        <v>187</v>
      </c>
      <c r="AX341" s="9">
        <v>1</v>
      </c>
      <c r="AY341" s="6">
        <v>7</v>
      </c>
      <c r="AZ341" s="16">
        <f>AX341*AY341</f>
        <v>7</v>
      </c>
      <c r="BA341" s="16">
        <f>AZ341/AX341</f>
        <v>7</v>
      </c>
      <c r="BF341" s="2"/>
      <c r="BG341" s="6"/>
    </row>
    <row r="342" spans="1:59" ht="12.75">
      <c r="A342" s="3"/>
      <c r="D342" s="6"/>
      <c r="E342" s="9">
        <v>3</v>
      </c>
      <c r="F342" s="6">
        <v>5.3</v>
      </c>
      <c r="G342" s="16">
        <f t="shared" si="18"/>
        <v>15.899999999999999</v>
      </c>
      <c r="H342" s="16">
        <f t="shared" si="19"/>
        <v>5.3</v>
      </c>
      <c r="I342" s="2"/>
      <c r="Q342" s="2"/>
      <c r="U342" s="2"/>
      <c r="AC342" s="2"/>
      <c r="AS342" s="8">
        <v>1</v>
      </c>
      <c r="AT342" s="6">
        <v>11.8</v>
      </c>
      <c r="AU342" s="16">
        <f>AS342*AT342</f>
        <v>11.8</v>
      </c>
      <c r="AV342" s="16">
        <f>AU342/AS342</f>
        <v>11.8</v>
      </c>
      <c r="AW342" t="s">
        <v>202</v>
      </c>
      <c r="AX342" s="2"/>
      <c r="BF342" s="2"/>
      <c r="BG342" s="6"/>
    </row>
    <row r="343" spans="1:59" ht="12.75">
      <c r="A343" s="3"/>
      <c r="D343" s="6"/>
      <c r="E343" s="9">
        <v>1</v>
      </c>
      <c r="F343" s="6">
        <v>5.55</v>
      </c>
      <c r="G343" s="16">
        <f t="shared" si="18"/>
        <v>5.55</v>
      </c>
      <c r="H343" s="16">
        <f t="shared" si="19"/>
        <v>5.55</v>
      </c>
      <c r="I343" s="2"/>
      <c r="Q343" s="2"/>
      <c r="U343" s="2"/>
      <c r="AC343" s="2"/>
      <c r="AX343" s="2"/>
      <c r="BF343" s="2"/>
      <c r="BG343" s="6"/>
    </row>
    <row r="344" spans="1:59" ht="12.75">
      <c r="A344" s="3"/>
      <c r="D344" s="6"/>
      <c r="E344" s="9">
        <v>1</v>
      </c>
      <c r="F344" s="6">
        <v>3.7</v>
      </c>
      <c r="G344" s="16">
        <f t="shared" si="18"/>
        <v>3.7</v>
      </c>
      <c r="H344" s="16">
        <f t="shared" si="19"/>
        <v>3.7</v>
      </c>
      <c r="I344" s="2"/>
      <c r="Q344" s="2"/>
      <c r="U344" s="2"/>
      <c r="AC344" s="2"/>
      <c r="AX344" s="2"/>
      <c r="BF344" s="2"/>
      <c r="BG344" s="6"/>
    </row>
    <row r="345" spans="1:59" ht="12.75">
      <c r="A345" s="3"/>
      <c r="D345" s="6"/>
      <c r="E345" s="9">
        <f>4/3</f>
        <v>1.3333333333333333</v>
      </c>
      <c r="F345" s="6">
        <v>4.6</v>
      </c>
      <c r="G345" s="16">
        <f t="shared" si="18"/>
        <v>6.133333333333333</v>
      </c>
      <c r="H345" s="16">
        <f t="shared" si="19"/>
        <v>4.6</v>
      </c>
      <c r="I345" s="2"/>
      <c r="Q345" s="2"/>
      <c r="U345" s="2"/>
      <c r="AC345" s="2"/>
      <c r="AX345" s="2"/>
      <c r="BF345" s="2"/>
      <c r="BG345" s="6"/>
    </row>
    <row r="346" spans="1:59" ht="12.75">
      <c r="A346" s="3"/>
      <c r="D346" s="6"/>
      <c r="E346" s="9">
        <v>1</v>
      </c>
      <c r="F346" s="6">
        <v>4.3</v>
      </c>
      <c r="G346" s="16">
        <f t="shared" si="18"/>
        <v>4.3</v>
      </c>
      <c r="H346" s="16">
        <f t="shared" si="19"/>
        <v>4.3</v>
      </c>
      <c r="I346" s="2"/>
      <c r="Q346" s="2"/>
      <c r="U346" s="2"/>
      <c r="AC346" s="2"/>
      <c r="AX346" s="2"/>
      <c r="BF346" s="2"/>
      <c r="BG346" s="6"/>
    </row>
    <row r="347" spans="1:59" ht="12.75">
      <c r="A347" s="3"/>
      <c r="D347" s="6"/>
      <c r="E347" s="2"/>
      <c r="G347" s="16"/>
      <c r="H347" s="16"/>
      <c r="I347" s="2"/>
      <c r="Q347" s="2"/>
      <c r="U347" s="2"/>
      <c r="AC347" s="2"/>
      <c r="AX347" s="2"/>
      <c r="BF347" s="2"/>
      <c r="BG347" s="6"/>
    </row>
    <row r="348" spans="1:59" ht="12.75">
      <c r="A348" s="3"/>
      <c r="B348" s="3">
        <v>1370</v>
      </c>
      <c r="C348" s="6">
        <f>E348+I348+M348+Q348+U348+Y348+AC348+AG348+AK348+AO348+AS348+AX348+BB348</f>
        <v>47.333333333333336</v>
      </c>
      <c r="D348" s="6">
        <f>G348+K348+O348+S348+W348+AA348+AE348+AI348+AM348+AQ348+AU348+AZ348+BD348</f>
        <v>373.9166666666667</v>
      </c>
      <c r="E348" s="16">
        <f>SUM(E340:E347)</f>
        <v>15.333333333333334</v>
      </c>
      <c r="F348" s="6">
        <f>AVERAGE(F340:F347)</f>
        <v>6.2178571428571425</v>
      </c>
      <c r="G348" s="16">
        <f>SUM(G340:G347)</f>
        <v>111.6083333333333</v>
      </c>
      <c r="H348" s="16">
        <f>G348/E348</f>
        <v>7.278804347826085</v>
      </c>
      <c r="I348" s="16">
        <f>SUM(I340:I347)</f>
        <v>5.5</v>
      </c>
      <c r="J348" s="6">
        <f>AVERAGE(J340:J347)</f>
        <v>5.096875</v>
      </c>
      <c r="K348" s="5">
        <f>SUM(K340:K347)</f>
        <v>29.525</v>
      </c>
      <c r="L348" s="16">
        <f>K348/I348</f>
        <v>5.368181818181818</v>
      </c>
      <c r="Q348" s="16">
        <f>SUM(Q340:Q347)</f>
        <v>1</v>
      </c>
      <c r="R348" s="6">
        <f>AVERAGE(R340:R347)</f>
        <v>6.933333333333334</v>
      </c>
      <c r="S348" s="16">
        <f>SUM(S340:S347)</f>
        <v>6.933333333333334</v>
      </c>
      <c r="T348" s="16">
        <f>S348/Q348</f>
        <v>6.933333333333334</v>
      </c>
      <c r="U348" s="16">
        <f>SUM(U340:U347)</f>
        <v>2</v>
      </c>
      <c r="V348" s="6">
        <f>AVERAGE(V340:V347)</f>
        <v>6.375</v>
      </c>
      <c r="W348" s="16">
        <f>SUM(W340:W347)</f>
        <v>12.75</v>
      </c>
      <c r="X348" s="16">
        <f>W348/U348</f>
        <v>6.375</v>
      </c>
      <c r="Y348" s="16">
        <f>SUM(Y340:Y347)</f>
        <v>5</v>
      </c>
      <c r="Z348" s="6">
        <f>AVERAGE(Z340:Z347)</f>
        <v>5.8</v>
      </c>
      <c r="AA348" s="16">
        <f>SUM(AA340:AA347)</f>
        <v>29</v>
      </c>
      <c r="AB348" s="16">
        <f>AA348/Y348</f>
        <v>5.8</v>
      </c>
      <c r="AC348" s="2"/>
      <c r="AK348" s="16">
        <f>SUM(AK340:AK347)</f>
        <v>7</v>
      </c>
      <c r="AL348" s="6">
        <f>AVERAGE(AL340:AL347)</f>
        <v>5.8</v>
      </c>
      <c r="AM348" s="16">
        <f>SUM(AM340:AM347)</f>
        <v>40.6</v>
      </c>
      <c r="AN348" s="16">
        <f>AM348/AK348</f>
        <v>5.8</v>
      </c>
      <c r="AS348" s="16">
        <f>SUM(AS340:AS347)</f>
        <v>9</v>
      </c>
      <c r="AT348" s="6">
        <f>AVERAGE(AT340:AT347)</f>
        <v>13.800000000000002</v>
      </c>
      <c r="AU348" s="16">
        <f>SUM(AU340:AU347)</f>
        <v>130.20000000000002</v>
      </c>
      <c r="AV348" s="16">
        <f>AU348/AS348</f>
        <v>14.466666666666669</v>
      </c>
      <c r="AX348" s="16">
        <f>SUM(AX340:AX347)</f>
        <v>2.5</v>
      </c>
      <c r="AY348" s="6">
        <f>AVERAGE(AY340:AY347)</f>
        <v>5.6</v>
      </c>
      <c r="AZ348" s="16">
        <f>SUM(AZ340:AZ347)</f>
        <v>13.3</v>
      </c>
      <c r="BA348" s="16">
        <f>AZ348/AX348</f>
        <v>5.32</v>
      </c>
      <c r="BF348" s="2"/>
      <c r="BG348" s="6"/>
    </row>
    <row r="349" spans="1:59" ht="12.75">
      <c r="A349" s="3"/>
      <c r="D349" s="6"/>
      <c r="E349" s="2"/>
      <c r="I349" s="2"/>
      <c r="Q349" s="2"/>
      <c r="U349" s="2"/>
      <c r="AC349" s="2"/>
      <c r="AX349" s="2"/>
      <c r="BF349" s="2"/>
      <c r="BG349" s="6"/>
    </row>
    <row r="350" spans="1:59" ht="12.75">
      <c r="A350" s="3">
        <v>1371</v>
      </c>
      <c r="D350" s="6"/>
      <c r="E350" s="9">
        <v>3</v>
      </c>
      <c r="F350" s="6">
        <v>6.166666666666667</v>
      </c>
      <c r="G350" s="16">
        <f aca="true" t="shared" si="20" ref="G350:G356">E350*F350</f>
        <v>18.5</v>
      </c>
      <c r="H350" s="16">
        <f aca="true" t="shared" si="21" ref="H350:H356">G350/E350</f>
        <v>6.166666666666667</v>
      </c>
      <c r="I350" s="9">
        <v>4</v>
      </c>
      <c r="J350" s="6">
        <v>6.45</v>
      </c>
      <c r="K350" s="5">
        <f>I350*J350</f>
        <v>25.8</v>
      </c>
      <c r="L350" s="16">
        <f>K350/I350</f>
        <v>6.45</v>
      </c>
      <c r="M350" s="9">
        <f>5/3</f>
        <v>1.6666666666666667</v>
      </c>
      <c r="N350" s="6">
        <v>5.05</v>
      </c>
      <c r="O350" s="16">
        <f>M350*N350</f>
        <v>8.416666666666666</v>
      </c>
      <c r="P350" s="16">
        <f>O350/M350</f>
        <v>5.05</v>
      </c>
      <c r="Q350" s="2"/>
      <c r="U350" s="9">
        <v>5</v>
      </c>
      <c r="V350" s="6">
        <v>6</v>
      </c>
      <c r="W350" s="16">
        <f>U350*V350</f>
        <v>30</v>
      </c>
      <c r="X350" s="16">
        <f>W350/U350</f>
        <v>6</v>
      </c>
      <c r="AC350" s="2"/>
      <c r="AS350" s="8">
        <v>7</v>
      </c>
      <c r="AT350" s="6">
        <v>16.105208333333334</v>
      </c>
      <c r="AU350" s="16">
        <f>AS350*AT350</f>
        <v>112.73645833333333</v>
      </c>
      <c r="AV350" s="16">
        <f>AU350/AS350</f>
        <v>16.105208333333334</v>
      </c>
      <c r="AW350" t="s">
        <v>176</v>
      </c>
      <c r="AX350" s="9">
        <v>1</v>
      </c>
      <c r="AY350" s="6">
        <v>6.3</v>
      </c>
      <c r="AZ350" s="16">
        <f>AX350*AY350</f>
        <v>6.3</v>
      </c>
      <c r="BA350" s="16">
        <f>AZ350/AX350</f>
        <v>6.3</v>
      </c>
      <c r="BF350" s="2"/>
      <c r="BG350" s="6"/>
    </row>
    <row r="351" spans="1:59" ht="12.75">
      <c r="A351" s="3"/>
      <c r="D351" s="6"/>
      <c r="E351" s="9">
        <f>4/3</f>
        <v>1.3333333333333333</v>
      </c>
      <c r="F351" s="6">
        <v>5</v>
      </c>
      <c r="G351" s="16">
        <f t="shared" si="20"/>
        <v>6.666666666666666</v>
      </c>
      <c r="H351" s="16">
        <f t="shared" si="21"/>
        <v>5</v>
      </c>
      <c r="I351" s="9">
        <v>1.6666666666666667</v>
      </c>
      <c r="J351" s="6">
        <v>5.25</v>
      </c>
      <c r="K351" s="5">
        <f>I351*J351</f>
        <v>8.75</v>
      </c>
      <c r="L351" s="16">
        <f>K351/I351</f>
        <v>5.25</v>
      </c>
      <c r="Q351" s="2"/>
      <c r="U351" s="9">
        <v>5</v>
      </c>
      <c r="V351" s="6">
        <v>6</v>
      </c>
      <c r="W351" s="16">
        <f>U351*V351</f>
        <v>30</v>
      </c>
      <c r="X351" s="16">
        <f>W351/U351</f>
        <v>6</v>
      </c>
      <c r="AC351" s="2"/>
      <c r="AS351" s="8">
        <v>7</v>
      </c>
      <c r="AT351" s="6">
        <v>16.105208333333334</v>
      </c>
      <c r="AU351" s="16">
        <f>AS351*AT351</f>
        <v>112.73645833333333</v>
      </c>
      <c r="AV351" s="16">
        <f>AU351/AS351</f>
        <v>16.105208333333334</v>
      </c>
      <c r="AW351" t="s">
        <v>195</v>
      </c>
      <c r="AX351" s="9">
        <v>1</v>
      </c>
      <c r="AY351" s="6">
        <v>5.1000000000000005</v>
      </c>
      <c r="AZ351" s="16">
        <f>AX351*AY351</f>
        <v>5.1000000000000005</v>
      </c>
      <c r="BA351" s="16">
        <f>AZ351/AX351</f>
        <v>5.1000000000000005</v>
      </c>
      <c r="BF351" s="2"/>
      <c r="BG351" s="6"/>
    </row>
    <row r="352" spans="1:59" ht="12.75">
      <c r="A352" s="3"/>
      <c r="D352" s="6"/>
      <c r="E352" s="9">
        <v>1</v>
      </c>
      <c r="F352" s="6">
        <v>4.2</v>
      </c>
      <c r="G352" s="16">
        <f t="shared" si="20"/>
        <v>4.2</v>
      </c>
      <c r="H352" s="16">
        <f t="shared" si="21"/>
        <v>4.2</v>
      </c>
      <c r="I352" s="2"/>
      <c r="Q352" s="2"/>
      <c r="U352" s="2"/>
      <c r="AC352" s="2"/>
      <c r="AS352" s="8">
        <v>1</v>
      </c>
      <c r="AT352" s="6">
        <v>16.105208333333334</v>
      </c>
      <c r="AU352" s="16">
        <f>AS352*AT352</f>
        <v>16.105208333333334</v>
      </c>
      <c r="AV352" s="16">
        <f>AU352/AS352</f>
        <v>16.105208333333334</v>
      </c>
      <c r="AW352" t="s">
        <v>195</v>
      </c>
      <c r="AX352" s="2"/>
      <c r="BF352" s="2"/>
      <c r="BG352" s="6"/>
    </row>
    <row r="353" spans="1:59" ht="12.75">
      <c r="A353" s="3"/>
      <c r="D353" s="6"/>
      <c r="E353" s="9">
        <v>1</v>
      </c>
      <c r="F353" s="6">
        <v>4.1000000000000005</v>
      </c>
      <c r="G353" s="16">
        <f t="shared" si="20"/>
        <v>4.1000000000000005</v>
      </c>
      <c r="H353" s="16">
        <f t="shared" si="21"/>
        <v>4.1000000000000005</v>
      </c>
      <c r="I353" s="2"/>
      <c r="Q353" s="2"/>
      <c r="U353" s="2"/>
      <c r="AC353" s="2"/>
      <c r="AX353" s="2"/>
      <c r="BF353" s="2"/>
      <c r="BG353" s="6"/>
    </row>
    <row r="354" spans="1:59" ht="12.75">
      <c r="A354" s="3"/>
      <c r="D354" s="6"/>
      <c r="E354" s="9">
        <v>2.5</v>
      </c>
      <c r="F354" s="6">
        <v>5.6</v>
      </c>
      <c r="G354" s="16">
        <f t="shared" si="20"/>
        <v>14</v>
      </c>
      <c r="H354" s="16">
        <f t="shared" si="21"/>
        <v>5.6</v>
      </c>
      <c r="I354" s="2"/>
      <c r="Q354" s="2"/>
      <c r="U354" s="2"/>
      <c r="AC354" s="2"/>
      <c r="AX354" s="2"/>
      <c r="BF354" s="2"/>
      <c r="BG354" s="6"/>
    </row>
    <row r="355" spans="1:59" ht="12.75">
      <c r="A355" s="3"/>
      <c r="D355" s="6"/>
      <c r="E355" s="9">
        <v>1</v>
      </c>
      <c r="F355" s="6">
        <v>5.7</v>
      </c>
      <c r="G355" s="16">
        <f t="shared" si="20"/>
        <v>5.7</v>
      </c>
      <c r="H355" s="16">
        <f t="shared" si="21"/>
        <v>5.7</v>
      </c>
      <c r="I355" s="2"/>
      <c r="Q355" s="2"/>
      <c r="U355" s="2"/>
      <c r="AC355" s="2"/>
      <c r="AX355" s="2"/>
      <c r="BF355" s="2"/>
      <c r="BG355" s="6"/>
    </row>
    <row r="356" spans="1:59" ht="12.75">
      <c r="A356" s="3"/>
      <c r="D356" s="6"/>
      <c r="E356" s="9">
        <v>1</v>
      </c>
      <c r="F356" s="6">
        <v>4.3</v>
      </c>
      <c r="G356" s="16">
        <f t="shared" si="20"/>
        <v>4.3</v>
      </c>
      <c r="H356" s="16">
        <f t="shared" si="21"/>
        <v>4.3</v>
      </c>
      <c r="I356" s="2"/>
      <c r="Q356" s="2"/>
      <c r="U356" s="2"/>
      <c r="AC356" s="2"/>
      <c r="AX356" s="2"/>
      <c r="BF356" s="2"/>
      <c r="BG356" s="6"/>
    </row>
    <row r="357" spans="1:59" ht="12.75">
      <c r="A357" s="3"/>
      <c r="D357" s="6"/>
      <c r="E357" s="2"/>
      <c r="G357" s="16"/>
      <c r="H357" s="16"/>
      <c r="I357" s="2"/>
      <c r="Q357" s="2"/>
      <c r="U357" s="2"/>
      <c r="AC357" s="2"/>
      <c r="AX357" s="2"/>
      <c r="BF357" s="2"/>
      <c r="BG357" s="6"/>
    </row>
    <row r="358" spans="1:59" ht="12.75">
      <c r="A358" s="3"/>
      <c r="B358" s="3">
        <v>1371</v>
      </c>
      <c r="C358" s="6">
        <f>E358+I358+M358+Q358+U358+Y358+AC358+AG358+AK358+AO358+AS358+AX358+BB358</f>
        <v>45.16666666666667</v>
      </c>
      <c r="D358" s="6">
        <f>G358+K358+O358+S358+W358+AA358+AE358+AI358+AM358+AQ358+AU358+AZ358+BD358</f>
        <v>413.4114583333333</v>
      </c>
      <c r="E358" s="16">
        <f>SUM(E350:E357)</f>
        <v>10.833333333333332</v>
      </c>
      <c r="F358" s="6">
        <f>AVERAGE(F350:F357)</f>
        <v>5.00952380952381</v>
      </c>
      <c r="G358" s="16">
        <f>SUM(G350:G357)</f>
        <v>57.46666666666666</v>
      </c>
      <c r="H358" s="16">
        <f>G358/E358</f>
        <v>5.304615384615385</v>
      </c>
      <c r="I358" s="16">
        <f>SUM(I350:I357)</f>
        <v>5.666666666666667</v>
      </c>
      <c r="J358" s="6">
        <f>AVERAGE(J350:J357)</f>
        <v>5.85</v>
      </c>
      <c r="K358" s="5">
        <f>SUM(K350:K357)</f>
        <v>34.55</v>
      </c>
      <c r="L358" s="16">
        <f>K358/I358</f>
        <v>6.0970588235294105</v>
      </c>
      <c r="M358" s="16">
        <f>SUM(M350:M357)</f>
        <v>1.6666666666666667</v>
      </c>
      <c r="N358" s="6">
        <f>AVERAGE(N350:N357)</f>
        <v>5.05</v>
      </c>
      <c r="O358" s="16">
        <f>SUM(O350:O357)</f>
        <v>8.416666666666666</v>
      </c>
      <c r="P358" s="16">
        <f>O358/M358</f>
        <v>5.05</v>
      </c>
      <c r="Q358" s="2"/>
      <c r="U358" s="16">
        <f>SUM(U350:U357)</f>
        <v>10</v>
      </c>
      <c r="V358" s="6">
        <f>AVERAGE(V350:V357)</f>
        <v>6</v>
      </c>
      <c r="W358" s="16">
        <f>SUM(W350:W357)</f>
        <v>60</v>
      </c>
      <c r="X358" s="16">
        <f>W358/U358</f>
        <v>6</v>
      </c>
      <c r="AC358" s="2"/>
      <c r="AS358" s="16">
        <f>SUM(AS350:AS357)</f>
        <v>15</v>
      </c>
      <c r="AT358" s="6">
        <f>AVERAGE(AT350:AT357)</f>
        <v>16.105208333333334</v>
      </c>
      <c r="AU358" s="16">
        <f>SUM(AU350:AU357)</f>
        <v>241.578125</v>
      </c>
      <c r="AV358" s="16">
        <f>AU358/AS358</f>
        <v>16.105208333333334</v>
      </c>
      <c r="AX358" s="16">
        <f>SUM(AX350:AX357)</f>
        <v>2</v>
      </c>
      <c r="AY358" s="6">
        <f>AVERAGE(AY350:AY357)</f>
        <v>5.7</v>
      </c>
      <c r="AZ358" s="16">
        <f>SUM(AZ350:AZ357)</f>
        <v>11.4</v>
      </c>
      <c r="BA358" s="16">
        <f>AZ358/AX358</f>
        <v>5.7</v>
      </c>
      <c r="BF358" s="2"/>
      <c r="BG358" s="6"/>
    </row>
    <row r="359" spans="1:59" ht="12.75">
      <c r="A359" s="3"/>
      <c r="D359" s="6"/>
      <c r="E359" s="2"/>
      <c r="I359" s="2"/>
      <c r="Q359" s="2"/>
      <c r="U359" s="2"/>
      <c r="AC359" s="2"/>
      <c r="AX359" s="2"/>
      <c r="BF359" s="2"/>
      <c r="BG359" s="6"/>
    </row>
    <row r="360" spans="1:59" ht="12.75">
      <c r="A360" s="3">
        <v>1372</v>
      </c>
      <c r="D360" s="6"/>
      <c r="E360" s="9">
        <v>7</v>
      </c>
      <c r="F360" s="6">
        <v>9.541666666666666</v>
      </c>
      <c r="G360" s="16">
        <f aca="true" t="shared" si="22" ref="G360:G369">E360*F360</f>
        <v>66.79166666666666</v>
      </c>
      <c r="H360" s="16">
        <f aca="true" t="shared" si="23" ref="H360:H369">G360/E360</f>
        <v>9.541666666666666</v>
      </c>
      <c r="I360" s="9">
        <v>4</v>
      </c>
      <c r="J360" s="6">
        <v>5.375</v>
      </c>
      <c r="K360" s="5">
        <f>I360*J360</f>
        <v>21.5</v>
      </c>
      <c r="L360" s="16">
        <f>K360/I360</f>
        <v>5.375</v>
      </c>
      <c r="Q360" s="2"/>
      <c r="U360" s="9">
        <v>1</v>
      </c>
      <c r="V360" s="6">
        <v>11</v>
      </c>
      <c r="W360" s="16">
        <f>U360*V360</f>
        <v>11</v>
      </c>
      <c r="X360" s="16">
        <f>W360/U360</f>
        <v>11</v>
      </c>
      <c r="AC360" s="2"/>
      <c r="AX360" s="9">
        <v>7</v>
      </c>
      <c r="AY360" s="6">
        <v>8.928571428571429</v>
      </c>
      <c r="AZ360" s="16">
        <f>AX360*AY360</f>
        <v>62.5</v>
      </c>
      <c r="BA360" s="16">
        <f>AZ360/AX360</f>
        <v>8.928571428571429</v>
      </c>
      <c r="BF360" s="2"/>
      <c r="BG360" s="6"/>
    </row>
    <row r="361" spans="1:59" ht="12.75">
      <c r="A361" s="3"/>
      <c r="D361" s="6"/>
      <c r="E361" s="9">
        <v>2</v>
      </c>
      <c r="F361" s="6">
        <v>10.166666666666666</v>
      </c>
      <c r="G361" s="16">
        <f t="shared" si="22"/>
        <v>20.333333333333332</v>
      </c>
      <c r="H361" s="16">
        <f t="shared" si="23"/>
        <v>10.166666666666666</v>
      </c>
      <c r="I361" s="2"/>
      <c r="Q361" s="2"/>
      <c r="U361" s="2"/>
      <c r="AC361" s="2"/>
      <c r="AX361" s="9">
        <v>1</v>
      </c>
      <c r="AY361" s="6">
        <v>8</v>
      </c>
      <c r="AZ361" s="16">
        <f>AX361*AY361</f>
        <v>8</v>
      </c>
      <c r="BA361" s="16">
        <f>AZ361/AX361</f>
        <v>8</v>
      </c>
      <c r="BF361" s="2"/>
      <c r="BG361" s="6"/>
    </row>
    <row r="362" spans="1:59" ht="12.75">
      <c r="A362" s="3"/>
      <c r="D362" s="6"/>
      <c r="E362" s="9">
        <v>2</v>
      </c>
      <c r="F362" s="6">
        <v>5.4</v>
      </c>
      <c r="G362" s="16">
        <f t="shared" si="22"/>
        <v>10.8</v>
      </c>
      <c r="H362" s="16">
        <f t="shared" si="23"/>
        <v>5.4</v>
      </c>
      <c r="I362" s="2"/>
      <c r="Q362" s="2"/>
      <c r="U362" s="2"/>
      <c r="AC362" s="2"/>
      <c r="AX362" s="9">
        <v>1</v>
      </c>
      <c r="AY362" s="6">
        <v>10.6</v>
      </c>
      <c r="AZ362" s="16">
        <f>AX362*AY362</f>
        <v>10.6</v>
      </c>
      <c r="BA362" s="16">
        <f>AZ362/AX362</f>
        <v>10.6</v>
      </c>
      <c r="BF362" s="2"/>
      <c r="BG362" s="6"/>
    </row>
    <row r="363" spans="1:59" ht="12.75">
      <c r="A363" s="3"/>
      <c r="D363" s="6"/>
      <c r="E363" s="9">
        <v>1</v>
      </c>
      <c r="F363" s="6">
        <v>5.4</v>
      </c>
      <c r="G363" s="16">
        <f t="shared" si="22"/>
        <v>5.4</v>
      </c>
      <c r="H363" s="16">
        <f t="shared" si="23"/>
        <v>5.4</v>
      </c>
      <c r="I363" s="2"/>
      <c r="Q363" s="2"/>
      <c r="U363" s="2"/>
      <c r="AC363" s="2"/>
      <c r="AX363" s="9">
        <v>1</v>
      </c>
      <c r="AY363" s="6">
        <v>5.75</v>
      </c>
      <c r="AZ363" s="16">
        <f>AX363*AY363</f>
        <v>5.75</v>
      </c>
      <c r="BA363" s="16">
        <f>AZ363/AX363</f>
        <v>5.75</v>
      </c>
      <c r="BF363" s="2"/>
      <c r="BG363" s="6"/>
    </row>
    <row r="364" spans="1:59" ht="12.75">
      <c r="A364" s="3"/>
      <c r="D364" s="6"/>
      <c r="E364" s="9">
        <v>1</v>
      </c>
      <c r="F364" s="6">
        <v>4.6000000000000005</v>
      </c>
      <c r="G364" s="16">
        <f t="shared" si="22"/>
        <v>4.6000000000000005</v>
      </c>
      <c r="H364" s="16">
        <f t="shared" si="23"/>
        <v>4.6000000000000005</v>
      </c>
      <c r="I364" s="2"/>
      <c r="Q364" s="2"/>
      <c r="U364" s="2"/>
      <c r="AC364" s="2"/>
      <c r="AX364" s="9">
        <v>1</v>
      </c>
      <c r="AY364" s="6">
        <v>5.8</v>
      </c>
      <c r="AZ364" s="16">
        <f>AX364*AY364</f>
        <v>5.8</v>
      </c>
      <c r="BA364" s="16">
        <f>AZ364/AX364</f>
        <v>5.8</v>
      </c>
      <c r="BF364" s="2"/>
      <c r="BG364" s="6"/>
    </row>
    <row r="365" spans="1:59" ht="12.75">
      <c r="A365" s="3"/>
      <c r="D365" s="6"/>
      <c r="E365" s="9">
        <v>5</v>
      </c>
      <c r="F365" s="6">
        <v>5.25</v>
      </c>
      <c r="G365" s="16">
        <f t="shared" si="22"/>
        <v>26.25</v>
      </c>
      <c r="H365" s="16">
        <f t="shared" si="23"/>
        <v>5.25</v>
      </c>
      <c r="I365" s="2"/>
      <c r="Q365" s="2"/>
      <c r="U365" s="2"/>
      <c r="AC365" s="2"/>
      <c r="AX365" s="2"/>
      <c r="BF365" s="2"/>
      <c r="BG365" s="6"/>
    </row>
    <row r="366" spans="1:59" ht="12.75">
      <c r="A366" s="3"/>
      <c r="D366" s="6"/>
      <c r="E366" s="9">
        <v>5</v>
      </c>
      <c r="F366" s="6">
        <v>5.25</v>
      </c>
      <c r="G366" s="16">
        <f t="shared" si="22"/>
        <v>26.25</v>
      </c>
      <c r="H366" s="16">
        <f t="shared" si="23"/>
        <v>5.25</v>
      </c>
      <c r="I366" s="2"/>
      <c r="Q366" s="2"/>
      <c r="U366" s="2"/>
      <c r="AC366" s="2"/>
      <c r="AX366" s="2"/>
      <c r="BF366" s="2"/>
      <c r="BG366" s="6"/>
    </row>
    <row r="367" spans="1:59" ht="12.75">
      <c r="A367" s="3"/>
      <c r="D367" s="6"/>
      <c r="E367" s="9">
        <v>2</v>
      </c>
      <c r="F367" s="6">
        <f>(33/39)*5.9</f>
        <v>4.992307692307692</v>
      </c>
      <c r="G367" s="16">
        <f t="shared" si="22"/>
        <v>9.984615384615385</v>
      </c>
      <c r="H367" s="16">
        <f t="shared" si="23"/>
        <v>4.992307692307692</v>
      </c>
      <c r="I367" s="2"/>
      <c r="Q367" s="2"/>
      <c r="U367" s="2"/>
      <c r="AC367" s="2"/>
      <c r="AX367" s="2"/>
      <c r="BF367" s="2"/>
      <c r="BG367" s="6"/>
    </row>
    <row r="368" spans="1:59" ht="12.75">
      <c r="A368" s="3"/>
      <c r="D368" s="6"/>
      <c r="E368" s="9">
        <v>1</v>
      </c>
      <c r="F368" s="6">
        <v>5.8</v>
      </c>
      <c r="G368" s="16">
        <f t="shared" si="22"/>
        <v>5.8</v>
      </c>
      <c r="H368" s="16">
        <f t="shared" si="23"/>
        <v>5.8</v>
      </c>
      <c r="I368" s="2"/>
      <c r="Q368" s="2"/>
      <c r="U368" s="2"/>
      <c r="AC368" s="2"/>
      <c r="AX368" s="2"/>
      <c r="BF368" s="2"/>
      <c r="BG368" s="6"/>
    </row>
    <row r="369" spans="1:59" ht="12.75">
      <c r="A369" s="3"/>
      <c r="D369" s="6"/>
      <c r="E369" s="9">
        <v>1</v>
      </c>
      <c r="F369" s="6">
        <v>4.1000000000000005</v>
      </c>
      <c r="G369" s="16">
        <f t="shared" si="22"/>
        <v>4.1000000000000005</v>
      </c>
      <c r="H369" s="16">
        <f t="shared" si="23"/>
        <v>4.1000000000000005</v>
      </c>
      <c r="I369" s="2"/>
      <c r="Q369" s="2"/>
      <c r="U369" s="2"/>
      <c r="AC369" s="2"/>
      <c r="AX369" s="2"/>
      <c r="BF369" s="2"/>
      <c r="BG369" s="6"/>
    </row>
    <row r="370" spans="1:59" ht="12.75">
      <c r="A370" s="3"/>
      <c r="D370" s="6"/>
      <c r="E370" s="2"/>
      <c r="G370" s="16"/>
      <c r="H370" s="16"/>
      <c r="I370" s="2"/>
      <c r="Q370" s="2"/>
      <c r="U370" s="2"/>
      <c r="AC370" s="2"/>
      <c r="AX370" s="2"/>
      <c r="BF370" s="2"/>
      <c r="BG370" s="6"/>
    </row>
    <row r="371" spans="1:59" ht="12.75">
      <c r="A371" s="3"/>
      <c r="B371" s="3">
        <v>1372</v>
      </c>
      <c r="C371" s="6">
        <f>E371+I371+M371+Q371+U371+Y371+AC371+AG371+AK371+AO371+AS371+AX371+BB371</f>
        <v>43</v>
      </c>
      <c r="D371" s="6">
        <f>G371+K371+O371+S371+W371+AA371+AE371+AI371+AM371+AQ371+AU371+AZ371+BD371</f>
        <v>305.45961538461535</v>
      </c>
      <c r="E371" s="16">
        <f>SUM(E360:E370)</f>
        <v>27</v>
      </c>
      <c r="F371" s="6">
        <f>AVERAGE(F360:F370)</f>
        <v>6.050064102564102</v>
      </c>
      <c r="G371" s="16">
        <f>SUM(G360:G370)</f>
        <v>180.30961538461537</v>
      </c>
      <c r="H371" s="16">
        <f>G371/E371</f>
        <v>6.678133903133903</v>
      </c>
      <c r="I371" s="16">
        <f>SUM(I360:I370)</f>
        <v>4</v>
      </c>
      <c r="J371" s="6">
        <f>AVERAGE(J360:J370)</f>
        <v>5.375</v>
      </c>
      <c r="K371" s="5">
        <f>SUM(K360:K370)</f>
        <v>21.5</v>
      </c>
      <c r="L371" s="16">
        <f>K371/I371</f>
        <v>5.375</v>
      </c>
      <c r="Q371" s="2"/>
      <c r="U371" s="16">
        <f>SUM(U360:U370)</f>
        <v>1</v>
      </c>
      <c r="V371" s="6">
        <f>AVERAGE(V360:V370)</f>
        <v>11</v>
      </c>
      <c r="W371" s="16">
        <f>SUM(W360:W370)</f>
        <v>11</v>
      </c>
      <c r="X371" s="16">
        <f>W371/U371</f>
        <v>11</v>
      </c>
      <c r="AC371" s="2"/>
      <c r="AS371" s="16"/>
      <c r="AX371" s="16">
        <f>SUM(AX360:AX370)</f>
        <v>11</v>
      </c>
      <c r="AY371" s="6">
        <f>AVERAGE(AY360:AY370)</f>
        <v>7.815714285714286</v>
      </c>
      <c r="AZ371" s="16">
        <f>SUM(AZ360:AZ370)</f>
        <v>92.64999999999999</v>
      </c>
      <c r="BA371" s="16">
        <f>AZ371/AX371</f>
        <v>8.422727272727272</v>
      </c>
      <c r="BF371" s="2"/>
      <c r="BG371" s="6"/>
    </row>
    <row r="372" spans="1:59" ht="12.75">
      <c r="A372" s="3"/>
      <c r="D372" s="6"/>
      <c r="E372" s="2"/>
      <c r="I372" s="2"/>
      <c r="Q372" s="2"/>
      <c r="U372" s="2"/>
      <c r="AC372" s="2"/>
      <c r="AX372" s="2"/>
      <c r="BF372" s="2"/>
      <c r="BG372" s="6"/>
    </row>
    <row r="373" spans="1:59" ht="12.75">
      <c r="A373" s="3">
        <v>1373</v>
      </c>
      <c r="B373" s="3">
        <v>1373</v>
      </c>
      <c r="C373" s="6">
        <v>0</v>
      </c>
      <c r="D373" s="6">
        <f>G373+K373+O373+S373+W373+AA373+AE373+AI373+AM373+AQ373+AU373+AZ373+BD373</f>
        <v>0</v>
      </c>
      <c r="E373" s="2"/>
      <c r="I373" s="2"/>
      <c r="Q373" s="2"/>
      <c r="U373" s="2"/>
      <c r="AC373" s="2"/>
      <c r="AX373" s="2"/>
      <c r="BF373" s="2"/>
      <c r="BG373" s="6"/>
    </row>
    <row r="374" spans="1:59" ht="12.75">
      <c r="A374" s="3"/>
      <c r="D374" s="6"/>
      <c r="E374" s="2"/>
      <c r="I374" s="2"/>
      <c r="Q374" s="2"/>
      <c r="U374" s="2"/>
      <c r="AC374" s="2"/>
      <c r="AX374" s="2"/>
      <c r="BF374" s="2"/>
      <c r="BG374" s="6"/>
    </row>
    <row r="375" spans="1:59" ht="12.75">
      <c r="A375" s="3">
        <v>1374</v>
      </c>
      <c r="B375" s="3">
        <v>1374</v>
      </c>
      <c r="C375" s="6">
        <v>0</v>
      </c>
      <c r="D375" s="6">
        <f>G375+K375+O375+S375+W375+AA375+AE375+AI375+AM375+AQ375+AU375+AZ375+BD375</f>
        <v>0</v>
      </c>
      <c r="E375" s="2"/>
      <c r="I375" s="2"/>
      <c r="Q375" s="2"/>
      <c r="U375" s="2"/>
      <c r="AC375" s="2"/>
      <c r="AX375" s="2"/>
      <c r="BF375" s="2"/>
      <c r="BG375" s="6"/>
    </row>
    <row r="376" spans="1:59" ht="12.75">
      <c r="A376" s="3"/>
      <c r="D376" s="6"/>
      <c r="E376" s="2"/>
      <c r="I376" s="2"/>
      <c r="Q376" s="2"/>
      <c r="U376" s="2"/>
      <c r="AC376" s="2"/>
      <c r="AX376" s="2"/>
      <c r="BF376" s="2"/>
      <c r="BG376" s="6"/>
    </row>
    <row r="377" spans="1:59" ht="12.75">
      <c r="A377" s="3">
        <v>1375</v>
      </c>
      <c r="D377" s="6"/>
      <c r="E377" s="9">
        <v>1</v>
      </c>
      <c r="F377" s="6">
        <v>5.3</v>
      </c>
      <c r="G377" s="16">
        <f>E377*F377</f>
        <v>5.3</v>
      </c>
      <c r="H377" s="16">
        <f>G377/E377</f>
        <v>5.3</v>
      </c>
      <c r="I377" s="9">
        <v>7</v>
      </c>
      <c r="J377" s="6">
        <v>12.09375</v>
      </c>
      <c r="K377" s="5">
        <f>I377*J377</f>
        <v>84.65625</v>
      </c>
      <c r="L377" s="16">
        <f>K377/I377</f>
        <v>12.09375</v>
      </c>
      <c r="M377" s="9">
        <v>2</v>
      </c>
      <c r="N377" s="6">
        <v>6.3</v>
      </c>
      <c r="O377" s="16">
        <f>M377*N377</f>
        <v>12.6</v>
      </c>
      <c r="P377" s="16">
        <f>O377/M377</f>
        <v>6.3</v>
      </c>
      <c r="Q377" s="2"/>
      <c r="U377" s="9">
        <v>1</v>
      </c>
      <c r="V377" s="6">
        <v>7.25</v>
      </c>
      <c r="W377" s="16">
        <f>U377*V377</f>
        <v>7.25</v>
      </c>
      <c r="X377" s="16">
        <f>W377/U377</f>
        <v>7.25</v>
      </c>
      <c r="AC377" s="2"/>
      <c r="AK377" s="9">
        <v>7</v>
      </c>
      <c r="AL377" s="6">
        <v>6.5625</v>
      </c>
      <c r="AM377" s="16">
        <f>AK377*AL377</f>
        <v>45.9375</v>
      </c>
      <c r="AN377" s="16">
        <f>AM377/AK377</f>
        <v>6.5625</v>
      </c>
      <c r="AS377" s="8">
        <v>7</v>
      </c>
      <c r="AT377" s="6">
        <v>15.475000000000001</v>
      </c>
      <c r="AU377" s="16">
        <f>AS377*AT377</f>
        <v>108.32500000000002</v>
      </c>
      <c r="AV377" s="16">
        <f>AU377/AS377</f>
        <v>15.475000000000003</v>
      </c>
      <c r="AW377" t="s">
        <v>187</v>
      </c>
      <c r="AX377" s="9">
        <v>1</v>
      </c>
      <c r="AY377" s="6">
        <v>11</v>
      </c>
      <c r="AZ377" s="16">
        <f>AX377*AY377</f>
        <v>11</v>
      </c>
      <c r="BA377" s="16">
        <f>AZ377/AX377</f>
        <v>11</v>
      </c>
      <c r="BF377" s="2"/>
      <c r="BG377" s="6"/>
    </row>
    <row r="378" spans="1:59" ht="12.75">
      <c r="A378" s="3"/>
      <c r="D378" s="6"/>
      <c r="E378" s="9">
        <v>10</v>
      </c>
      <c r="F378" s="6">
        <v>6.2</v>
      </c>
      <c r="G378" s="16">
        <f>E378*F378</f>
        <v>62</v>
      </c>
      <c r="H378" s="16">
        <f>G378/E378</f>
        <v>6.2</v>
      </c>
      <c r="I378" s="9">
        <v>4</v>
      </c>
      <c r="J378" s="6">
        <v>7.525</v>
      </c>
      <c r="K378" s="5">
        <f>I378*J378</f>
        <v>30.1</v>
      </c>
      <c r="L378" s="16">
        <f>K378/I378</f>
        <v>7.525</v>
      </c>
      <c r="Q378" s="2"/>
      <c r="U378" s="9">
        <v>1</v>
      </c>
      <c r="V378" s="6">
        <v>7</v>
      </c>
      <c r="W378" s="16">
        <f>U378*V378</f>
        <v>7</v>
      </c>
      <c r="X378" s="16">
        <f>W378/U378</f>
        <v>7</v>
      </c>
      <c r="AC378" s="2"/>
      <c r="AK378" s="9">
        <v>1</v>
      </c>
      <c r="AL378" s="6">
        <v>4.25</v>
      </c>
      <c r="AM378" s="16">
        <f>AK378*AL378</f>
        <v>4.25</v>
      </c>
      <c r="AN378" s="16">
        <f>AM378/AK378</f>
        <v>4.25</v>
      </c>
      <c r="AS378" s="8">
        <v>1</v>
      </c>
      <c r="AT378" s="6">
        <v>15.325</v>
      </c>
      <c r="AU378" s="16">
        <f>AS378*AT378</f>
        <v>15.325</v>
      </c>
      <c r="AV378" s="16">
        <f>AU378/AS378</f>
        <v>15.325</v>
      </c>
      <c r="AW378" t="s">
        <v>187</v>
      </c>
      <c r="AX378" s="2"/>
      <c r="BF378" s="2"/>
      <c r="BG378" s="6"/>
    </row>
    <row r="379" spans="1:59" ht="12.75">
      <c r="A379" s="3"/>
      <c r="D379" s="6"/>
      <c r="E379" s="9">
        <v>3</v>
      </c>
      <c r="F379" s="6">
        <v>8.8</v>
      </c>
      <c r="G379" s="16">
        <f>E379*F379</f>
        <v>26.400000000000002</v>
      </c>
      <c r="H379" s="16">
        <f>G379/E379</f>
        <v>8.8</v>
      </c>
      <c r="I379" s="9">
        <v>1</v>
      </c>
      <c r="J379" s="6">
        <v>5.666666666666667</v>
      </c>
      <c r="K379" s="5">
        <f>I379*J379</f>
        <v>5.666666666666667</v>
      </c>
      <c r="L379" s="16">
        <f>K379/I379</f>
        <v>5.666666666666667</v>
      </c>
      <c r="Q379" s="2"/>
      <c r="U379" s="9">
        <v>1</v>
      </c>
      <c r="V379" s="6">
        <v>7.2</v>
      </c>
      <c r="W379" s="16">
        <f>U379*V379</f>
        <v>7.2</v>
      </c>
      <c r="X379" s="16">
        <f>W379/U379</f>
        <v>7.2</v>
      </c>
      <c r="AC379" s="2"/>
      <c r="AS379" s="8">
        <v>1</v>
      </c>
      <c r="AT379" s="6">
        <v>9.5</v>
      </c>
      <c r="AU379" s="16">
        <f>AS379*AT379</f>
        <v>9.5</v>
      </c>
      <c r="AV379" s="16">
        <f>AU379/AS379</f>
        <v>9.5</v>
      </c>
      <c r="AW379" t="s">
        <v>187</v>
      </c>
      <c r="AX379" s="2"/>
      <c r="BF379" s="2"/>
      <c r="BG379" s="6"/>
    </row>
    <row r="380" spans="1:59" ht="12.75">
      <c r="A380" s="3"/>
      <c r="D380" s="6"/>
      <c r="E380" s="9">
        <v>1</v>
      </c>
      <c r="F380" s="6">
        <v>6.25</v>
      </c>
      <c r="G380" s="16">
        <f>E380*F380</f>
        <v>6.25</v>
      </c>
      <c r="H380" s="16">
        <f>G380/E380</f>
        <v>6.25</v>
      </c>
      <c r="I380" s="9">
        <v>2</v>
      </c>
      <c r="J380" s="6">
        <v>6.3</v>
      </c>
      <c r="K380" s="5">
        <f>I380*J380</f>
        <v>12.6</v>
      </c>
      <c r="L380" s="16">
        <f>K380/I380</f>
        <v>6.3</v>
      </c>
      <c r="Q380" s="2"/>
      <c r="U380" s="9">
        <f>1+1/3</f>
        <v>1.3333333333333333</v>
      </c>
      <c r="V380" s="6">
        <v>9</v>
      </c>
      <c r="W380" s="16">
        <f>U380*V380</f>
        <v>12</v>
      </c>
      <c r="X380" s="16">
        <f>W380/U380</f>
        <v>9</v>
      </c>
      <c r="AC380" s="2"/>
      <c r="AX380" s="2"/>
      <c r="BF380" s="2"/>
      <c r="BG380" s="6"/>
    </row>
    <row r="381" spans="1:59" ht="12.75">
      <c r="A381" s="3"/>
      <c r="D381" s="6"/>
      <c r="E381" s="9">
        <v>1</v>
      </c>
      <c r="F381" s="6">
        <v>6.25</v>
      </c>
      <c r="G381" s="16">
        <f>E381*F381</f>
        <v>6.25</v>
      </c>
      <c r="H381" s="16">
        <f>G381/E381</f>
        <v>6.25</v>
      </c>
      <c r="I381" s="2"/>
      <c r="Q381" s="2"/>
      <c r="U381" s="9">
        <v>1</v>
      </c>
      <c r="V381" s="6">
        <v>6.2</v>
      </c>
      <c r="W381" s="16">
        <f>U381*V381</f>
        <v>6.2</v>
      </c>
      <c r="X381" s="16">
        <f>W381/U381</f>
        <v>6.2</v>
      </c>
      <c r="AC381" s="2"/>
      <c r="AX381" s="2"/>
      <c r="BF381" s="2"/>
      <c r="BG381" s="6"/>
    </row>
    <row r="382" spans="1:59" ht="12.75">
      <c r="A382" s="3"/>
      <c r="D382" s="6"/>
      <c r="E382" s="2"/>
      <c r="G382" s="16"/>
      <c r="H382" s="16"/>
      <c r="I382" s="2"/>
      <c r="Q382" s="2"/>
      <c r="U382" s="2"/>
      <c r="W382" s="16"/>
      <c r="X382" s="21"/>
      <c r="AC382" s="2"/>
      <c r="AX382" s="2"/>
      <c r="BF382" s="2"/>
      <c r="BG382" s="6"/>
    </row>
    <row r="383" spans="1:59" ht="12.75">
      <c r="A383" s="3"/>
      <c r="B383" s="3">
        <v>1375</v>
      </c>
      <c r="C383" s="6">
        <f>E383+I383+M383+Q383+U383+Y383+AC383+AG383+AK383+AO383+AS383+AX383+BB383</f>
        <v>55.333333333333336</v>
      </c>
      <c r="D383" s="6">
        <f>G383+K383+O383+S383+W383+AA383+AE383+AI383+AM383+AQ383+AU383+AZ383+BD383</f>
        <v>485.8104166666667</v>
      </c>
      <c r="E383" s="16">
        <f>SUM(E377:E382)</f>
        <v>16</v>
      </c>
      <c r="F383" s="6">
        <f>AVERAGE(F377:F382)</f>
        <v>6.56</v>
      </c>
      <c r="G383" s="16">
        <f>SUM(G377:G382)</f>
        <v>106.2</v>
      </c>
      <c r="H383" s="16">
        <f>G383/E383</f>
        <v>6.6375</v>
      </c>
      <c r="I383" s="16">
        <f>SUM(I377:I382)</f>
        <v>14</v>
      </c>
      <c r="J383" s="6">
        <f>AVERAGE(J377:J382)</f>
        <v>7.896354166666667</v>
      </c>
      <c r="K383" s="5">
        <f>SUM(K377:K382)</f>
        <v>133.02291666666667</v>
      </c>
      <c r="L383" s="16">
        <f>K383/I383</f>
        <v>9.501636904761906</v>
      </c>
      <c r="M383" s="16">
        <f>SUM(M377:M382)</f>
        <v>2</v>
      </c>
      <c r="N383" s="6">
        <f>AVERAGE(N377:N382)</f>
        <v>6.3</v>
      </c>
      <c r="O383" s="16">
        <f>SUM(O377:O382)</f>
        <v>12.6</v>
      </c>
      <c r="P383" s="16">
        <f>O383/M383</f>
        <v>6.3</v>
      </c>
      <c r="Q383" s="2"/>
      <c r="U383" s="16">
        <f>SUM(U377:U382)</f>
        <v>5.333333333333333</v>
      </c>
      <c r="V383" s="6">
        <f>AVERAGE(V377:V382)</f>
        <v>7.33</v>
      </c>
      <c r="W383" s="16">
        <f>SUM(W377:W382)</f>
        <v>39.650000000000006</v>
      </c>
      <c r="X383" s="16">
        <f>W383/U383</f>
        <v>7.434375000000001</v>
      </c>
      <c r="AC383" s="2"/>
      <c r="AK383" s="16">
        <f>SUM(AK377:AK382)</f>
        <v>8</v>
      </c>
      <c r="AL383" s="6">
        <f>AVERAGE(AL377:AL382)</f>
        <v>5.40625</v>
      </c>
      <c r="AM383" s="16">
        <f>SUM(AM377:AM382)</f>
        <v>50.1875</v>
      </c>
      <c r="AN383" s="16">
        <f>AM383/AK383</f>
        <v>6.2734375</v>
      </c>
      <c r="AS383" s="16">
        <f>SUM(AS377:AS382)</f>
        <v>9</v>
      </c>
      <c r="AT383" s="6">
        <f>AVERAGE(AT377:AT382)</f>
        <v>13.433333333333332</v>
      </c>
      <c r="AU383" s="16">
        <f>SUM(AU377:AU382)</f>
        <v>133.15000000000003</v>
      </c>
      <c r="AV383" s="16">
        <f>AU383/AS383</f>
        <v>14.794444444444448</v>
      </c>
      <c r="AX383" s="16">
        <f>SUM(AX377:AX382)</f>
        <v>1</v>
      </c>
      <c r="AY383" s="6">
        <f>AVERAGE(AY377:AY382)</f>
        <v>11</v>
      </c>
      <c r="AZ383" s="16">
        <f>SUM(AZ377:AZ382)</f>
        <v>11</v>
      </c>
      <c r="BA383" s="16">
        <f>AZ383/AX383</f>
        <v>11</v>
      </c>
      <c r="BF383" s="2"/>
      <c r="BG383" s="6"/>
    </row>
    <row r="384" spans="1:59" ht="12.75">
      <c r="A384" s="3"/>
      <c r="D384" s="6"/>
      <c r="E384" s="2"/>
      <c r="I384" s="2"/>
      <c r="Q384" s="2"/>
      <c r="U384" s="2"/>
      <c r="AC384" s="2"/>
      <c r="AX384" s="2"/>
      <c r="BF384" s="2"/>
      <c r="BG384" s="6"/>
    </row>
    <row r="385" spans="1:59" ht="12.75">
      <c r="A385" s="3">
        <v>1376</v>
      </c>
      <c r="B385" s="3">
        <v>1376</v>
      </c>
      <c r="C385" s="6">
        <v>0</v>
      </c>
      <c r="D385" s="6">
        <f>G385+K385+O385+S385+W385+AA385+AE385+AI385+AM385+AQ385+AU385+AZ385+BD385</f>
        <v>0</v>
      </c>
      <c r="E385" s="2"/>
      <c r="I385" s="2"/>
      <c r="Q385" s="2"/>
      <c r="U385" s="2"/>
      <c r="AC385" s="2"/>
      <c r="AX385" s="2"/>
      <c r="BF385" s="2"/>
      <c r="BG385" s="6"/>
    </row>
    <row r="386" spans="1:59" ht="12.75">
      <c r="A386" s="3"/>
      <c r="D386" s="6"/>
      <c r="E386" s="2"/>
      <c r="I386" s="2"/>
      <c r="Q386" s="2"/>
      <c r="U386" s="2"/>
      <c r="AC386" s="2"/>
      <c r="AX386" s="2"/>
      <c r="BF386" s="2"/>
      <c r="BG386" s="6"/>
    </row>
    <row r="387" spans="1:59" ht="12.75">
      <c r="A387" s="3">
        <v>1377</v>
      </c>
      <c r="B387" s="3">
        <v>1377</v>
      </c>
      <c r="C387" s="6">
        <v>0</v>
      </c>
      <c r="D387" s="6">
        <f>G387+K387+O387+S387+W387+AA387+AE387+AI387+AM387+AQ387+AU387+AZ387+BD387</f>
        <v>0</v>
      </c>
      <c r="E387" s="2"/>
      <c r="I387" s="2"/>
      <c r="Q387" s="2"/>
      <c r="U387" s="2"/>
      <c r="AC387" s="2"/>
      <c r="AX387" s="2"/>
      <c r="BF387" s="2"/>
      <c r="BG387" s="6"/>
    </row>
    <row r="388" spans="1:59" ht="12.75">
      <c r="A388" s="3"/>
      <c r="D388" s="6"/>
      <c r="E388" s="2"/>
      <c r="I388" s="2"/>
      <c r="Q388" s="2"/>
      <c r="U388" s="2"/>
      <c r="AC388" s="2"/>
      <c r="AX388" s="2"/>
      <c r="BF388" s="2"/>
      <c r="BG388" s="6"/>
    </row>
    <row r="389" spans="1:59" ht="12.75">
      <c r="A389" s="3">
        <v>1378</v>
      </c>
      <c r="B389" s="3">
        <v>1378</v>
      </c>
      <c r="C389" s="6">
        <v>0</v>
      </c>
      <c r="D389" s="6">
        <f>G389+K389+O389+S389+W389+AA389+AE389+AI389+AM389+AQ389+AU389+AZ389+BD389</f>
        <v>0</v>
      </c>
      <c r="E389" s="2"/>
      <c r="I389" s="2"/>
      <c r="Q389" s="2"/>
      <c r="U389" s="2"/>
      <c r="AC389" s="2"/>
      <c r="AX389" s="2"/>
      <c r="BF389" s="2"/>
      <c r="BG389" s="6"/>
    </row>
    <row r="390" spans="1:59" ht="12.75">
      <c r="A390" s="3"/>
      <c r="D390" s="6"/>
      <c r="E390" s="2"/>
      <c r="I390" s="2"/>
      <c r="Q390" s="2"/>
      <c r="U390" s="2"/>
      <c r="AC390" s="2"/>
      <c r="AX390" s="2"/>
      <c r="BF390" s="2"/>
      <c r="BG390" s="6"/>
    </row>
    <row r="391" spans="1:59" ht="12.75">
      <c r="A391" s="3">
        <v>1379</v>
      </c>
      <c r="D391" s="6"/>
      <c r="E391" s="9">
        <v>7</v>
      </c>
      <c r="F391" s="6">
        <v>11.25</v>
      </c>
      <c r="G391" s="16">
        <f>E391*F391</f>
        <v>78.75</v>
      </c>
      <c r="H391" s="16">
        <f>G391/E391</f>
        <v>11.25</v>
      </c>
      <c r="I391" s="9">
        <v>7</v>
      </c>
      <c r="J391" s="6">
        <v>7.525</v>
      </c>
      <c r="K391" s="5">
        <f>I391*J391</f>
        <v>52.675000000000004</v>
      </c>
      <c r="L391" s="16">
        <f>K391/I391</f>
        <v>7.525</v>
      </c>
      <c r="Q391" s="11">
        <v>4</v>
      </c>
      <c r="R391" s="6">
        <v>5.7</v>
      </c>
      <c r="S391" s="16">
        <f>Q391*R391</f>
        <v>22.8</v>
      </c>
      <c r="T391" s="16">
        <f>S391/Q391</f>
        <v>5.7</v>
      </c>
      <c r="U391" s="9">
        <v>1</v>
      </c>
      <c r="V391" s="6">
        <v>7</v>
      </c>
      <c r="W391" s="16">
        <f>U391*V391</f>
        <v>7</v>
      </c>
      <c r="X391" s="16">
        <f>W391/U391</f>
        <v>7</v>
      </c>
      <c r="AC391" s="2"/>
      <c r="AK391" s="9">
        <v>9</v>
      </c>
      <c r="AL391" s="6">
        <v>6.25</v>
      </c>
      <c r="AM391" s="16">
        <f>AK391*AL391</f>
        <v>56.25</v>
      </c>
      <c r="AN391" s="16">
        <f>AM391/AK391</f>
        <v>6.25</v>
      </c>
      <c r="AS391" s="8">
        <v>1</v>
      </c>
      <c r="AT391" s="6">
        <v>16</v>
      </c>
      <c r="AU391" s="16">
        <f>AS391*AT391</f>
        <v>16</v>
      </c>
      <c r="AV391" s="16">
        <f>AU391/AS391</f>
        <v>16</v>
      </c>
      <c r="AX391" s="9">
        <v>2</v>
      </c>
      <c r="AY391" s="6">
        <v>6.25</v>
      </c>
      <c r="AZ391" s="16">
        <f>AX391*AY391</f>
        <v>12.5</v>
      </c>
      <c r="BA391" s="16">
        <f>AZ391/AX391</f>
        <v>6.25</v>
      </c>
      <c r="BF391" s="2"/>
      <c r="BG391" s="6"/>
    </row>
    <row r="392" spans="1:59" ht="12.75">
      <c r="A392" s="3"/>
      <c r="D392" s="6"/>
      <c r="E392" s="11">
        <v>3</v>
      </c>
      <c r="F392" s="6">
        <v>8.472222222222223</v>
      </c>
      <c r="G392" s="16">
        <f>E392*F392</f>
        <v>25.41666666666667</v>
      </c>
      <c r="H392" s="16">
        <f>G392/E392</f>
        <v>8.472222222222223</v>
      </c>
      <c r="I392" s="11">
        <v>4</v>
      </c>
      <c r="J392" s="6">
        <v>6.9875</v>
      </c>
      <c r="K392" s="5">
        <f>I392*J392</f>
        <v>27.95</v>
      </c>
      <c r="L392" s="16">
        <f>K392/I392</f>
        <v>6.9875</v>
      </c>
      <c r="Q392" s="2"/>
      <c r="U392" s="2"/>
      <c r="AC392" s="2"/>
      <c r="AX392" s="9">
        <v>1</v>
      </c>
      <c r="AY392" s="6">
        <v>7.5</v>
      </c>
      <c r="AZ392" s="16">
        <f>AX392*AY392</f>
        <v>7.5</v>
      </c>
      <c r="BA392" s="16">
        <f>AZ392/AX392</f>
        <v>7.5</v>
      </c>
      <c r="BF392" s="2"/>
      <c r="BG392" s="6"/>
    </row>
    <row r="393" spans="1:59" ht="12.75">
      <c r="A393" s="3"/>
      <c r="D393" s="6"/>
      <c r="E393" s="9">
        <v>2</v>
      </c>
      <c r="F393" s="6">
        <v>7.5</v>
      </c>
      <c r="G393" s="16">
        <f>E393*F393</f>
        <v>15</v>
      </c>
      <c r="H393" s="16">
        <f>G393/E393</f>
        <v>7.5</v>
      </c>
      <c r="I393" s="9">
        <v>2</v>
      </c>
      <c r="J393" s="6">
        <v>5.64375</v>
      </c>
      <c r="K393" s="5">
        <f>I393*J393</f>
        <v>11.2875</v>
      </c>
      <c r="L393" s="16">
        <f>K393/I393</f>
        <v>5.64375</v>
      </c>
      <c r="Q393" s="2"/>
      <c r="U393" s="2"/>
      <c r="AC393" s="2"/>
      <c r="AX393" s="9">
        <v>0.5</v>
      </c>
      <c r="AY393" s="6">
        <v>7</v>
      </c>
      <c r="AZ393" s="16">
        <f>AX393*AY393</f>
        <v>3.5</v>
      </c>
      <c r="BA393" s="16">
        <f>AZ393/AX393</f>
        <v>7</v>
      </c>
      <c r="BF393" s="2"/>
      <c r="BG393" s="6"/>
    </row>
    <row r="394" spans="1:59" ht="12.75">
      <c r="A394" s="3"/>
      <c r="D394" s="6"/>
      <c r="E394" s="9">
        <v>1</v>
      </c>
      <c r="F394" s="6">
        <v>5.9</v>
      </c>
      <c r="G394" s="16">
        <f>E394*F394</f>
        <v>5.9</v>
      </c>
      <c r="H394" s="16">
        <f>G394/E394</f>
        <v>5.9</v>
      </c>
      <c r="I394" s="9">
        <v>1</v>
      </c>
      <c r="J394" s="6">
        <v>7.5</v>
      </c>
      <c r="K394" s="5">
        <f>I394*J394</f>
        <v>7.5</v>
      </c>
      <c r="L394" s="16">
        <f>K394/I394</f>
        <v>7.5</v>
      </c>
      <c r="Q394" s="2"/>
      <c r="U394" s="2"/>
      <c r="AC394" s="2"/>
      <c r="AX394" s="9">
        <v>3</v>
      </c>
      <c r="AY394" s="6">
        <v>6</v>
      </c>
      <c r="AZ394" s="16">
        <f>AX394*AY394</f>
        <v>18</v>
      </c>
      <c r="BA394" s="16">
        <f>AZ394/AX394</f>
        <v>6</v>
      </c>
      <c r="BF394" s="2"/>
      <c r="BG394" s="6"/>
    </row>
    <row r="395" spans="1:59" ht="12.75">
      <c r="A395" s="3"/>
      <c r="D395" s="6"/>
      <c r="E395" s="9">
        <v>1</v>
      </c>
      <c r="F395" s="6">
        <v>7.6125</v>
      </c>
      <c r="G395" s="16">
        <f>E395*F395</f>
        <v>7.6125</v>
      </c>
      <c r="H395" s="16">
        <f>G395/E395</f>
        <v>7.6125</v>
      </c>
      <c r="I395" s="2"/>
      <c r="Q395" s="2"/>
      <c r="U395" s="2"/>
      <c r="AC395" s="2"/>
      <c r="AX395" s="9">
        <v>1</v>
      </c>
      <c r="AY395" s="6">
        <v>6.6</v>
      </c>
      <c r="AZ395" s="16">
        <f>AX395*AY395</f>
        <v>6.6</v>
      </c>
      <c r="BA395" s="16">
        <f>AZ395/AX395</f>
        <v>6.6</v>
      </c>
      <c r="BF395" s="2"/>
      <c r="BG395" s="6"/>
    </row>
    <row r="396" spans="1:59" ht="12.75">
      <c r="A396" s="3"/>
      <c r="D396" s="6"/>
      <c r="E396" s="2"/>
      <c r="G396" s="16"/>
      <c r="H396" s="16"/>
      <c r="I396" s="2"/>
      <c r="Q396" s="2"/>
      <c r="U396" s="2"/>
      <c r="AC396" s="2"/>
      <c r="AX396" s="2"/>
      <c r="AZ396" s="16"/>
      <c r="BF396" s="2"/>
      <c r="BG396" s="6"/>
    </row>
    <row r="397" spans="1:59" ht="12.75">
      <c r="A397" s="3"/>
      <c r="B397" s="3">
        <v>1379</v>
      </c>
      <c r="C397" s="6">
        <f>E397+I397+M397+Q397+U397+Y397+AC397+AG397+AK397+AO397+AS397+AX397+BB397</f>
        <v>50.5</v>
      </c>
      <c r="D397" s="6">
        <f>G397+K397+O397+S397+W397+AA397+AE397+AI397+AM397+AQ397+AU397+AZ397+BD397</f>
        <v>382.2416666666667</v>
      </c>
      <c r="E397" s="16">
        <f>SUM(E391:E396)</f>
        <v>14</v>
      </c>
      <c r="F397" s="6">
        <f>AVERAGE(F391:F396)</f>
        <v>8.146944444444443</v>
      </c>
      <c r="G397" s="16">
        <f>SUM(G391:G396)</f>
        <v>132.67916666666667</v>
      </c>
      <c r="H397" s="16">
        <f>G397/E397</f>
        <v>9.477083333333335</v>
      </c>
      <c r="I397" s="16">
        <f>SUM(I391:I396)</f>
        <v>14</v>
      </c>
      <c r="J397" s="6">
        <f>AVERAGE(J391:J396)</f>
        <v>6.9140625</v>
      </c>
      <c r="K397" s="5">
        <f>SUM(K391:K396)</f>
        <v>99.4125</v>
      </c>
      <c r="L397" s="16">
        <f>K397/I397</f>
        <v>7.100892857142857</v>
      </c>
      <c r="Q397" s="16">
        <f>SUM(Q391:Q396)</f>
        <v>4</v>
      </c>
      <c r="R397" s="6">
        <f>AVERAGE(R391:R396)</f>
        <v>5.7</v>
      </c>
      <c r="S397" s="16">
        <f>SUM(S391:S396)</f>
        <v>22.8</v>
      </c>
      <c r="T397" s="16">
        <f>S397/Q397</f>
        <v>5.7</v>
      </c>
      <c r="U397" s="16">
        <f>SUM(U391:U396)</f>
        <v>1</v>
      </c>
      <c r="V397" s="6">
        <f>AVERAGE(V391:V396)</f>
        <v>7</v>
      </c>
      <c r="W397" s="16">
        <f>SUM(W391:W396)</f>
        <v>7</v>
      </c>
      <c r="X397" s="16">
        <f>W397/U397</f>
        <v>7</v>
      </c>
      <c r="AC397" s="2"/>
      <c r="AK397" s="16">
        <f>SUM(AK391:AK396)</f>
        <v>9</v>
      </c>
      <c r="AL397" s="6">
        <f>AVERAGE(AL391:AL396)</f>
        <v>6.25</v>
      </c>
      <c r="AM397" s="16">
        <f>SUM(AM391:AM396)</f>
        <v>56.25</v>
      </c>
      <c r="AN397" s="16">
        <f>AM397/AK397</f>
        <v>6.25</v>
      </c>
      <c r="AS397" s="16">
        <f>SUM(AS391:AS396)</f>
        <v>1</v>
      </c>
      <c r="AT397" s="6">
        <f>AVERAGE(AT391:AT396)</f>
        <v>16</v>
      </c>
      <c r="AU397" s="16">
        <f>SUM(AU391:AU396)</f>
        <v>16</v>
      </c>
      <c r="AV397" s="16">
        <f>AU397/AS397</f>
        <v>16</v>
      </c>
      <c r="AX397" s="16">
        <f>SUM(AX391:AX396)</f>
        <v>7.5</v>
      </c>
      <c r="AY397" s="6">
        <f>AVERAGE(AY391:AY396)</f>
        <v>6.67</v>
      </c>
      <c r="AZ397" s="16">
        <f>SUM(AZ391:AZ396)</f>
        <v>48.1</v>
      </c>
      <c r="BA397" s="16">
        <f>AZ397/AX397</f>
        <v>6.413333333333333</v>
      </c>
      <c r="BF397" s="2"/>
      <c r="BG397" s="6"/>
    </row>
    <row r="398" spans="1:59" ht="12.75">
      <c r="A398" s="3"/>
      <c r="D398" s="6"/>
      <c r="E398" s="2"/>
      <c r="I398" s="2"/>
      <c r="Q398" s="2"/>
      <c r="U398" s="2"/>
      <c r="AC398" s="2"/>
      <c r="AX398" s="2"/>
      <c r="BF398" s="2"/>
      <c r="BG398" s="6"/>
    </row>
    <row r="399" spans="1:59" ht="12.75">
      <c r="A399" s="3">
        <v>1380</v>
      </c>
      <c r="D399" s="6"/>
      <c r="E399" s="9">
        <v>1</v>
      </c>
      <c r="F399" s="6">
        <v>7.5</v>
      </c>
      <c r="G399" s="16">
        <f>E399*F399</f>
        <v>7.5</v>
      </c>
      <c r="H399" s="16">
        <f>G399/E399</f>
        <v>7.5</v>
      </c>
      <c r="I399" s="9">
        <v>4</v>
      </c>
      <c r="J399" s="6">
        <f>3.97708333333333*2</f>
        <v>7.95416666666666</v>
      </c>
      <c r="K399" s="5">
        <f>I399*J399</f>
        <v>31.81666666666664</v>
      </c>
      <c r="L399" s="16">
        <f>K399/I399</f>
        <v>7.95416666666666</v>
      </c>
      <c r="Q399" s="2"/>
      <c r="U399" s="9">
        <v>3</v>
      </c>
      <c r="V399" s="6">
        <v>6.5</v>
      </c>
      <c r="W399" s="16">
        <f>U399*V399</f>
        <v>19.5</v>
      </c>
      <c r="X399" s="16">
        <f>W399/U399</f>
        <v>6.5</v>
      </c>
      <c r="AC399" s="2"/>
      <c r="AS399" s="8">
        <v>6</v>
      </c>
      <c r="AT399" s="6">
        <v>13</v>
      </c>
      <c r="AU399" s="16">
        <f>AS399*AT399</f>
        <v>78</v>
      </c>
      <c r="AV399" s="16">
        <f>AU399/AS399</f>
        <v>13</v>
      </c>
      <c r="AW399" t="s">
        <v>187</v>
      </c>
      <c r="AX399" s="2"/>
      <c r="BF399" s="2"/>
      <c r="BG399" s="6"/>
    </row>
    <row r="400" spans="1:59" ht="12.75">
      <c r="A400" s="3"/>
      <c r="D400" s="6"/>
      <c r="E400" s="9">
        <v>2</v>
      </c>
      <c r="F400" s="6">
        <v>7.4</v>
      </c>
      <c r="G400" s="16">
        <f>E400*F400</f>
        <v>14.8</v>
      </c>
      <c r="H400" s="16">
        <f>G400/E400</f>
        <v>7.4</v>
      </c>
      <c r="I400" s="2"/>
      <c r="Q400" s="2"/>
      <c r="U400" s="9">
        <v>1.5</v>
      </c>
      <c r="V400" s="6">
        <v>6.300000000000001</v>
      </c>
      <c r="W400" s="16">
        <f>U400*V400</f>
        <v>9.450000000000001</v>
      </c>
      <c r="X400" s="16">
        <f>W400/U400</f>
        <v>6.300000000000001</v>
      </c>
      <c r="AC400" s="2"/>
      <c r="AS400" s="8">
        <v>1</v>
      </c>
      <c r="AT400" s="6">
        <v>13.25</v>
      </c>
      <c r="AU400" s="16">
        <f>AS400*AT400</f>
        <v>13.25</v>
      </c>
      <c r="AV400" s="16">
        <f>AU400/AS400</f>
        <v>13.25</v>
      </c>
      <c r="AW400" t="s">
        <v>187</v>
      </c>
      <c r="AX400" s="2"/>
      <c r="BF400" s="2"/>
      <c r="BG400" s="6"/>
    </row>
    <row r="401" spans="1:59" ht="12.75">
      <c r="A401" s="3"/>
      <c r="D401" s="6"/>
      <c r="E401" s="9">
        <v>2</v>
      </c>
      <c r="F401" s="6">
        <v>7.25</v>
      </c>
      <c r="G401" s="16">
        <f>E401*F401</f>
        <v>14.5</v>
      </c>
      <c r="H401" s="16">
        <f>G401/E401</f>
        <v>7.25</v>
      </c>
      <c r="I401" s="2"/>
      <c r="Q401" s="2"/>
      <c r="U401" s="9">
        <f>11/6</f>
        <v>1.8333333333333333</v>
      </c>
      <c r="V401" s="6">
        <v>6.1</v>
      </c>
      <c r="W401" s="16">
        <f>U401*V401</f>
        <v>11.183333333333332</v>
      </c>
      <c r="X401" s="16">
        <f>W401/U401</f>
        <v>6.1</v>
      </c>
      <c r="AC401" s="2"/>
      <c r="AS401" s="8">
        <v>5</v>
      </c>
      <c r="AT401" s="6">
        <v>11</v>
      </c>
      <c r="AU401" s="16">
        <f>AS401*AT401</f>
        <v>55</v>
      </c>
      <c r="AV401" s="16">
        <f>AU401/AS401</f>
        <v>11</v>
      </c>
      <c r="AW401" t="s">
        <v>79</v>
      </c>
      <c r="AX401" s="2"/>
      <c r="BF401" s="2"/>
      <c r="BG401" s="6"/>
    </row>
    <row r="402" spans="1:59" ht="12.75">
      <c r="A402" s="3"/>
      <c r="D402" s="6"/>
      <c r="E402" s="9">
        <v>2</v>
      </c>
      <c r="F402" s="6">
        <v>6.75</v>
      </c>
      <c r="G402" s="16">
        <f>E402*F402</f>
        <v>13.5</v>
      </c>
      <c r="H402" s="16">
        <f>G402/E402</f>
        <v>6.75</v>
      </c>
      <c r="I402" s="2"/>
      <c r="Q402" s="2"/>
      <c r="U402" s="2"/>
      <c r="AC402" s="2"/>
      <c r="AS402" s="8">
        <v>1</v>
      </c>
      <c r="AT402" s="6">
        <v>11.5</v>
      </c>
      <c r="AU402" s="16">
        <f>AS402*AT402</f>
        <v>11.5</v>
      </c>
      <c r="AV402" s="16">
        <f>AU402/AS402</f>
        <v>11.5</v>
      </c>
      <c r="AW402" t="s">
        <v>79</v>
      </c>
      <c r="AX402" s="2"/>
      <c r="BF402" s="2"/>
      <c r="BG402" s="6"/>
    </row>
    <row r="403" spans="1:59" ht="12.75">
      <c r="A403" s="3"/>
      <c r="D403" s="6"/>
      <c r="E403" s="2"/>
      <c r="I403" s="2"/>
      <c r="Q403" s="2"/>
      <c r="U403" s="2"/>
      <c r="AC403" s="2"/>
      <c r="AS403" s="8">
        <v>1</v>
      </c>
      <c r="AT403" s="6">
        <v>11.6</v>
      </c>
      <c r="AU403" s="16">
        <f>AS403*AT403</f>
        <v>11.6</v>
      </c>
      <c r="AV403" s="16">
        <f>AU403/AS403</f>
        <v>11.6</v>
      </c>
      <c r="AW403" t="s">
        <v>79</v>
      </c>
      <c r="AX403" s="2"/>
      <c r="BF403" s="2"/>
      <c r="BG403" s="6"/>
    </row>
    <row r="404" spans="1:59" ht="12.75">
      <c r="A404" s="3"/>
      <c r="D404" s="6"/>
      <c r="E404" s="2"/>
      <c r="I404" s="2"/>
      <c r="Q404" s="2"/>
      <c r="U404" s="2"/>
      <c r="AC404" s="2"/>
      <c r="AU404" s="16"/>
      <c r="AV404" s="21"/>
      <c r="AX404" s="2"/>
      <c r="BF404" s="2"/>
      <c r="BG404" s="6"/>
    </row>
    <row r="405" spans="1:59" ht="12.75">
      <c r="A405" s="3"/>
      <c r="B405" s="3">
        <v>1380</v>
      </c>
      <c r="C405" s="6">
        <f>E405+I405+M405+Q405+U405+Y405+AC405+AG405+AK405+AO405+AS405+AX405+BB405</f>
        <v>31.333333333333332</v>
      </c>
      <c r="D405" s="6">
        <f>G405+K405+O405+S405+W405+AA405+AE405+AI405+AM405+AQ405+AU405+AZ405+BD405</f>
        <v>291.59999999999997</v>
      </c>
      <c r="E405" s="16">
        <f>SUM(E399:E404)</f>
        <v>7</v>
      </c>
      <c r="F405" s="6">
        <f>AVERAGE(F399:F404)</f>
        <v>7.225</v>
      </c>
      <c r="G405" s="16">
        <f>SUM(G399:G404)</f>
        <v>50.3</v>
      </c>
      <c r="H405" s="16">
        <f>G405/E405</f>
        <v>7.185714285714285</v>
      </c>
      <c r="I405" s="16">
        <f>SUM(I399:I404)</f>
        <v>4</v>
      </c>
      <c r="J405" s="6">
        <f>AVERAGE(J399:J404)</f>
        <v>7.95416666666666</v>
      </c>
      <c r="K405" s="5">
        <f>SUM(K399:K404)</f>
        <v>31.81666666666664</v>
      </c>
      <c r="L405" s="16">
        <f>K405/I405</f>
        <v>7.95416666666666</v>
      </c>
      <c r="Q405" s="2"/>
      <c r="U405" s="16">
        <f>SUM(U399:U404)</f>
        <v>6.333333333333333</v>
      </c>
      <c r="V405" s="6">
        <f>AVERAGE(V399:V404)</f>
        <v>6.3</v>
      </c>
      <c r="W405" s="16">
        <f>SUM(W399:W404)</f>
        <v>40.13333333333333</v>
      </c>
      <c r="X405" s="16">
        <f>W405/U405</f>
        <v>6.336842105263158</v>
      </c>
      <c r="AC405" s="2"/>
      <c r="AS405" s="16">
        <f>SUM(AS399:AS404)</f>
        <v>14</v>
      </c>
      <c r="AT405" s="6">
        <f>AVERAGE(AT399:AT404)</f>
        <v>12.07</v>
      </c>
      <c r="AU405" s="16">
        <f>SUM(AU399:AU404)</f>
        <v>169.35</v>
      </c>
      <c r="AV405" s="16">
        <f>AU405/AS405</f>
        <v>12.096428571428572</v>
      </c>
      <c r="AX405" s="2"/>
      <c r="BF405" s="2"/>
      <c r="BG405" s="6"/>
    </row>
    <row r="406" spans="1:59" ht="12.75">
      <c r="A406" s="3"/>
      <c r="D406" s="6"/>
      <c r="E406" s="2"/>
      <c r="I406" s="2"/>
      <c r="Q406" s="2"/>
      <c r="U406" s="2"/>
      <c r="AC406" s="2"/>
      <c r="AX406" s="2"/>
      <c r="BF406" s="2"/>
      <c r="BG406" s="6"/>
    </row>
    <row r="407" spans="1:59" ht="12.75">
      <c r="A407" s="3">
        <v>1381</v>
      </c>
      <c r="B407" s="3">
        <v>1381</v>
      </c>
      <c r="C407" s="6">
        <v>0</v>
      </c>
      <c r="D407" s="6">
        <f>G407+K407+O407+S407+W407+AA407+AE407+AI407+AM407+AQ407+AU407+AZ407+BD407</f>
        <v>0</v>
      </c>
      <c r="E407" s="2"/>
      <c r="I407" s="2"/>
      <c r="Q407" s="2"/>
      <c r="U407" s="2"/>
      <c r="AC407" s="2"/>
      <c r="AX407" s="2"/>
      <c r="BF407" s="2"/>
      <c r="BG407" s="6"/>
    </row>
    <row r="408" spans="1:59" ht="12.75">
      <c r="A408" s="3"/>
      <c r="D408" s="6"/>
      <c r="E408" s="2"/>
      <c r="I408" s="2"/>
      <c r="Q408" s="2"/>
      <c r="U408" s="2"/>
      <c r="AC408" s="2"/>
      <c r="AX408" s="2"/>
      <c r="BF408" s="2"/>
      <c r="BG408" s="6"/>
    </row>
    <row r="409" spans="1:59" ht="12.75">
      <c r="A409" s="3">
        <v>1382</v>
      </c>
      <c r="B409" s="3">
        <v>1382</v>
      </c>
      <c r="C409" s="6">
        <f>E409+I409+M409+Q409+U409+Y409+AC409+AG409+AK409+AO409+AS409+AX409+BB409</f>
        <v>8</v>
      </c>
      <c r="D409" s="6">
        <f>G409+K409+O409+S409+W409+AA409+AE409+AI409+AM409+AQ409+AU409+AZ409+BD409</f>
        <v>58.8</v>
      </c>
      <c r="E409" s="9">
        <v>3</v>
      </c>
      <c r="F409" s="6">
        <v>7.5</v>
      </c>
      <c r="G409" s="16">
        <f>E409*F409</f>
        <v>22.5</v>
      </c>
      <c r="H409" s="16">
        <f>G409/E409</f>
        <v>7.5</v>
      </c>
      <c r="I409" s="2"/>
      <c r="Q409" s="2"/>
      <c r="U409" s="9">
        <v>2</v>
      </c>
      <c r="V409" s="6">
        <v>6.9</v>
      </c>
      <c r="W409" s="16">
        <f>U409*V409</f>
        <v>13.8</v>
      </c>
      <c r="X409" s="16">
        <f>W409/U409</f>
        <v>6.9</v>
      </c>
      <c r="AC409" s="2"/>
      <c r="AS409" s="8">
        <v>3</v>
      </c>
      <c r="AT409" s="6">
        <v>7.5</v>
      </c>
      <c r="AU409" s="16">
        <f>AS409*AT409</f>
        <v>22.5</v>
      </c>
      <c r="AV409" s="16">
        <f>AU409/AS409</f>
        <v>7.5</v>
      </c>
      <c r="AW409" t="s">
        <v>187</v>
      </c>
      <c r="AX409" s="2"/>
      <c r="BF409" s="2"/>
      <c r="BG409" s="6"/>
    </row>
    <row r="410" spans="1:59" ht="12.75">
      <c r="A410" s="3"/>
      <c r="D410" s="6"/>
      <c r="E410" s="2"/>
      <c r="I410" s="2"/>
      <c r="Q410" s="2"/>
      <c r="U410" s="2"/>
      <c r="AC410" s="2"/>
      <c r="AX410" s="2"/>
      <c r="BF410" s="2"/>
      <c r="BG410" s="6"/>
    </row>
    <row r="411" spans="1:59" ht="12.75">
      <c r="A411" s="3">
        <v>1383</v>
      </c>
      <c r="D411" s="6"/>
      <c r="E411" s="9">
        <v>1</v>
      </c>
      <c r="F411" s="6">
        <v>6.5</v>
      </c>
      <c r="G411" s="16">
        <f>E411*F411</f>
        <v>6.5</v>
      </c>
      <c r="H411" s="16">
        <f>G411/E411</f>
        <v>6.5</v>
      </c>
      <c r="I411" s="2"/>
      <c r="Q411" s="2"/>
      <c r="U411" s="2"/>
      <c r="AC411" s="2"/>
      <c r="AX411" s="9">
        <v>10</v>
      </c>
      <c r="AY411" s="6">
        <v>5.25</v>
      </c>
      <c r="AZ411" s="16">
        <f>AX411*AY411</f>
        <v>52.5</v>
      </c>
      <c r="BA411" s="16">
        <f>AZ411/AX411</f>
        <v>5.25</v>
      </c>
      <c r="BF411" s="2"/>
      <c r="BG411" s="6"/>
    </row>
    <row r="412" spans="1:59" ht="12.75">
      <c r="A412" s="3"/>
      <c r="D412" s="6"/>
      <c r="E412" s="2"/>
      <c r="I412" s="2"/>
      <c r="Q412" s="2"/>
      <c r="U412" s="2"/>
      <c r="AC412" s="2"/>
      <c r="AX412" s="9">
        <v>1</v>
      </c>
      <c r="AY412" s="6">
        <v>5.5</v>
      </c>
      <c r="AZ412" s="16">
        <f>AX412*AY412</f>
        <v>5.5</v>
      </c>
      <c r="BA412" s="16">
        <f>AZ412/AX412</f>
        <v>5.5</v>
      </c>
      <c r="BF412" s="2"/>
      <c r="BG412" s="6"/>
    </row>
    <row r="413" spans="1:59" ht="12.75">
      <c r="A413" s="3"/>
      <c r="D413" s="6"/>
      <c r="E413" s="2"/>
      <c r="I413" s="2"/>
      <c r="Q413" s="2"/>
      <c r="U413" s="2"/>
      <c r="AC413" s="2"/>
      <c r="AX413" s="2"/>
      <c r="AZ413" s="16"/>
      <c r="BF413" s="2"/>
      <c r="BG413" s="6"/>
    </row>
    <row r="414" spans="1:59" ht="12.75">
      <c r="A414" s="3"/>
      <c r="B414" s="3">
        <v>1383</v>
      </c>
      <c r="C414" s="6">
        <f>E414+I414+M414+Q414+U414+Y414+AC414+AG414+AK414+AO414+AS414+AX414+BB414</f>
        <v>12</v>
      </c>
      <c r="D414" s="6">
        <f>G414+K414+O414+S414+W414+AA414+AE414+AI414+AM414+AQ414+AU414+AZ414+BD414</f>
        <v>64.5</v>
      </c>
      <c r="E414" s="16">
        <f>SUM(E411:E413)</f>
        <v>1</v>
      </c>
      <c r="F414" s="6">
        <f>AVERAGE(F411:F413)</f>
        <v>6.5</v>
      </c>
      <c r="G414" s="16">
        <f>SUM(G411:G413)</f>
        <v>6.5</v>
      </c>
      <c r="H414" s="16">
        <f>G414/E414</f>
        <v>6.5</v>
      </c>
      <c r="I414" s="2"/>
      <c r="Q414" s="2"/>
      <c r="U414" s="2"/>
      <c r="AC414" s="2"/>
      <c r="AX414" s="16">
        <f>SUM(AX411:AX413)</f>
        <v>11</v>
      </c>
      <c r="AY414" s="6">
        <f>AVERAGE(AY411:AY413)</f>
        <v>5.375</v>
      </c>
      <c r="AZ414" s="16">
        <f>SUM(AZ411:AZ413)</f>
        <v>58</v>
      </c>
      <c r="BA414" s="16">
        <f>AZ414/AX414</f>
        <v>5.2727272727272725</v>
      </c>
      <c r="BF414" s="2"/>
      <c r="BG414" s="6"/>
    </row>
    <row r="415" spans="1:59" ht="12.75">
      <c r="A415" s="3"/>
      <c r="D415" s="6"/>
      <c r="E415" s="2"/>
      <c r="I415" s="2"/>
      <c r="Q415" s="2"/>
      <c r="U415" s="2"/>
      <c r="AC415" s="2"/>
      <c r="AX415" s="2"/>
      <c r="AZ415" s="16"/>
      <c r="BF415" s="2"/>
      <c r="BG415" s="6"/>
    </row>
    <row r="416" spans="1:59" ht="12.75">
      <c r="A416" s="3">
        <v>1384</v>
      </c>
      <c r="B416" s="3">
        <v>1384</v>
      </c>
      <c r="C416" s="6">
        <v>0</v>
      </c>
      <c r="D416" s="6">
        <f>G416+K416+O416+S416+W416+AA416+AE416+AI416+AM416+AQ416+AU416+AZ416+BD416</f>
        <v>0</v>
      </c>
      <c r="E416" s="2"/>
      <c r="I416" s="2"/>
      <c r="Q416" s="2"/>
      <c r="U416" s="2"/>
      <c r="AC416" s="2"/>
      <c r="AX416" s="2"/>
      <c r="BF416" s="2"/>
      <c r="BG416" s="6"/>
    </row>
    <row r="417" spans="1:59" ht="12.75">
      <c r="A417" s="3"/>
      <c r="D417" s="6"/>
      <c r="E417" s="2"/>
      <c r="I417" s="2"/>
      <c r="Q417" s="2"/>
      <c r="U417" s="2"/>
      <c r="AC417" s="2"/>
      <c r="AX417" s="2"/>
      <c r="BF417" s="2"/>
      <c r="BG417" s="6"/>
    </row>
    <row r="418" spans="1:66" ht="12.75">
      <c r="A418" s="3">
        <v>1385</v>
      </c>
      <c r="D418" s="6"/>
      <c r="E418" s="9">
        <v>7</v>
      </c>
      <c r="F418" s="6">
        <v>13.333333333333334</v>
      </c>
      <c r="G418" s="16">
        <f>E418*F418</f>
        <v>93.33333333333334</v>
      </c>
      <c r="H418" s="16">
        <f>G418/E418</f>
        <v>13.333333333333334</v>
      </c>
      <c r="I418" s="9">
        <v>1.25</v>
      </c>
      <c r="J418" s="6">
        <v>5</v>
      </c>
      <c r="K418" s="5">
        <f>I418*J418</f>
        <v>6.25</v>
      </c>
      <c r="L418" s="16">
        <f>K418/I418</f>
        <v>5</v>
      </c>
      <c r="Q418" s="9">
        <v>1</v>
      </c>
      <c r="R418" s="6">
        <v>6</v>
      </c>
      <c r="S418" s="16">
        <f>Q418*R418</f>
        <v>6</v>
      </c>
      <c r="T418" s="16">
        <f>S418/Q418</f>
        <v>6</v>
      </c>
      <c r="U418" s="9">
        <v>10</v>
      </c>
      <c r="V418" s="6">
        <v>6</v>
      </c>
      <c r="W418" s="16">
        <f>U418*V418</f>
        <v>60</v>
      </c>
      <c r="X418" s="16">
        <f>W418/U418</f>
        <v>6</v>
      </c>
      <c r="AC418" s="2"/>
      <c r="AS418" s="8">
        <v>7</v>
      </c>
      <c r="AT418" s="6">
        <v>20.0625</v>
      </c>
      <c r="AU418" s="16">
        <f>AS418*AT418</f>
        <v>140.4375</v>
      </c>
      <c r="AV418" s="16">
        <f>AU418/AS418</f>
        <v>20.0625</v>
      </c>
      <c r="AW418" t="s">
        <v>187</v>
      </c>
      <c r="AX418" s="9">
        <f>12/2</f>
        <v>6</v>
      </c>
      <c r="AY418" s="6">
        <f>5*2</f>
        <v>10</v>
      </c>
      <c r="AZ418" s="16">
        <f>AX418*AY418</f>
        <v>60</v>
      </c>
      <c r="BA418" s="16">
        <f>AZ418/AX418</f>
        <v>10</v>
      </c>
      <c r="BF418" s="2"/>
      <c r="BG418" s="6"/>
      <c r="BN418" t="s">
        <v>216</v>
      </c>
    </row>
    <row r="419" spans="1:59" ht="12.75">
      <c r="A419" s="3"/>
      <c r="D419" s="6"/>
      <c r="E419" s="9">
        <v>1.75</v>
      </c>
      <c r="F419" s="6">
        <v>4.285714285714286</v>
      </c>
      <c r="G419" s="16">
        <f>E419*F419</f>
        <v>7.5</v>
      </c>
      <c r="H419" s="16">
        <f>G419/E419</f>
        <v>4.285714285714286</v>
      </c>
      <c r="I419" s="2"/>
      <c r="Q419" s="2"/>
      <c r="U419" s="9">
        <v>2</v>
      </c>
      <c r="V419" s="6">
        <v>6</v>
      </c>
      <c r="W419" s="16">
        <f>U419*V419</f>
        <v>12</v>
      </c>
      <c r="X419" s="16">
        <f>W419/U419</f>
        <v>6</v>
      </c>
      <c r="AC419" s="2"/>
      <c r="AS419" s="8">
        <v>1</v>
      </c>
      <c r="AT419" s="6">
        <v>20.0625</v>
      </c>
      <c r="AU419" s="16">
        <f>AS419*AT419</f>
        <v>20.0625</v>
      </c>
      <c r="AV419" s="16">
        <f>AU419/AS419</f>
        <v>20.0625</v>
      </c>
      <c r="AW419" t="s">
        <v>187</v>
      </c>
      <c r="AX419" s="9">
        <v>0.75</v>
      </c>
      <c r="AY419" s="6">
        <v>8.333333333333334</v>
      </c>
      <c r="AZ419" s="16">
        <f>AX419*AY419</f>
        <v>6.25</v>
      </c>
      <c r="BA419" s="16">
        <f>AZ419/AX419</f>
        <v>8.333333333333334</v>
      </c>
      <c r="BF419" s="2"/>
      <c r="BG419" s="6"/>
    </row>
    <row r="420" spans="1:59" ht="12.75">
      <c r="A420" s="3"/>
      <c r="D420" s="6"/>
      <c r="E420" s="9">
        <v>1</v>
      </c>
      <c r="F420" s="6">
        <v>6.25</v>
      </c>
      <c r="G420" s="16">
        <f>E420*F420</f>
        <v>6.25</v>
      </c>
      <c r="H420" s="16">
        <f>G420/E420</f>
        <v>6.25</v>
      </c>
      <c r="I420" s="2"/>
      <c r="Q420" s="2"/>
      <c r="U420" s="2"/>
      <c r="AC420" s="2"/>
      <c r="AX420" s="2"/>
      <c r="BF420" s="2"/>
      <c r="BG420" s="6"/>
    </row>
    <row r="421" spans="1:59" ht="12.75">
      <c r="A421" s="3"/>
      <c r="D421" s="6"/>
      <c r="E421" s="2"/>
      <c r="G421" s="16"/>
      <c r="H421" s="16"/>
      <c r="I421" s="2"/>
      <c r="Q421" s="2"/>
      <c r="U421" s="2"/>
      <c r="AC421" s="2"/>
      <c r="AX421" s="2"/>
      <c r="BF421" s="2"/>
      <c r="BG421" s="6"/>
    </row>
    <row r="422" spans="1:59" ht="12.75">
      <c r="A422" s="3"/>
      <c r="B422" s="3">
        <v>1385</v>
      </c>
      <c r="C422" s="6">
        <f>E422+I422+M422+Q422+U422+Y422+AC422+AG422+AK422+AO422+AS422+AX422+BB422</f>
        <v>38.75</v>
      </c>
      <c r="D422" s="6">
        <f>G422+K422+O422+S422+W422+AA422+AE422+AI422+AM422+AQ422+AU422+AZ422+BD422</f>
        <v>418.08333333333337</v>
      </c>
      <c r="E422" s="16">
        <f>SUM(E418:E421)</f>
        <v>9.75</v>
      </c>
      <c r="F422" s="6">
        <f>AVERAGE(F418:F421)</f>
        <v>7.9563492063492065</v>
      </c>
      <c r="G422" s="16">
        <f>SUM(G418:G421)</f>
        <v>107.08333333333334</v>
      </c>
      <c r="H422" s="16">
        <f>G422/E422</f>
        <v>10.982905982905985</v>
      </c>
      <c r="I422" s="16">
        <f>SUM(I418:I421)</f>
        <v>1.25</v>
      </c>
      <c r="J422" s="6">
        <f>AVERAGE(J418:J421)</f>
        <v>5</v>
      </c>
      <c r="K422" s="5">
        <f>SUM(K418:K421)</f>
        <v>6.25</v>
      </c>
      <c r="L422" s="16">
        <f>K422/I422</f>
        <v>5</v>
      </c>
      <c r="Q422" s="16">
        <f>SUM(Q418:Q421)</f>
        <v>1</v>
      </c>
      <c r="R422" s="6">
        <f>AVERAGE(R418:R421)</f>
        <v>6</v>
      </c>
      <c r="S422" s="16">
        <f>SUM(S418:S421)</f>
        <v>6</v>
      </c>
      <c r="T422" s="16">
        <f>S422/Q422</f>
        <v>6</v>
      </c>
      <c r="U422" s="16">
        <f>SUM(U418:U421)</f>
        <v>12</v>
      </c>
      <c r="V422" s="6">
        <f>AVERAGE(V418:V421)</f>
        <v>6</v>
      </c>
      <c r="W422" s="16">
        <f>SUM(W418:W421)</f>
        <v>72</v>
      </c>
      <c r="X422" s="16">
        <f>W422/U422</f>
        <v>6</v>
      </c>
      <c r="AC422" s="2"/>
      <c r="AS422" s="16">
        <f>SUM(AS418:AS421)</f>
        <v>8</v>
      </c>
      <c r="AT422" s="6">
        <f>AVERAGE(AT418:AT421)</f>
        <v>20.0625</v>
      </c>
      <c r="AU422" s="16">
        <f>SUM(AU418:AU421)</f>
        <v>160.5</v>
      </c>
      <c r="AV422" s="16">
        <f>AU422/AS422</f>
        <v>20.0625</v>
      </c>
      <c r="AX422" s="16">
        <f>SUM(AX418:AX421)</f>
        <v>6.75</v>
      </c>
      <c r="AY422" s="6">
        <f>AVERAGE(AY418:AY421)</f>
        <v>9.166666666666668</v>
      </c>
      <c r="AZ422" s="16">
        <f>SUM(AZ418:AZ421)</f>
        <v>66.25</v>
      </c>
      <c r="BA422" s="16">
        <f>AZ422/AX422</f>
        <v>9.814814814814815</v>
      </c>
      <c r="BF422" s="2"/>
      <c r="BG422" s="6"/>
    </row>
    <row r="423" spans="1:59" ht="12.75">
      <c r="A423" s="3"/>
      <c r="D423" s="6"/>
      <c r="E423" s="2"/>
      <c r="I423" s="2"/>
      <c r="Q423" s="2"/>
      <c r="U423" s="2"/>
      <c r="AC423" s="2"/>
      <c r="AX423" s="2"/>
      <c r="BF423" s="2"/>
      <c r="BG423" s="6"/>
    </row>
    <row r="424" spans="1:59" ht="12.75">
      <c r="A424" s="3">
        <v>1386</v>
      </c>
      <c r="D424" s="6"/>
      <c r="E424" s="9">
        <v>1</v>
      </c>
      <c r="F424" s="6">
        <v>10.516666666666667</v>
      </c>
      <c r="G424" s="16">
        <f>E424*F424</f>
        <v>10.516666666666667</v>
      </c>
      <c r="H424" s="16">
        <f>G424/E424</f>
        <v>10.516666666666667</v>
      </c>
      <c r="I424" s="2"/>
      <c r="Q424" s="9">
        <v>5</v>
      </c>
      <c r="R424" s="6">
        <v>6</v>
      </c>
      <c r="S424" s="16">
        <f>Q424*R424</f>
        <v>30</v>
      </c>
      <c r="T424" s="16">
        <f>S424/Q424</f>
        <v>6</v>
      </c>
      <c r="U424" s="9">
        <v>7</v>
      </c>
      <c r="V424" s="6">
        <v>11.086309523809524</v>
      </c>
      <c r="W424" s="16">
        <f>U424*V424</f>
        <v>77.60416666666667</v>
      </c>
      <c r="X424" s="16">
        <f>W424/U424</f>
        <v>11.086309523809524</v>
      </c>
      <c r="AC424" s="2"/>
      <c r="AS424" s="8">
        <v>7</v>
      </c>
      <c r="AT424" s="6">
        <v>20.525</v>
      </c>
      <c r="AU424" s="16">
        <f>AS424*AT424</f>
        <v>143.67499999999998</v>
      </c>
      <c r="AV424" s="16">
        <f>AU424/AS424</f>
        <v>20.525</v>
      </c>
      <c r="AW424" t="s">
        <v>195</v>
      </c>
      <c r="AX424" s="9">
        <v>7</v>
      </c>
      <c r="AY424" s="6">
        <v>8.05</v>
      </c>
      <c r="AZ424" s="16">
        <f>AX424*AY424</f>
        <v>56.35000000000001</v>
      </c>
      <c r="BA424" s="16">
        <f>AZ424/AX424</f>
        <v>8.05</v>
      </c>
      <c r="BF424" s="2"/>
      <c r="BG424" s="6"/>
    </row>
    <row r="425" spans="1:59" ht="12.75">
      <c r="A425" s="3"/>
      <c r="D425" s="6"/>
      <c r="E425" s="9">
        <v>1</v>
      </c>
      <c r="F425" s="6">
        <v>6.5</v>
      </c>
      <c r="G425" s="16">
        <f>E425*F425</f>
        <v>6.5</v>
      </c>
      <c r="H425" s="16">
        <f>G425/E425</f>
        <v>6.5</v>
      </c>
      <c r="I425" s="2"/>
      <c r="Q425" s="9">
        <v>5</v>
      </c>
      <c r="R425" s="6">
        <v>6</v>
      </c>
      <c r="S425" s="16">
        <f>Q425*R425</f>
        <v>30</v>
      </c>
      <c r="T425" s="16">
        <f>S425/Q425</f>
        <v>6</v>
      </c>
      <c r="U425" s="2"/>
      <c r="AC425" s="2"/>
      <c r="AS425" s="8">
        <v>1</v>
      </c>
      <c r="AT425" s="6">
        <v>20.525</v>
      </c>
      <c r="AU425" s="16">
        <f>AS425*AT425</f>
        <v>20.525</v>
      </c>
      <c r="AV425" s="16">
        <f>AU425/AS425</f>
        <v>20.525</v>
      </c>
      <c r="AW425" t="s">
        <v>195</v>
      </c>
      <c r="AX425" s="9">
        <v>2</v>
      </c>
      <c r="AY425" s="6">
        <v>7</v>
      </c>
      <c r="AZ425" s="16">
        <f>AX425*AY425</f>
        <v>14</v>
      </c>
      <c r="BA425" s="16">
        <f>AZ425/AX425</f>
        <v>7</v>
      </c>
      <c r="BF425" s="2"/>
      <c r="BG425" s="6"/>
    </row>
    <row r="426" spans="1:59" ht="12.75">
      <c r="A426" s="3"/>
      <c r="D426" s="6"/>
      <c r="E426" s="2"/>
      <c r="I426" s="2"/>
      <c r="Q426" s="9">
        <v>1.5</v>
      </c>
      <c r="R426" s="6">
        <v>6.5</v>
      </c>
      <c r="S426" s="16">
        <f>Q426*R426</f>
        <v>9.75</v>
      </c>
      <c r="T426" s="16">
        <f>S426/Q426</f>
        <v>6.5</v>
      </c>
      <c r="U426" s="2"/>
      <c r="AC426" s="2"/>
      <c r="AX426" s="2"/>
      <c r="BF426" s="2"/>
      <c r="BG426" s="6"/>
    </row>
    <row r="427" spans="1:59" ht="12.75">
      <c r="A427" s="3"/>
      <c r="D427" s="6"/>
      <c r="E427" s="2"/>
      <c r="I427" s="2"/>
      <c r="Q427" s="2"/>
      <c r="S427" s="16"/>
      <c r="T427" s="16"/>
      <c r="U427" s="2"/>
      <c r="AC427" s="2"/>
      <c r="AX427" s="2"/>
      <c r="BF427" s="2"/>
      <c r="BG427" s="6"/>
    </row>
    <row r="428" spans="1:59" ht="12.75">
      <c r="A428" s="3"/>
      <c r="B428" s="3">
        <v>1386</v>
      </c>
      <c r="C428" s="6">
        <f>E428+I428+M428+Q428+U428+Y428+AC428+AG428+AK428+AO428+AS428+AX428+BB428</f>
        <v>37.5</v>
      </c>
      <c r="D428" s="6">
        <f>G428+K428+O428+S428+W428+AA428+AE428+AI428+AM428+AQ428+AU428+AZ428+BD428</f>
        <v>398.92083333333335</v>
      </c>
      <c r="E428" s="16">
        <f>SUM(E424:E427)</f>
        <v>2</v>
      </c>
      <c r="F428" s="6">
        <f>AVERAGE(F424:F427)</f>
        <v>8.508333333333333</v>
      </c>
      <c r="G428" s="16">
        <f>SUM(G424:G427)</f>
        <v>17.016666666666666</v>
      </c>
      <c r="H428" s="16">
        <f>G428/E428</f>
        <v>8.508333333333333</v>
      </c>
      <c r="I428" s="2"/>
      <c r="Q428" s="16">
        <f>SUM(Q424:Q427)</f>
        <v>11.5</v>
      </c>
      <c r="R428" s="6">
        <f>AVERAGE(R424:R427)</f>
        <v>6.166666666666667</v>
      </c>
      <c r="S428" s="16">
        <f>SUM(S424:S427)</f>
        <v>69.75</v>
      </c>
      <c r="T428" s="16">
        <f>S428/Q428</f>
        <v>6.065217391304348</v>
      </c>
      <c r="U428" s="16">
        <f>SUM(U424:U427)</f>
        <v>7</v>
      </c>
      <c r="V428" s="6">
        <f>AVERAGE(V424:V427)</f>
        <v>11.086309523809524</v>
      </c>
      <c r="W428" s="16">
        <f>SUM(W424:W427)</f>
        <v>77.60416666666667</v>
      </c>
      <c r="X428" s="16">
        <f>W428/U428</f>
        <v>11.086309523809524</v>
      </c>
      <c r="AC428" s="2"/>
      <c r="AS428" s="16">
        <f>SUM(AS424:AS427)</f>
        <v>8</v>
      </c>
      <c r="AT428" s="6">
        <f>AVERAGE(AT424:AT427)</f>
        <v>20.525</v>
      </c>
      <c r="AU428" s="16">
        <f>SUM(AU424:AU427)</f>
        <v>164.2</v>
      </c>
      <c r="AV428" s="16">
        <f>AU428/AS428</f>
        <v>20.525</v>
      </c>
      <c r="AX428" s="16">
        <f>SUM(AX424:AX427)</f>
        <v>9</v>
      </c>
      <c r="AY428" s="6">
        <f>AVERAGE(AY424:AY427)</f>
        <v>7.525</v>
      </c>
      <c r="AZ428" s="16">
        <f>SUM(AZ424:AZ427)</f>
        <v>70.35000000000001</v>
      </c>
      <c r="BA428" s="16">
        <f>AZ428/AX428</f>
        <v>7.816666666666667</v>
      </c>
      <c r="BF428" s="2"/>
      <c r="BG428" s="6"/>
    </row>
    <row r="429" spans="1:59" ht="12.75">
      <c r="A429" s="3"/>
      <c r="D429" s="6"/>
      <c r="E429" s="2"/>
      <c r="I429" s="2"/>
      <c r="Q429" s="2"/>
      <c r="U429" s="2"/>
      <c r="AC429" s="2"/>
      <c r="AX429" s="2"/>
      <c r="BF429" s="2"/>
      <c r="BG429" s="6"/>
    </row>
    <row r="430" spans="1:59" ht="12.75">
      <c r="A430" s="3">
        <v>1387</v>
      </c>
      <c r="D430" s="6"/>
      <c r="E430" s="9">
        <v>9</v>
      </c>
      <c r="F430" s="6">
        <v>8.5</v>
      </c>
      <c r="G430" s="16">
        <f>E430*F430</f>
        <v>76.5</v>
      </c>
      <c r="H430" s="16">
        <f>G430/E430</f>
        <v>8.5</v>
      </c>
      <c r="I430" s="9">
        <v>1.5</v>
      </c>
      <c r="J430" s="6">
        <v>5.558333333333334</v>
      </c>
      <c r="K430" s="5">
        <f>I430*J430</f>
        <v>8.3375</v>
      </c>
      <c r="L430" s="16">
        <f>K430/I430</f>
        <v>5.558333333333334</v>
      </c>
      <c r="M430" s="9">
        <v>4</v>
      </c>
      <c r="N430" s="6">
        <v>10.6375</v>
      </c>
      <c r="O430" s="16">
        <f>M430*N430</f>
        <v>42.55</v>
      </c>
      <c r="P430" s="16">
        <f>O430/M430</f>
        <v>10.6375</v>
      </c>
      <c r="Q430" s="2"/>
      <c r="U430" s="9">
        <v>9</v>
      </c>
      <c r="V430" s="6">
        <v>6.662962962962964</v>
      </c>
      <c r="W430" s="16">
        <f>U430*V430</f>
        <v>59.966666666666676</v>
      </c>
      <c r="X430" s="16">
        <f>W430/U430</f>
        <v>6.662962962962964</v>
      </c>
      <c r="AC430" s="2"/>
      <c r="AK430" s="9">
        <v>1</v>
      </c>
      <c r="AL430" s="6">
        <v>7</v>
      </c>
      <c r="AM430" s="16">
        <f>AK430*AL430</f>
        <v>7</v>
      </c>
      <c r="AN430" s="16">
        <f>AM430/AK430</f>
        <v>7</v>
      </c>
      <c r="AS430" s="8">
        <v>10</v>
      </c>
      <c r="AT430" s="6">
        <v>12.5</v>
      </c>
      <c r="AU430" s="16">
        <f>AS430*AT430</f>
        <v>125</v>
      </c>
      <c r="AV430" s="16">
        <f>AU430/AS430</f>
        <v>12.5</v>
      </c>
      <c r="AW430" t="s">
        <v>187</v>
      </c>
      <c r="AX430" s="9">
        <v>1</v>
      </c>
      <c r="AY430" s="6">
        <v>6</v>
      </c>
      <c r="AZ430" s="16">
        <f>AX430*AY430</f>
        <v>6</v>
      </c>
      <c r="BA430" s="16">
        <f>AZ430/AX430</f>
        <v>6</v>
      </c>
      <c r="BF430" s="2"/>
      <c r="BG430" s="6"/>
    </row>
    <row r="431" spans="1:59" ht="12.75">
      <c r="A431" s="3"/>
      <c r="D431" s="6"/>
      <c r="E431" s="9">
        <v>2</v>
      </c>
      <c r="F431" s="6">
        <v>6.55</v>
      </c>
      <c r="G431" s="16">
        <f>E431*F431</f>
        <v>13.1</v>
      </c>
      <c r="H431" s="16">
        <f>G431/E431</f>
        <v>6.55</v>
      </c>
      <c r="I431" s="2"/>
      <c r="M431" s="9">
        <v>1</v>
      </c>
      <c r="N431" s="6">
        <v>9.420833333333333</v>
      </c>
      <c r="O431" s="16">
        <f>M431*N431</f>
        <v>9.420833333333333</v>
      </c>
      <c r="P431" s="16">
        <f>O431/M431</f>
        <v>9.420833333333333</v>
      </c>
      <c r="Q431" s="2"/>
      <c r="U431" s="9">
        <v>4</v>
      </c>
      <c r="V431" s="6">
        <v>10.6375</v>
      </c>
      <c r="W431" s="16">
        <f>U431*V431</f>
        <v>42.55</v>
      </c>
      <c r="X431" s="16">
        <f>W431/U431</f>
        <v>10.6375</v>
      </c>
      <c r="AC431" s="2"/>
      <c r="AX431" s="2"/>
      <c r="BF431" s="2"/>
      <c r="BG431" s="6"/>
    </row>
    <row r="432" spans="1:59" ht="12.75">
      <c r="A432" s="3"/>
      <c r="D432" s="6"/>
      <c r="E432" s="2"/>
      <c r="I432" s="2"/>
      <c r="Q432" s="2"/>
      <c r="U432" s="2"/>
      <c r="AC432" s="2"/>
      <c r="AX432" s="2"/>
      <c r="BF432" s="2"/>
      <c r="BG432" s="6"/>
    </row>
    <row r="433" spans="1:59" ht="12.75">
      <c r="A433" s="3"/>
      <c r="B433" s="3">
        <v>1387</v>
      </c>
      <c r="C433" s="6">
        <f>E433+I433+M433+Q433+U433+Y433+AC433+AG433+AK433+AO433+AS433+AX433+BB433</f>
        <v>42.5</v>
      </c>
      <c r="D433" s="6">
        <f>G433+K433+O433+S433+W433+AA433+AE433+AI433+AM433+AQ433+AU433+AZ433+BD433</f>
        <v>390.425</v>
      </c>
      <c r="E433" s="6">
        <f>SUM(E430:E432)</f>
        <v>11</v>
      </c>
      <c r="F433" s="6">
        <f>AVERAGE(F430:F432)</f>
        <v>7.525</v>
      </c>
      <c r="G433" s="6">
        <f>SUM(G430:G432)</f>
        <v>89.6</v>
      </c>
      <c r="H433" s="16">
        <f>G433/E433</f>
        <v>8.145454545454545</v>
      </c>
      <c r="I433" s="6">
        <f>SUM(I430:I432)</f>
        <v>1.5</v>
      </c>
      <c r="J433" s="6">
        <f>AVERAGE(J430:J432)</f>
        <v>5.558333333333334</v>
      </c>
      <c r="K433" s="22">
        <f>SUM(K430:K432)</f>
        <v>8.3375</v>
      </c>
      <c r="L433" s="16">
        <f>K433/I433</f>
        <v>5.558333333333334</v>
      </c>
      <c r="M433" s="6">
        <f>SUM(M430:M432)</f>
        <v>5</v>
      </c>
      <c r="N433" s="6">
        <f>AVERAGE(N430:N432)</f>
        <v>10.029166666666665</v>
      </c>
      <c r="O433" s="6">
        <f>SUM(O430:O432)</f>
        <v>51.97083333333333</v>
      </c>
      <c r="P433" s="16">
        <f>O433/M433</f>
        <v>10.394166666666667</v>
      </c>
      <c r="Q433" s="2"/>
      <c r="U433" s="6">
        <f>SUM(U430:U432)</f>
        <v>13</v>
      </c>
      <c r="V433" s="6">
        <f>AVERAGE(V430:V432)</f>
        <v>8.650231481481482</v>
      </c>
      <c r="W433" s="6">
        <f>SUM(W430:W432)</f>
        <v>102.51666666666668</v>
      </c>
      <c r="X433" s="16">
        <f>W433/U433</f>
        <v>7.885897435897437</v>
      </c>
      <c r="AC433" s="2"/>
      <c r="AK433" s="6">
        <f>SUM(AK430:AK432)</f>
        <v>1</v>
      </c>
      <c r="AL433" s="6">
        <f>AVERAGE(AL430:AL432)</f>
        <v>7</v>
      </c>
      <c r="AM433" s="6">
        <f>SUM(AM430:AM432)</f>
        <v>7</v>
      </c>
      <c r="AN433" s="16">
        <f>AM433/AK433</f>
        <v>7</v>
      </c>
      <c r="AS433" s="6">
        <f>SUM(AS430:AS432)</f>
        <v>10</v>
      </c>
      <c r="AT433" s="6">
        <f>AVERAGE(AT430:AT432)</f>
        <v>12.5</v>
      </c>
      <c r="AU433" s="6">
        <f>SUM(AU430:AU432)</f>
        <v>125</v>
      </c>
      <c r="AV433" s="16">
        <f>AU433/AS433</f>
        <v>12.5</v>
      </c>
      <c r="AX433" s="6">
        <f>SUM(AX430:AX432)</f>
        <v>1</v>
      </c>
      <c r="AY433" s="6">
        <f>AVERAGE(AY430:AY432)</f>
        <v>6</v>
      </c>
      <c r="AZ433" s="6">
        <f>SUM(AZ430:AZ432)</f>
        <v>6</v>
      </c>
      <c r="BA433" s="16">
        <f>AZ433/AX433</f>
        <v>6</v>
      </c>
      <c r="BF433" s="2"/>
      <c r="BG433" s="6"/>
    </row>
    <row r="434" spans="1:59" ht="12.75">
      <c r="A434" s="3"/>
      <c r="D434" s="6"/>
      <c r="E434" s="2"/>
      <c r="I434" s="2"/>
      <c r="Q434" s="2"/>
      <c r="U434" s="2"/>
      <c r="AC434" s="2"/>
      <c r="AX434" s="2"/>
      <c r="BF434" s="2"/>
      <c r="BG434" s="6"/>
    </row>
    <row r="435" spans="1:59" ht="12.75">
      <c r="A435" s="3">
        <v>1388</v>
      </c>
      <c r="D435" s="6"/>
      <c r="E435" s="9">
        <v>7</v>
      </c>
      <c r="F435" s="6">
        <v>12.279166666666667</v>
      </c>
      <c r="G435" s="16">
        <f>E435*F435</f>
        <v>85.95416666666667</v>
      </c>
      <c r="H435" s="16">
        <f>G435/E435</f>
        <v>12.279166666666667</v>
      </c>
      <c r="I435" s="2"/>
      <c r="Q435" s="2"/>
      <c r="U435" s="9">
        <v>1</v>
      </c>
      <c r="V435" s="6">
        <v>5.25</v>
      </c>
      <c r="W435" s="16">
        <f>U435*V435</f>
        <v>5.25</v>
      </c>
      <c r="X435" s="16">
        <f>W435/U435</f>
        <v>5.25</v>
      </c>
      <c r="AC435" s="2"/>
      <c r="AK435" s="9">
        <v>9</v>
      </c>
      <c r="AL435" s="6">
        <v>6.875</v>
      </c>
      <c r="AM435" s="16">
        <f>AK435*AL435</f>
        <v>61.875</v>
      </c>
      <c r="AN435" s="16">
        <f>AM435/AK435</f>
        <v>6.875</v>
      </c>
      <c r="AS435" s="8">
        <v>7</v>
      </c>
      <c r="AT435" s="6">
        <v>18</v>
      </c>
      <c r="AU435" s="16">
        <f>AS435*AT435</f>
        <v>126</v>
      </c>
      <c r="AV435" s="16">
        <f>AU435/AS435</f>
        <v>18</v>
      </c>
      <c r="AW435" t="s">
        <v>195</v>
      </c>
      <c r="AX435" s="2"/>
      <c r="BF435" s="2"/>
      <c r="BG435" s="6"/>
    </row>
    <row r="436" spans="1:59" ht="12.75">
      <c r="A436" s="3"/>
      <c r="D436" s="6"/>
      <c r="E436" s="9">
        <v>1.5</v>
      </c>
      <c r="F436" s="6">
        <v>12.279166666666667</v>
      </c>
      <c r="G436" s="16">
        <f>E436*F436</f>
        <v>18.41875</v>
      </c>
      <c r="H436" s="16">
        <f>G436/E436</f>
        <v>12.279166666666667</v>
      </c>
      <c r="I436" s="2"/>
      <c r="Q436" s="2"/>
      <c r="U436" s="2"/>
      <c r="AC436" s="2"/>
      <c r="AK436" s="9">
        <v>5</v>
      </c>
      <c r="AL436" s="6">
        <v>7.25</v>
      </c>
      <c r="AM436" s="16">
        <f>AK436*AL436</f>
        <v>36.25</v>
      </c>
      <c r="AN436" s="16">
        <f>AM436/AK436</f>
        <v>7.25</v>
      </c>
      <c r="AX436" s="2"/>
      <c r="BF436" s="2"/>
      <c r="BG436" s="6"/>
    </row>
    <row r="437" spans="1:59" ht="12.75">
      <c r="A437" s="3"/>
      <c r="D437" s="6"/>
      <c r="E437" s="9">
        <v>1</v>
      </c>
      <c r="F437" s="6">
        <v>10</v>
      </c>
      <c r="G437" s="16">
        <f>E437*F437</f>
        <v>10</v>
      </c>
      <c r="H437" s="16">
        <f>G437/E437</f>
        <v>10</v>
      </c>
      <c r="I437" s="2"/>
      <c r="Q437" s="2"/>
      <c r="U437" s="2"/>
      <c r="AC437" s="2"/>
      <c r="AK437" s="9">
        <v>1.5</v>
      </c>
      <c r="AL437" s="6">
        <v>7.25</v>
      </c>
      <c r="AM437" s="16">
        <f>AK437*AL437</f>
        <v>10.875</v>
      </c>
      <c r="AN437" s="16">
        <f>AM437/AK437</f>
        <v>7.25</v>
      </c>
      <c r="AX437" s="2"/>
      <c r="BF437" s="2"/>
      <c r="BG437" s="6"/>
    </row>
    <row r="438" spans="1:59" ht="12.75">
      <c r="A438" s="3"/>
      <c r="D438" s="6"/>
      <c r="E438" s="9">
        <v>5</v>
      </c>
      <c r="F438" s="6">
        <v>6</v>
      </c>
      <c r="G438" s="16">
        <f>E438*F438</f>
        <v>30</v>
      </c>
      <c r="H438" s="16">
        <f>G438/E438</f>
        <v>6</v>
      </c>
      <c r="I438" s="2"/>
      <c r="Q438" s="2"/>
      <c r="U438" s="2"/>
      <c r="AC438" s="2"/>
      <c r="AX438" s="2"/>
      <c r="BF438" s="2"/>
      <c r="BG438" s="6"/>
    </row>
    <row r="439" spans="1:59" ht="12.75">
      <c r="A439" s="3"/>
      <c r="D439" s="6"/>
      <c r="E439" s="2"/>
      <c r="G439" s="16"/>
      <c r="H439" s="16"/>
      <c r="I439" s="2"/>
      <c r="Q439" s="2"/>
      <c r="U439" s="2"/>
      <c r="AC439" s="2"/>
      <c r="AX439" s="2"/>
      <c r="BF439" s="2"/>
      <c r="BG439" s="6"/>
    </row>
    <row r="440" spans="1:59" ht="12.75">
      <c r="A440" s="3"/>
      <c r="B440" s="3">
        <v>1388</v>
      </c>
      <c r="C440" s="6">
        <f>E440+I440+M440+Q440+U440+Y440+AC440+AG440+AK440+AO440+AS440+AX440+BB440</f>
        <v>38</v>
      </c>
      <c r="D440" s="6">
        <f>G440+K440+O440+S440+W440+AA440+AE440+AI440+AM440+AQ440+AU440+AZ440+BD440</f>
        <v>384.6229166666667</v>
      </c>
      <c r="E440" s="16">
        <f>SUM(E435:E439)</f>
        <v>14.5</v>
      </c>
      <c r="F440" s="6">
        <f>AVERAGE(F435:F439)</f>
        <v>10.139583333333334</v>
      </c>
      <c r="G440" s="16">
        <f>SUM(G435:G439)</f>
        <v>144.37291666666667</v>
      </c>
      <c r="H440" s="16">
        <f>G440/E440</f>
        <v>9.956752873563218</v>
      </c>
      <c r="I440" s="2"/>
      <c r="Q440" s="2"/>
      <c r="U440" s="16">
        <f>SUM(U435:U439)</f>
        <v>1</v>
      </c>
      <c r="V440" s="6">
        <f>AVERAGE(V435:V439)</f>
        <v>5.25</v>
      </c>
      <c r="W440" s="16">
        <f>SUM(W435:W439)</f>
        <v>5.25</v>
      </c>
      <c r="X440" s="16">
        <f>W440/U440</f>
        <v>5.25</v>
      </c>
      <c r="AC440" s="2"/>
      <c r="AK440" s="16">
        <f>SUM(AK435:AK439)</f>
        <v>15.5</v>
      </c>
      <c r="AL440" s="6">
        <f>AVERAGE(AL435:AL439)</f>
        <v>7.125</v>
      </c>
      <c r="AM440" s="16">
        <f>SUM(AM435:AM439)</f>
        <v>109</v>
      </c>
      <c r="AN440" s="16">
        <f>AM440/AK440</f>
        <v>7.032258064516129</v>
      </c>
      <c r="AS440" s="16">
        <f>SUM(AS435:AS439)</f>
        <v>7</v>
      </c>
      <c r="AT440" s="6">
        <f>AVERAGE(AT435:AT439)</f>
        <v>18</v>
      </c>
      <c r="AU440" s="16">
        <f>SUM(AU435:AU439)</f>
        <v>126</v>
      </c>
      <c r="AV440" s="16">
        <f>AU440/AS440</f>
        <v>18</v>
      </c>
      <c r="AX440" s="16"/>
      <c r="BF440" s="2"/>
      <c r="BG440" s="6"/>
    </row>
    <row r="441" spans="1:59" ht="12.75">
      <c r="A441" s="3"/>
      <c r="D441" s="6"/>
      <c r="E441" s="2"/>
      <c r="I441" s="2"/>
      <c r="Q441" s="2"/>
      <c r="U441" s="2"/>
      <c r="AC441" s="2"/>
      <c r="AX441" s="2"/>
      <c r="BF441" s="2"/>
      <c r="BG441" s="6"/>
    </row>
    <row r="442" spans="1:66" ht="12.75">
      <c r="A442" s="3">
        <v>1389</v>
      </c>
      <c r="D442" s="6"/>
      <c r="E442" s="9">
        <v>1</v>
      </c>
      <c r="F442" s="6">
        <v>7</v>
      </c>
      <c r="G442" s="16">
        <f>E442*F442</f>
        <v>7</v>
      </c>
      <c r="H442" s="16">
        <f>G442/E442</f>
        <v>7</v>
      </c>
      <c r="I442" s="2"/>
      <c r="M442" s="9">
        <v>1</v>
      </c>
      <c r="N442" s="6">
        <v>6</v>
      </c>
      <c r="O442" s="16">
        <f>M442*N442</f>
        <v>6</v>
      </c>
      <c r="P442" s="16">
        <f>O442/M442</f>
        <v>6</v>
      </c>
      <c r="Q442" s="9">
        <v>5</v>
      </c>
      <c r="R442" s="6">
        <v>6.75</v>
      </c>
      <c r="S442" s="16">
        <f>Q442*R442</f>
        <v>33.75</v>
      </c>
      <c r="T442" s="16">
        <f>S442/Q442</f>
        <v>6.75</v>
      </c>
      <c r="U442" s="9">
        <v>1</v>
      </c>
      <c r="V442" s="6">
        <v>7</v>
      </c>
      <c r="W442" s="16">
        <f>U442*V442</f>
        <v>7</v>
      </c>
      <c r="X442" s="16">
        <f>W442/U442</f>
        <v>7</v>
      </c>
      <c r="Y442" s="9">
        <v>2</v>
      </c>
      <c r="Z442" s="6">
        <v>7</v>
      </c>
      <c r="AA442" s="16">
        <f>Y442*Z442</f>
        <v>14</v>
      </c>
      <c r="AB442" s="16">
        <f>AA442/Y442</f>
        <v>7</v>
      </c>
      <c r="AC442" s="9">
        <v>8.5</v>
      </c>
      <c r="AD442" s="6">
        <v>13.416666666666668</v>
      </c>
      <c r="AE442" s="16">
        <f>AC442*AD442</f>
        <v>114.04166666666667</v>
      </c>
      <c r="AF442" s="16">
        <f>AE442/AC442</f>
        <v>13.416666666666668</v>
      </c>
      <c r="AS442" s="8">
        <v>7</v>
      </c>
      <c r="AT442" s="6">
        <v>20.5</v>
      </c>
      <c r="AU442" s="16">
        <f>AS442*AT442</f>
        <v>143.5</v>
      </c>
      <c r="AV442" s="16">
        <f>AU442/AS442</f>
        <v>20.5</v>
      </c>
      <c r="AW442" t="s">
        <v>187</v>
      </c>
      <c r="AX442" s="9">
        <v>9</v>
      </c>
      <c r="AY442" s="6">
        <v>7.165277777777778</v>
      </c>
      <c r="AZ442" s="16">
        <f>AX442*AY442</f>
        <v>64.4875</v>
      </c>
      <c r="BA442" s="16">
        <f>AZ442/AX442</f>
        <v>7.165277777777778</v>
      </c>
      <c r="BF442" s="2"/>
      <c r="BG442" s="6"/>
      <c r="BN442" t="s">
        <v>112</v>
      </c>
    </row>
    <row r="443" spans="1:59" ht="12.75">
      <c r="A443" s="3"/>
      <c r="D443" s="6"/>
      <c r="E443" s="2"/>
      <c r="I443" s="2"/>
      <c r="Q443" s="9">
        <v>2</v>
      </c>
      <c r="R443" s="6">
        <v>6</v>
      </c>
      <c r="S443" s="16">
        <f>Q443*R443</f>
        <v>12</v>
      </c>
      <c r="T443" s="16">
        <f>S443/Q443</f>
        <v>6</v>
      </c>
      <c r="U443" s="9">
        <v>5</v>
      </c>
      <c r="V443" s="6">
        <v>6.75</v>
      </c>
      <c r="W443" s="16">
        <f>U443*V443</f>
        <v>33.75</v>
      </c>
      <c r="X443" s="16">
        <f>W443/U443</f>
        <v>6.75</v>
      </c>
      <c r="Y443" s="9">
        <v>1</v>
      </c>
      <c r="Z443" s="6">
        <v>5.2</v>
      </c>
      <c r="AA443" s="16">
        <f>Y443*Z443</f>
        <v>5.2</v>
      </c>
      <c r="AB443" s="16">
        <f>AA443/Y443</f>
        <v>5.2</v>
      </c>
      <c r="AC443" s="2"/>
      <c r="AS443" s="8">
        <v>2</v>
      </c>
      <c r="AT443" s="6">
        <v>20.5</v>
      </c>
      <c r="AU443" s="16">
        <f>AS443*AT443</f>
        <v>41</v>
      </c>
      <c r="AV443" s="16">
        <f>AU443/AS443</f>
        <v>20.5</v>
      </c>
      <c r="AW443" t="s">
        <v>187</v>
      </c>
      <c r="AX443" s="2"/>
      <c r="BF443" s="2"/>
      <c r="BG443" s="6"/>
    </row>
    <row r="444" spans="1:59" ht="12.75">
      <c r="A444" s="3"/>
      <c r="D444" s="6"/>
      <c r="E444" s="2"/>
      <c r="I444" s="2"/>
      <c r="Q444" s="9">
        <v>1</v>
      </c>
      <c r="R444" s="6">
        <v>6</v>
      </c>
      <c r="S444" s="16">
        <f>Q444*R444</f>
        <v>6</v>
      </c>
      <c r="T444" s="16">
        <f>S444/Q444</f>
        <v>6</v>
      </c>
      <c r="U444" s="9">
        <v>2</v>
      </c>
      <c r="V444" s="6">
        <v>6.75</v>
      </c>
      <c r="W444" s="16">
        <f>U444*V444</f>
        <v>13.5</v>
      </c>
      <c r="X444" s="16">
        <f>W444/U444</f>
        <v>6.75</v>
      </c>
      <c r="AC444" s="2"/>
      <c r="AX444" s="2"/>
      <c r="BF444" s="2"/>
      <c r="BG444" s="6"/>
    </row>
    <row r="445" spans="1:59" ht="12.75">
      <c r="A445" s="3"/>
      <c r="D445" s="6"/>
      <c r="E445" s="2"/>
      <c r="I445" s="2"/>
      <c r="Q445" s="2"/>
      <c r="S445" s="16"/>
      <c r="T445" s="16"/>
      <c r="U445" s="2"/>
      <c r="W445" s="16"/>
      <c r="X445" s="21"/>
      <c r="AC445" s="2"/>
      <c r="AX445" s="2"/>
      <c r="BF445" s="2"/>
      <c r="BG445" s="6"/>
    </row>
    <row r="446" spans="1:59" ht="12.75">
      <c r="A446" s="3"/>
      <c r="B446" s="3">
        <v>1389</v>
      </c>
      <c r="C446" s="6">
        <f>E446+I446+M446+Q446+U446+Y446+AC446+AG446+AK446+AO446+AS446+AX446+BB446</f>
        <v>47.5</v>
      </c>
      <c r="D446" s="6">
        <f>G446+K446+O446+S446+W446+AA446+AE446+AI446+AM446+AQ446+AU446+AZ446+BD446</f>
        <v>501.2291666666667</v>
      </c>
      <c r="E446" s="16">
        <f>SUM(E442:E445)</f>
        <v>1</v>
      </c>
      <c r="F446" s="6">
        <f>AVERAGE(F442:F445)</f>
        <v>7</v>
      </c>
      <c r="G446" s="16">
        <f>SUM(G442:G445)</f>
        <v>7</v>
      </c>
      <c r="H446" s="16">
        <f>G446/E446</f>
        <v>7</v>
      </c>
      <c r="I446" s="2"/>
      <c r="M446" s="16">
        <f>SUM(M442:M445)</f>
        <v>1</v>
      </c>
      <c r="N446" s="6">
        <f>AVERAGE(N442:N445)</f>
        <v>6</v>
      </c>
      <c r="O446" s="16">
        <f>SUM(O442:O445)</f>
        <v>6</v>
      </c>
      <c r="P446" s="16">
        <f>O446/M446</f>
        <v>6</v>
      </c>
      <c r="Q446" s="16">
        <f>SUM(Q442:Q445)</f>
        <v>8</v>
      </c>
      <c r="R446" s="6">
        <f>AVERAGE(R442:R445)</f>
        <v>6.25</v>
      </c>
      <c r="S446" s="16">
        <f>SUM(S442:S445)</f>
        <v>51.75</v>
      </c>
      <c r="T446" s="16">
        <f>S446/Q446</f>
        <v>6.46875</v>
      </c>
      <c r="U446" s="16">
        <f>SUM(U442:U445)</f>
        <v>8</v>
      </c>
      <c r="V446" s="6">
        <f>AVERAGE(V442:V445)</f>
        <v>6.833333333333333</v>
      </c>
      <c r="W446" s="16">
        <f>SUM(W442:W445)</f>
        <v>54.25</v>
      </c>
      <c r="X446" s="16">
        <f>W446/U446</f>
        <v>6.78125</v>
      </c>
      <c r="Y446" s="16">
        <f>SUM(Y442:Y445)</f>
        <v>3</v>
      </c>
      <c r="Z446" s="6">
        <f>AVERAGE(Z442:Z445)</f>
        <v>6.1</v>
      </c>
      <c r="AA446" s="16">
        <f>SUM(AA442:AA445)</f>
        <v>19.2</v>
      </c>
      <c r="AB446" s="16">
        <f>AA446/Y446</f>
        <v>6.3999999999999995</v>
      </c>
      <c r="AC446" s="16">
        <f>SUM(AC442:AC445)</f>
        <v>8.5</v>
      </c>
      <c r="AD446" s="6">
        <f>AVERAGE(AD442:AD445)</f>
        <v>13.416666666666668</v>
      </c>
      <c r="AE446" s="16">
        <f>SUM(AE442:AE445)</f>
        <v>114.04166666666667</v>
      </c>
      <c r="AF446" s="16">
        <f>AE446/AC446</f>
        <v>13.416666666666668</v>
      </c>
      <c r="AS446" s="16">
        <f>SUM(AS442:AS445)</f>
        <v>9</v>
      </c>
      <c r="AT446" s="6">
        <f>AVERAGE(AT442:AT445)</f>
        <v>20.5</v>
      </c>
      <c r="AU446" s="16">
        <f>SUM(AU442:AU445)</f>
        <v>184.5</v>
      </c>
      <c r="AV446" s="16">
        <f>AU446/AS446</f>
        <v>20.5</v>
      </c>
      <c r="AX446" s="16">
        <f>SUM(AX442:AX445)</f>
        <v>9</v>
      </c>
      <c r="AY446" s="6">
        <f>AVERAGE(AY442:AY445)</f>
        <v>7.165277777777778</v>
      </c>
      <c r="AZ446" s="16">
        <f>SUM(AZ442:AZ445)</f>
        <v>64.4875</v>
      </c>
      <c r="BA446" s="16">
        <f>AZ446/AX446</f>
        <v>7.165277777777778</v>
      </c>
      <c r="BF446" s="2"/>
      <c r="BG446" s="6"/>
    </row>
    <row r="447" spans="1:59" ht="12.75">
      <c r="A447" s="3"/>
      <c r="D447" s="6"/>
      <c r="E447" s="2"/>
      <c r="I447" s="2"/>
      <c r="Q447" s="2"/>
      <c r="U447" s="2"/>
      <c r="AC447" s="2"/>
      <c r="AX447" s="2"/>
      <c r="BF447" s="2"/>
      <c r="BG447" s="6"/>
    </row>
    <row r="448" spans="1:59" ht="12.75">
      <c r="A448" s="3">
        <v>1390</v>
      </c>
      <c r="D448" s="6"/>
      <c r="E448" s="9">
        <v>7</v>
      </c>
      <c r="F448" s="6">
        <v>8.678571428571429</v>
      </c>
      <c r="G448" s="16">
        <f>E448*F448</f>
        <v>60.75</v>
      </c>
      <c r="H448" s="16">
        <f>G448/E448</f>
        <v>8.678571428571429</v>
      </c>
      <c r="I448" s="2"/>
      <c r="Q448" s="9">
        <v>5</v>
      </c>
      <c r="R448" s="6">
        <v>4.6000000000000005</v>
      </c>
      <c r="S448" s="16">
        <f>Q448*R448</f>
        <v>23.000000000000004</v>
      </c>
      <c r="T448" s="16">
        <f>S448/Q448</f>
        <v>4.6000000000000005</v>
      </c>
      <c r="U448" s="9">
        <v>9</v>
      </c>
      <c r="V448" s="6">
        <v>5.057407407407408</v>
      </c>
      <c r="W448" s="16">
        <f>U448*V448</f>
        <v>45.51666666666667</v>
      </c>
      <c r="X448" s="16">
        <f>W448/U448</f>
        <v>5.057407407407408</v>
      </c>
      <c r="AC448" s="2"/>
      <c r="AK448" s="9">
        <v>5</v>
      </c>
      <c r="AL448" s="6">
        <v>4.6000000000000005</v>
      </c>
      <c r="AM448" s="16">
        <f>AK448*AL448</f>
        <v>23.000000000000004</v>
      </c>
      <c r="AN448" s="16">
        <f>AM448/AK448</f>
        <v>4.6000000000000005</v>
      </c>
      <c r="AS448" s="8">
        <v>7</v>
      </c>
      <c r="AT448" s="6">
        <v>14.25</v>
      </c>
      <c r="AU448" s="16">
        <f>AS448*AT448</f>
        <v>99.75</v>
      </c>
      <c r="AV448" s="16">
        <f>AU448/AS448</f>
        <v>14.25</v>
      </c>
      <c r="AW448" t="s">
        <v>71</v>
      </c>
      <c r="AX448" s="2"/>
      <c r="BF448" s="2"/>
      <c r="BG448" s="6"/>
    </row>
    <row r="449" spans="1:59" ht="12.75">
      <c r="A449" s="3"/>
      <c r="D449" s="6"/>
      <c r="E449" s="9">
        <v>2</v>
      </c>
      <c r="F449" s="6">
        <v>4.6000000000000005</v>
      </c>
      <c r="G449" s="16">
        <f>E449*F449</f>
        <v>9.200000000000001</v>
      </c>
      <c r="H449" s="16">
        <f>G449/E449</f>
        <v>4.6000000000000005</v>
      </c>
      <c r="I449" s="2"/>
      <c r="Q449" s="9">
        <v>2</v>
      </c>
      <c r="R449" s="6">
        <v>4.6000000000000005</v>
      </c>
      <c r="S449" s="16">
        <f>Q449*R449</f>
        <v>9.200000000000001</v>
      </c>
      <c r="T449" s="16">
        <f>S449/Q449</f>
        <v>4.6000000000000005</v>
      </c>
      <c r="U449" s="2"/>
      <c r="AC449" s="2"/>
      <c r="AS449" s="8">
        <v>2</v>
      </c>
      <c r="AT449" s="6">
        <v>14.15</v>
      </c>
      <c r="AU449" s="16">
        <f>AS449*AT449</f>
        <v>28.3</v>
      </c>
      <c r="AV449" s="16">
        <f>AU449/AS449</f>
        <v>14.15</v>
      </c>
      <c r="AW449" t="s">
        <v>71</v>
      </c>
      <c r="AX449" s="2"/>
      <c r="BF449" s="2"/>
      <c r="BG449" s="6"/>
    </row>
    <row r="450" spans="1:59" ht="12.75">
      <c r="A450" s="3"/>
      <c r="D450" s="6"/>
      <c r="E450" s="9">
        <v>2</v>
      </c>
      <c r="F450" s="6">
        <v>5.25</v>
      </c>
      <c r="G450" s="16">
        <f>E450*F450</f>
        <v>10.5</v>
      </c>
      <c r="H450" s="16">
        <f>G450/E450</f>
        <v>5.25</v>
      </c>
      <c r="I450" s="2"/>
      <c r="Q450" s="2"/>
      <c r="U450" s="2"/>
      <c r="AC450" s="2"/>
      <c r="AX450" s="2"/>
      <c r="BF450" s="2"/>
      <c r="BG450" s="6"/>
    </row>
    <row r="451" spans="1:59" ht="12.75">
      <c r="A451" s="3"/>
      <c r="D451" s="6"/>
      <c r="E451" s="9">
        <v>1</v>
      </c>
      <c r="F451" s="6">
        <v>4.25</v>
      </c>
      <c r="G451" s="16">
        <f>E451*F451</f>
        <v>4.25</v>
      </c>
      <c r="H451" s="16">
        <f>G451/E451</f>
        <v>4.25</v>
      </c>
      <c r="I451" s="2"/>
      <c r="Q451" s="2"/>
      <c r="U451" s="2"/>
      <c r="AC451" s="2"/>
      <c r="AX451" s="2"/>
      <c r="BF451" s="2"/>
      <c r="BG451" s="6"/>
    </row>
    <row r="452" spans="1:59" ht="12.75">
      <c r="A452" s="3"/>
      <c r="D452" s="6"/>
      <c r="E452" s="2"/>
      <c r="G452" s="16"/>
      <c r="H452" s="16"/>
      <c r="I452" s="2"/>
      <c r="Q452" s="2"/>
      <c r="U452" s="2"/>
      <c r="AC452" s="2"/>
      <c r="AX452" s="2"/>
      <c r="BF452" s="2"/>
      <c r="BG452" s="6"/>
    </row>
    <row r="453" spans="1:59" ht="12.75">
      <c r="A453" s="3"/>
      <c r="B453" s="3">
        <v>1390</v>
      </c>
      <c r="C453" s="6">
        <f>E453+I453+M453+Q453+U453+Y453+AC453+AG453+AK453+AO453+AS453+AX453+BB453</f>
        <v>42</v>
      </c>
      <c r="D453" s="6">
        <f>G453+K453+O453+S453+W453+AA453+AE453+AI453+AM453+AQ453+AU453+AZ453+BD453</f>
        <v>313.4666666666667</v>
      </c>
      <c r="E453" s="16">
        <f>SUM(E448:E452)</f>
        <v>12</v>
      </c>
      <c r="F453" s="6">
        <f>AVERAGE(F448:F452)</f>
        <v>5.694642857142857</v>
      </c>
      <c r="G453" s="16">
        <f>SUM(G448:G452)</f>
        <v>84.7</v>
      </c>
      <c r="H453" s="16">
        <f>G453/E453</f>
        <v>7.058333333333334</v>
      </c>
      <c r="I453" s="2"/>
      <c r="Q453" s="16">
        <f>SUM(Q448:Q452)</f>
        <v>7</v>
      </c>
      <c r="R453" s="6">
        <f>AVERAGE(R448:R452)</f>
        <v>4.6000000000000005</v>
      </c>
      <c r="S453" s="16">
        <f>SUM(S448:S452)</f>
        <v>32.2</v>
      </c>
      <c r="T453" s="16">
        <f>S453/Q453</f>
        <v>4.6000000000000005</v>
      </c>
      <c r="U453" s="16">
        <f>SUM(U448:U452)</f>
        <v>9</v>
      </c>
      <c r="V453" s="6">
        <f>AVERAGE(V448:V452)</f>
        <v>5.057407407407408</v>
      </c>
      <c r="W453" s="16">
        <f>SUM(W448:W452)</f>
        <v>45.51666666666667</v>
      </c>
      <c r="X453" s="16">
        <f>W453/U453</f>
        <v>5.057407407407408</v>
      </c>
      <c r="AC453" s="2"/>
      <c r="AK453" s="16">
        <f>SUM(AK448:AK452)</f>
        <v>5</v>
      </c>
      <c r="AL453" s="6">
        <f>AVERAGE(AL448:AL452)</f>
        <v>4.6000000000000005</v>
      </c>
      <c r="AM453" s="16">
        <f>SUM(AM448:AM452)</f>
        <v>23.000000000000004</v>
      </c>
      <c r="AN453" s="16">
        <f>AM453/AK453</f>
        <v>4.6000000000000005</v>
      </c>
      <c r="AS453" s="16">
        <f>SUM(AS448:AS452)</f>
        <v>9</v>
      </c>
      <c r="AT453" s="6">
        <f>AVERAGE(AT448:AT452)</f>
        <v>14.2</v>
      </c>
      <c r="AU453" s="16">
        <f>SUM(AU448:AU452)</f>
        <v>128.05</v>
      </c>
      <c r="AV453" s="16">
        <f>AU453/AS453</f>
        <v>14.22777777777778</v>
      </c>
      <c r="AX453" s="2"/>
      <c r="BF453" s="2"/>
      <c r="BG453" s="6"/>
    </row>
    <row r="454" spans="1:59" ht="12.75">
      <c r="A454" s="3"/>
      <c r="D454" s="6"/>
      <c r="E454" s="2"/>
      <c r="I454" s="2"/>
      <c r="Q454" s="2"/>
      <c r="U454" s="2"/>
      <c r="AC454" s="2"/>
      <c r="AX454" s="2"/>
      <c r="BF454" s="2"/>
      <c r="BG454" s="6"/>
    </row>
    <row r="455" spans="1:59" ht="12.75">
      <c r="A455" s="3" t="s">
        <v>10</v>
      </c>
      <c r="D455" s="6"/>
      <c r="E455" s="9">
        <v>7</v>
      </c>
      <c r="F455" s="6">
        <v>11.1</v>
      </c>
      <c r="G455" s="16">
        <f>E455*F455</f>
        <v>77.7</v>
      </c>
      <c r="H455" s="16">
        <f>G455/E455</f>
        <v>11.1</v>
      </c>
      <c r="I455" s="2"/>
      <c r="Q455" s="2"/>
      <c r="U455" s="9">
        <v>9</v>
      </c>
      <c r="V455" s="6">
        <v>6.325</v>
      </c>
      <c r="W455" s="16">
        <f>U455*V455</f>
        <v>56.925000000000004</v>
      </c>
      <c r="X455" s="16">
        <f>W455/U455</f>
        <v>6.325</v>
      </c>
      <c r="AC455" s="2"/>
      <c r="AS455" s="8">
        <v>7</v>
      </c>
      <c r="AT455" s="6">
        <v>19.9</v>
      </c>
      <c r="AU455" s="16">
        <f>AS455*AT455</f>
        <v>139.29999999999998</v>
      </c>
      <c r="AV455" s="16">
        <f>AU455/AS455</f>
        <v>19.9</v>
      </c>
      <c r="AX455" s="2"/>
      <c r="BF455" s="2"/>
      <c r="BG455" s="6"/>
    </row>
    <row r="456" spans="1:59" ht="12.75">
      <c r="A456" s="3"/>
      <c r="D456" s="6"/>
      <c r="E456" s="9">
        <v>5</v>
      </c>
      <c r="F456" s="6">
        <v>5.8</v>
      </c>
      <c r="G456" s="16">
        <f>E456*F456</f>
        <v>29</v>
      </c>
      <c r="H456" s="16">
        <f>G456/E456</f>
        <v>5.8</v>
      </c>
      <c r="I456" s="2"/>
      <c r="Q456" s="2"/>
      <c r="U456" s="9">
        <v>2</v>
      </c>
      <c r="V456" s="6">
        <v>5</v>
      </c>
      <c r="W456" s="16">
        <f>U456*V456</f>
        <v>10</v>
      </c>
      <c r="X456" s="16">
        <f>W456/U456</f>
        <v>5</v>
      </c>
      <c r="AC456" s="2"/>
      <c r="AS456" s="8">
        <v>2</v>
      </c>
      <c r="AT456" s="6">
        <v>19.900000000000002</v>
      </c>
      <c r="AU456" s="16">
        <f>AS456*AT456</f>
        <v>39.800000000000004</v>
      </c>
      <c r="AV456" s="16">
        <f>AU456/AS456</f>
        <v>19.900000000000002</v>
      </c>
      <c r="AX456" s="2"/>
      <c r="BF456" s="2"/>
      <c r="BG456" s="6"/>
    </row>
    <row r="457" spans="1:59" ht="12.75">
      <c r="A457" s="3"/>
      <c r="D457" s="6"/>
      <c r="E457" s="2"/>
      <c r="I457" s="2"/>
      <c r="Q457" s="2"/>
      <c r="U457" s="9">
        <v>5</v>
      </c>
      <c r="V457" s="6">
        <v>5.0375</v>
      </c>
      <c r="W457" s="16">
        <f>U457*V457</f>
        <v>25.1875</v>
      </c>
      <c r="X457" s="16">
        <f>W457/U457</f>
        <v>5.0375</v>
      </c>
      <c r="AC457" s="2"/>
      <c r="AX457" s="2"/>
      <c r="BF457" s="2"/>
      <c r="BG457" s="6"/>
    </row>
    <row r="458" spans="1:59" ht="12.75">
      <c r="A458" s="3"/>
      <c r="D458" s="6"/>
      <c r="E458" s="2"/>
      <c r="I458" s="2"/>
      <c r="Q458" s="2"/>
      <c r="U458" s="9">
        <v>2</v>
      </c>
      <c r="V458" s="6">
        <v>5.0375000000000005</v>
      </c>
      <c r="W458" s="16">
        <f>U458*V458</f>
        <v>10.075000000000001</v>
      </c>
      <c r="X458" s="16">
        <f>W458/U458</f>
        <v>5.0375000000000005</v>
      </c>
      <c r="AC458" s="2"/>
      <c r="AX458" s="2"/>
      <c r="BF458" s="2"/>
      <c r="BG458" s="6"/>
    </row>
    <row r="459" spans="1:59" ht="12.75">
      <c r="A459" s="3"/>
      <c r="D459" s="6"/>
      <c r="E459" s="2"/>
      <c r="I459" s="2"/>
      <c r="Q459" s="2"/>
      <c r="U459" s="2"/>
      <c r="W459" s="16"/>
      <c r="X459" s="21"/>
      <c r="AC459" s="2"/>
      <c r="AX459" s="2"/>
      <c r="BF459" s="2"/>
      <c r="BG459" s="6"/>
    </row>
    <row r="460" spans="1:59" ht="12.75">
      <c r="A460" s="3"/>
      <c r="B460" s="3">
        <v>1391</v>
      </c>
      <c r="C460" s="6">
        <f>E460+I460+M460+Q460+U460+Y460+AC460+AG460+AK460+AO460+AS460+AX460+BB460</f>
        <v>39</v>
      </c>
      <c r="D460" s="6">
        <f>G460+K460+O460+S460+W460+AA460+AE460+AI460+AM460+AQ460+AU460+AZ460+BD460</f>
        <v>387.9875</v>
      </c>
      <c r="E460" s="16">
        <f>SUM(E455:E459)</f>
        <v>12</v>
      </c>
      <c r="F460" s="6">
        <f>AVERAGE(F455:F459)</f>
        <v>8.45</v>
      </c>
      <c r="G460" s="16">
        <f>SUM(G455:G459)</f>
        <v>106.7</v>
      </c>
      <c r="H460" s="16">
        <f>G460/E460</f>
        <v>8.891666666666667</v>
      </c>
      <c r="I460" s="2"/>
      <c r="Q460" s="6"/>
      <c r="U460" s="16">
        <f>SUM(U455:U459)</f>
        <v>18</v>
      </c>
      <c r="V460" s="6">
        <f>AVERAGE(V455:V459)</f>
        <v>5.35</v>
      </c>
      <c r="W460" s="16">
        <f>SUM(W455:W459)</f>
        <v>102.18750000000001</v>
      </c>
      <c r="X460" s="16">
        <f>W460/U460</f>
        <v>5.677083333333334</v>
      </c>
      <c r="AC460" s="2"/>
      <c r="AS460" s="16">
        <f>SUM(AS455:AS459)</f>
        <v>9</v>
      </c>
      <c r="AT460" s="6">
        <f>AVERAGE(AT455:AT459)</f>
        <v>19.9</v>
      </c>
      <c r="AU460" s="16">
        <f>SUM(AU455:AU459)</f>
        <v>179.1</v>
      </c>
      <c r="AV460" s="16">
        <f>AU460/AS460</f>
        <v>19.9</v>
      </c>
      <c r="AX460" s="2"/>
      <c r="BF460" s="2"/>
      <c r="BG460" s="6"/>
    </row>
    <row r="461" spans="1:59" ht="12.75">
      <c r="A461" s="3"/>
      <c r="D461" s="6"/>
      <c r="E461" s="2"/>
      <c r="I461" s="2"/>
      <c r="Q461" s="2"/>
      <c r="U461" s="2"/>
      <c r="AC461" s="2"/>
      <c r="AX461" s="2"/>
      <c r="BF461" s="2"/>
      <c r="BG461" s="6"/>
    </row>
    <row r="462" spans="1:66" ht="12.75">
      <c r="A462" s="3">
        <v>1392</v>
      </c>
      <c r="D462" s="6"/>
      <c r="E462" s="2"/>
      <c r="I462" s="2"/>
      <c r="M462" s="9">
        <v>2</v>
      </c>
      <c r="N462" s="6">
        <v>4.925</v>
      </c>
      <c r="O462" s="16">
        <f>M462*N462</f>
        <v>9.85</v>
      </c>
      <c r="P462" s="16">
        <f>O462/M462</f>
        <v>4.925</v>
      </c>
      <c r="Q462" s="9">
        <v>2</v>
      </c>
      <c r="R462" s="6">
        <v>4.6499999999999995</v>
      </c>
      <c r="S462" s="16">
        <f>Q462*R462</f>
        <v>9.299999999999999</v>
      </c>
      <c r="T462" s="16">
        <f>S462/Q462</f>
        <v>4.6499999999999995</v>
      </c>
      <c r="U462" s="9">
        <v>5</v>
      </c>
      <c r="V462" s="6">
        <v>4.7</v>
      </c>
      <c r="W462" s="16">
        <f>U462*V462</f>
        <v>23.5</v>
      </c>
      <c r="X462" s="16">
        <f>W462/U462</f>
        <v>4.7</v>
      </c>
      <c r="AC462" s="2"/>
      <c r="AS462" s="8">
        <v>7</v>
      </c>
      <c r="AT462" s="6">
        <v>19.491666666666667</v>
      </c>
      <c r="AU462" s="16">
        <f>AS462*AT462</f>
        <v>136.44166666666666</v>
      </c>
      <c r="AV462" s="16">
        <f>AU462/AS462</f>
        <v>19.491666666666667</v>
      </c>
      <c r="AW462" t="s">
        <v>188</v>
      </c>
      <c r="AX462" s="9">
        <v>9</v>
      </c>
      <c r="AY462" s="6">
        <v>5.9578703703703715</v>
      </c>
      <c r="AZ462" s="16">
        <f>AX462*AY462</f>
        <v>53.620833333333344</v>
      </c>
      <c r="BA462" s="16">
        <f>AZ462/AX462</f>
        <v>5.9578703703703715</v>
      </c>
      <c r="BF462" s="2"/>
      <c r="BG462" s="6"/>
      <c r="BN462" s="12" t="s">
        <v>194</v>
      </c>
    </row>
    <row r="463" spans="1:66" ht="12.75">
      <c r="A463" s="3"/>
      <c r="D463" s="6"/>
      <c r="E463" s="2"/>
      <c r="I463" s="2"/>
      <c r="M463" s="9">
        <v>5</v>
      </c>
      <c r="N463" s="6">
        <v>5.089583333333334</v>
      </c>
      <c r="O463" s="16">
        <f>M463*N463</f>
        <v>25.447916666666668</v>
      </c>
      <c r="P463" s="16">
        <f>O463/M463</f>
        <v>5.089583333333334</v>
      </c>
      <c r="Q463" s="2"/>
      <c r="U463" s="9">
        <v>2</v>
      </c>
      <c r="V463" s="6">
        <v>4</v>
      </c>
      <c r="W463" s="16">
        <f>U463*V463</f>
        <v>8</v>
      </c>
      <c r="X463" s="16">
        <f>W463/U463</f>
        <v>4</v>
      </c>
      <c r="AC463" s="2"/>
      <c r="AS463" s="8">
        <v>7</v>
      </c>
      <c r="AT463" s="6">
        <v>11.507142857142858</v>
      </c>
      <c r="AU463" s="16">
        <f>AS463*AT463</f>
        <v>80.55000000000001</v>
      </c>
      <c r="AV463" s="16">
        <f>AU463/AS463</f>
        <v>11.507142857142858</v>
      </c>
      <c r="AW463" t="s">
        <v>232</v>
      </c>
      <c r="AX463" s="2"/>
      <c r="BF463" s="2"/>
      <c r="BG463" s="6"/>
      <c r="BN463" s="12" t="s">
        <v>241</v>
      </c>
    </row>
    <row r="464" spans="1:59" ht="12.75">
      <c r="A464" s="3"/>
      <c r="D464" s="6"/>
      <c r="E464" s="2"/>
      <c r="I464" s="2"/>
      <c r="M464" s="9">
        <v>2</v>
      </c>
      <c r="N464" s="6">
        <v>4.7</v>
      </c>
      <c r="O464" s="16">
        <f>M464*N464</f>
        <v>9.4</v>
      </c>
      <c r="P464" s="16">
        <f>O464/M464</f>
        <v>4.7</v>
      </c>
      <c r="Q464" s="2"/>
      <c r="U464" s="2"/>
      <c r="AC464" s="2"/>
      <c r="AS464" s="8">
        <v>2</v>
      </c>
      <c r="AT464" s="6">
        <v>19.491666666666667</v>
      </c>
      <c r="AU464" s="16">
        <f>AS464*AT464</f>
        <v>38.983333333333334</v>
      </c>
      <c r="AV464" s="16">
        <f>AU464/AS464</f>
        <v>19.491666666666667</v>
      </c>
      <c r="AW464" t="s">
        <v>187</v>
      </c>
      <c r="AX464" s="2"/>
      <c r="BF464" s="2"/>
      <c r="BG464" s="6"/>
    </row>
    <row r="465" spans="1:59" ht="12.75">
      <c r="A465" s="3"/>
      <c r="D465" s="6"/>
      <c r="E465" s="2"/>
      <c r="I465" s="2"/>
      <c r="Q465" s="2"/>
      <c r="U465" s="2"/>
      <c r="AC465" s="2"/>
      <c r="AX465" s="2"/>
      <c r="BF465" s="2"/>
      <c r="BG465" s="6"/>
    </row>
    <row r="466" spans="1:59" ht="12.75">
      <c r="A466" s="3"/>
      <c r="B466" s="3">
        <v>1392</v>
      </c>
      <c r="C466" s="6">
        <f>E466+I466+M466+Q466+U466+Y466+AC466+AG466+AK466+AO466+AS466+AX466+BB466</f>
        <v>43</v>
      </c>
      <c r="D466" s="6">
        <f>G466+K466+O466+S466+W466+AA466+AE466+AI466+AM466+AQ466+AU466+AZ466+BD466</f>
        <v>395.09375000000006</v>
      </c>
      <c r="E466" s="2"/>
      <c r="I466" s="2"/>
      <c r="M466" s="6">
        <f>SUM(M462:M465)</f>
        <v>9</v>
      </c>
      <c r="N466" s="6">
        <f>AVERAGE(N462:N465)</f>
        <v>4.904861111111111</v>
      </c>
      <c r="O466" s="6">
        <f>SUM(O462:O465)</f>
        <v>44.697916666666664</v>
      </c>
      <c r="P466" s="16">
        <f>O466/M466</f>
        <v>4.966435185185185</v>
      </c>
      <c r="Q466" s="6">
        <f>SUM(Q462:Q465)</f>
        <v>2</v>
      </c>
      <c r="R466" s="6">
        <f>AVERAGE(R462:R465)</f>
        <v>4.6499999999999995</v>
      </c>
      <c r="S466" s="6">
        <f>SUM(S462:S465)</f>
        <v>9.299999999999999</v>
      </c>
      <c r="T466" s="16">
        <f>S466/Q466</f>
        <v>4.6499999999999995</v>
      </c>
      <c r="U466" s="6">
        <f>SUM(U462:U465)</f>
        <v>7</v>
      </c>
      <c r="V466" s="6">
        <f>AVERAGE(V462:V465)</f>
        <v>4.35</v>
      </c>
      <c r="W466" s="6">
        <f>SUM(W462:W465)</f>
        <v>31.5</v>
      </c>
      <c r="X466" s="16">
        <f>W466/U466</f>
        <v>4.5</v>
      </c>
      <c r="AC466" s="2"/>
      <c r="AS466" s="6">
        <f>SUM(AS462:AS465)</f>
        <v>16</v>
      </c>
      <c r="AT466" s="6">
        <f>AVERAGE(AT462:AT465)</f>
        <v>16.830158730158733</v>
      </c>
      <c r="AU466" s="6">
        <f>SUM(AU462:AU465)</f>
        <v>255.97500000000002</v>
      </c>
      <c r="AV466" s="16">
        <f>AU466/AS466</f>
        <v>15.998437500000001</v>
      </c>
      <c r="AX466" s="6">
        <f>SUM(AX462:AX465)</f>
        <v>9</v>
      </c>
      <c r="AY466" s="6">
        <f>AVERAGE(AY462:AY465)</f>
        <v>5.9578703703703715</v>
      </c>
      <c r="AZ466" s="6">
        <f>SUM(AZ462:AZ465)</f>
        <v>53.620833333333344</v>
      </c>
      <c r="BA466" s="16">
        <f>AZ466/AX466</f>
        <v>5.9578703703703715</v>
      </c>
      <c r="BF466" s="2"/>
      <c r="BG466" s="6"/>
    </row>
    <row r="467" spans="1:59" ht="12.75">
      <c r="A467" s="3"/>
      <c r="D467" s="6"/>
      <c r="E467" s="2"/>
      <c r="I467" s="2"/>
      <c r="Q467" s="2"/>
      <c r="U467" s="2"/>
      <c r="AC467" s="2"/>
      <c r="AX467" s="2"/>
      <c r="BF467" s="2"/>
      <c r="BG467" s="6"/>
    </row>
    <row r="468" spans="1:59" ht="12.75">
      <c r="A468" s="3">
        <v>1393</v>
      </c>
      <c r="D468" s="6"/>
      <c r="E468" s="9">
        <v>2</v>
      </c>
      <c r="F468" s="6">
        <v>4.7</v>
      </c>
      <c r="G468" s="16">
        <f>E468*F468</f>
        <v>9.4</v>
      </c>
      <c r="H468" s="16">
        <f>G468/E468</f>
        <v>4.7</v>
      </c>
      <c r="I468" s="2"/>
      <c r="M468" s="9">
        <v>2</v>
      </c>
      <c r="N468" s="6">
        <v>4.5</v>
      </c>
      <c r="O468" s="16">
        <f>M468*N468</f>
        <v>9</v>
      </c>
      <c r="P468" s="16">
        <f>O468/M468</f>
        <v>4.5</v>
      </c>
      <c r="Q468" s="2"/>
      <c r="U468" s="9">
        <v>2</v>
      </c>
      <c r="V468" s="6">
        <v>4.2</v>
      </c>
      <c r="W468" s="16">
        <f>U468*V468</f>
        <v>8.4</v>
      </c>
      <c r="X468" s="16">
        <f>W468/U468</f>
        <v>4.2</v>
      </c>
      <c r="AC468" s="2"/>
      <c r="AG468" s="9">
        <v>7</v>
      </c>
      <c r="AH468" s="6">
        <v>10.791666666666666</v>
      </c>
      <c r="AI468" s="16">
        <f>AG468*AH468</f>
        <v>75.54166666666666</v>
      </c>
      <c r="AJ468" s="16">
        <f>AI468/AG468</f>
        <v>10.791666666666666</v>
      </c>
      <c r="AS468" s="8">
        <v>7</v>
      </c>
      <c r="AT468" s="6">
        <v>18.191666666666666</v>
      </c>
      <c r="AU468" s="16">
        <f>AS468*AT468</f>
        <v>127.34166666666667</v>
      </c>
      <c r="AV468" s="16">
        <f>AU468/AS468</f>
        <v>18.191666666666666</v>
      </c>
      <c r="AW468" t="s">
        <v>195</v>
      </c>
      <c r="AX468" s="9">
        <v>9</v>
      </c>
      <c r="AY468" s="6">
        <v>6</v>
      </c>
      <c r="AZ468" s="16">
        <f>AX468*AY468</f>
        <v>54</v>
      </c>
      <c r="BA468" s="16">
        <f>AZ468/AX468</f>
        <v>6</v>
      </c>
      <c r="BF468" s="2"/>
      <c r="BG468" s="6"/>
    </row>
    <row r="469" spans="1:59" ht="12.75">
      <c r="A469" s="3"/>
      <c r="D469" s="6"/>
      <c r="E469" s="9">
        <v>2</v>
      </c>
      <c r="F469" s="6">
        <v>5.225</v>
      </c>
      <c r="G469" s="16">
        <f>E469*F469</f>
        <v>10.45</v>
      </c>
      <c r="H469" s="16">
        <f>G469/E469</f>
        <v>5.225</v>
      </c>
      <c r="I469" s="2"/>
      <c r="M469" s="9">
        <v>9</v>
      </c>
      <c r="N469" s="6">
        <v>4.7</v>
      </c>
      <c r="O469" s="16">
        <f>M469*N469</f>
        <v>42.300000000000004</v>
      </c>
      <c r="P469" s="16">
        <f>O469/M469</f>
        <v>4.7</v>
      </c>
      <c r="Q469" s="2"/>
      <c r="U469" s="9">
        <v>9</v>
      </c>
      <c r="V469" s="6">
        <v>4.7</v>
      </c>
      <c r="W469" s="16">
        <f>U469*V469</f>
        <v>42.300000000000004</v>
      </c>
      <c r="X469" s="16">
        <f>W469/U469</f>
        <v>4.7</v>
      </c>
      <c r="AC469" s="2"/>
      <c r="AS469" s="8">
        <v>2</v>
      </c>
      <c r="AT469" s="6">
        <v>18.191666666666666</v>
      </c>
      <c r="AU469" s="16">
        <f>AS469*AT469</f>
        <v>36.38333333333333</v>
      </c>
      <c r="AV469" s="16">
        <f>AU469/AS469</f>
        <v>18.191666666666666</v>
      </c>
      <c r="AW469" t="s">
        <v>195</v>
      </c>
      <c r="AX469" s="9">
        <v>9</v>
      </c>
      <c r="AY469" s="6">
        <v>4.3</v>
      </c>
      <c r="AZ469" s="16">
        <f>AX469*AY469</f>
        <v>38.699999999999996</v>
      </c>
      <c r="BA469" s="16">
        <f>AZ469/AX469</f>
        <v>4.3</v>
      </c>
      <c r="BF469" s="2"/>
      <c r="BG469" s="6"/>
    </row>
    <row r="470" spans="1:59" ht="12.75">
      <c r="A470" s="3"/>
      <c r="D470" s="6"/>
      <c r="E470" s="2"/>
      <c r="I470" s="2"/>
      <c r="M470" s="9">
        <v>2</v>
      </c>
      <c r="N470" s="6">
        <v>5.15</v>
      </c>
      <c r="O470" s="16">
        <f>M470*N470</f>
        <v>10.3</v>
      </c>
      <c r="P470" s="16">
        <f>O470/M470</f>
        <v>5.15</v>
      </c>
      <c r="Q470" s="2"/>
      <c r="U470" s="9">
        <v>7</v>
      </c>
      <c r="V470" s="6">
        <v>10.020833333333334</v>
      </c>
      <c r="W470" s="16">
        <f>U470*V470</f>
        <v>70.14583333333334</v>
      </c>
      <c r="X470" s="16">
        <f>W470/U470</f>
        <v>10.020833333333334</v>
      </c>
      <c r="AC470" s="2"/>
      <c r="AS470" s="8">
        <v>7</v>
      </c>
      <c r="AT470" s="6">
        <v>18.0375</v>
      </c>
      <c r="AU470" s="16">
        <f>AS470*AT470</f>
        <v>126.26250000000002</v>
      </c>
      <c r="AV470" s="16">
        <f>AU470/AS470</f>
        <v>18.0375</v>
      </c>
      <c r="AW470" t="s">
        <v>187</v>
      </c>
      <c r="AX470" s="9">
        <v>9</v>
      </c>
      <c r="AY470" s="6">
        <v>5.849999999999999</v>
      </c>
      <c r="AZ470" s="16">
        <f>AX470*AY470</f>
        <v>52.64999999999999</v>
      </c>
      <c r="BA470" s="16">
        <f>AZ470/AX470</f>
        <v>5.849999999999999</v>
      </c>
      <c r="BF470" s="2"/>
      <c r="BG470" s="6"/>
    </row>
    <row r="471" spans="1:59" ht="12.75">
      <c r="A471" s="3"/>
      <c r="D471" s="6"/>
      <c r="E471" s="2"/>
      <c r="I471" s="2"/>
      <c r="Q471" s="2"/>
      <c r="U471" s="2"/>
      <c r="AC471" s="2"/>
      <c r="AS471" s="8">
        <v>2</v>
      </c>
      <c r="AT471" s="6">
        <v>18.037499999999998</v>
      </c>
      <c r="AU471" s="16">
        <f>AS471*AT471</f>
        <v>36.074999999999996</v>
      </c>
      <c r="AV471" s="16">
        <f>AU471/AS471</f>
        <v>18.037499999999998</v>
      </c>
      <c r="AW471" t="s">
        <v>187</v>
      </c>
      <c r="AX471" s="2"/>
      <c r="BF471" s="2"/>
      <c r="BG471" s="6"/>
    </row>
    <row r="472" spans="1:59" ht="12.75">
      <c r="A472" s="3"/>
      <c r="D472" s="6"/>
      <c r="E472" s="2"/>
      <c r="I472" s="2"/>
      <c r="Q472" s="2"/>
      <c r="U472" s="2"/>
      <c r="AC472" s="2"/>
      <c r="AX472" s="2"/>
      <c r="BF472" s="2"/>
      <c r="BG472" s="6"/>
    </row>
    <row r="473" spans="1:59" ht="12.75">
      <c r="A473" s="3"/>
      <c r="B473" s="3">
        <v>1393</v>
      </c>
      <c r="C473" s="6">
        <f>E473+I473+M473+Q473+U473+Y473+AC473+AG473+AK473+AO473+AS473+AX473+BB473</f>
        <v>87</v>
      </c>
      <c r="D473" s="6">
        <f>G473+K473+O473+S473+W473+AA473+AE473+AI473+AM473+AQ473+AU473+AZ473+BD473</f>
        <v>749.25</v>
      </c>
      <c r="E473" s="6">
        <f>SUM(E468:E472)</f>
        <v>4</v>
      </c>
      <c r="F473" s="6">
        <f>AVERAGE(F468:F472)</f>
        <v>4.9625</v>
      </c>
      <c r="G473" s="6">
        <f>SUM(G468:G472)</f>
        <v>19.85</v>
      </c>
      <c r="H473" s="16">
        <f>G473/E473</f>
        <v>4.9625</v>
      </c>
      <c r="I473" s="2"/>
      <c r="M473" s="6">
        <f>SUM(M468:M472)</f>
        <v>13</v>
      </c>
      <c r="N473" s="6">
        <f>AVERAGE(N468:N472)</f>
        <v>4.783333333333333</v>
      </c>
      <c r="O473" s="6">
        <f>SUM(O468:O472)</f>
        <v>61.60000000000001</v>
      </c>
      <c r="P473" s="16">
        <f>O473/M473</f>
        <v>4.738461538461539</v>
      </c>
      <c r="Q473" s="2"/>
      <c r="U473" s="6">
        <f>SUM(U468:U472)</f>
        <v>18</v>
      </c>
      <c r="V473" s="6">
        <f>AVERAGE(V468:V472)</f>
        <v>6.3069444444444445</v>
      </c>
      <c r="W473" s="6">
        <f>SUM(W468:W472)</f>
        <v>120.84583333333335</v>
      </c>
      <c r="X473" s="16">
        <f>W473/U473</f>
        <v>6.713657407407408</v>
      </c>
      <c r="AC473" s="2"/>
      <c r="AG473" s="6">
        <f>AVERAGE(AG468:AG472)</f>
        <v>7</v>
      </c>
      <c r="AH473" s="6">
        <f>AVERAGE(AH468:AH472)</f>
        <v>10.791666666666666</v>
      </c>
      <c r="AI473" s="6">
        <f>AVERAGE(AI468:AI472)</f>
        <v>75.54166666666666</v>
      </c>
      <c r="AJ473" s="16">
        <f>AI473/AG473</f>
        <v>10.791666666666666</v>
      </c>
      <c r="AS473" s="6">
        <f>SUM(AS468:AS472)</f>
        <v>18</v>
      </c>
      <c r="AT473" s="6">
        <f>AVERAGE(AT468:AT472)</f>
        <v>18.114583333333332</v>
      </c>
      <c r="AU473" s="6">
        <f>SUM(AU468:AU472)</f>
        <v>326.0625</v>
      </c>
      <c r="AV473" s="16">
        <f>AU473/AS473</f>
        <v>18.114583333333332</v>
      </c>
      <c r="AX473" s="6">
        <f>SUM(AX468:AX472)</f>
        <v>27</v>
      </c>
      <c r="AY473" s="6">
        <f>AVERAGE(AY468:AY472)</f>
        <v>5.383333333333333</v>
      </c>
      <c r="AZ473" s="6">
        <f>SUM(AZ468:AZ472)</f>
        <v>145.34999999999997</v>
      </c>
      <c r="BA473" s="16">
        <f>AZ473/AX473</f>
        <v>5.383333333333332</v>
      </c>
      <c r="BF473" s="2"/>
      <c r="BG473" s="6"/>
    </row>
    <row r="474" spans="1:59" ht="12.75">
      <c r="A474" s="3"/>
      <c r="D474" s="6"/>
      <c r="E474" s="2"/>
      <c r="I474" s="2"/>
      <c r="Q474" s="2"/>
      <c r="U474" s="2"/>
      <c r="AC474" s="2"/>
      <c r="AX474" s="2"/>
      <c r="BF474" s="2"/>
      <c r="BG474" s="6"/>
    </row>
    <row r="475" spans="1:59" ht="12.75">
      <c r="A475" s="3">
        <v>1394</v>
      </c>
      <c r="D475" s="6"/>
      <c r="E475" s="2"/>
      <c r="I475" s="2"/>
      <c r="M475" s="9">
        <v>9</v>
      </c>
      <c r="N475" s="6">
        <v>4.8</v>
      </c>
      <c r="O475" s="16">
        <f>M475*N475</f>
        <v>43.199999999999996</v>
      </c>
      <c r="P475" s="16">
        <f>O475/M475</f>
        <v>4.8</v>
      </c>
      <c r="Q475" s="2"/>
      <c r="U475" s="9">
        <v>9</v>
      </c>
      <c r="V475" s="6">
        <v>5</v>
      </c>
      <c r="W475" s="16">
        <f>U475*V475</f>
        <v>45</v>
      </c>
      <c r="X475" s="16">
        <f>W475/U475</f>
        <v>5</v>
      </c>
      <c r="AC475" s="2"/>
      <c r="AG475" s="9">
        <v>9</v>
      </c>
      <c r="AH475" s="6">
        <v>5.400000000000001</v>
      </c>
      <c r="AI475" s="16">
        <f>AG475*AH475</f>
        <v>48.60000000000001</v>
      </c>
      <c r="AJ475" s="16">
        <f>AI475/AG475</f>
        <v>5.400000000000001</v>
      </c>
      <c r="AK475" s="9">
        <v>2</v>
      </c>
      <c r="AL475" s="6">
        <v>4.5</v>
      </c>
      <c r="AM475" s="16">
        <f>AK475*AL475</f>
        <v>9</v>
      </c>
      <c r="AN475" s="16">
        <f>AM475/AK475</f>
        <v>4.5</v>
      </c>
      <c r="AX475" s="9">
        <v>7</v>
      </c>
      <c r="AY475" s="6">
        <v>10.79761904761905</v>
      </c>
      <c r="AZ475" s="16">
        <f>AX475*AY475</f>
        <v>75.58333333333334</v>
      </c>
      <c r="BA475" s="16">
        <f>AZ475/AX475</f>
        <v>10.79761904761905</v>
      </c>
      <c r="BF475" s="2"/>
      <c r="BG475" s="6"/>
    </row>
    <row r="476" spans="1:59" ht="12.75">
      <c r="A476" s="3"/>
      <c r="D476" s="6"/>
      <c r="E476" s="2"/>
      <c r="I476" s="2"/>
      <c r="M476" s="9">
        <v>2</v>
      </c>
      <c r="N476" s="6">
        <v>4.5</v>
      </c>
      <c r="O476" s="16">
        <f>M476*N476</f>
        <v>9</v>
      </c>
      <c r="P476" s="16">
        <f>O476/M476</f>
        <v>4.5</v>
      </c>
      <c r="Q476" s="2"/>
      <c r="U476" s="2"/>
      <c r="AC476" s="2"/>
      <c r="AG476" s="9">
        <v>2</v>
      </c>
      <c r="AH476" s="6">
        <v>5.4</v>
      </c>
      <c r="AI476" s="16">
        <f>AG476*AH476</f>
        <v>10.8</v>
      </c>
      <c r="AJ476" s="16">
        <f>AI476/AG476</f>
        <v>5.4</v>
      </c>
      <c r="AK476" s="9"/>
      <c r="AX476" s="9">
        <v>9</v>
      </c>
      <c r="AY476" s="6">
        <v>5.75</v>
      </c>
      <c r="AZ476" s="16">
        <f>AX476*AY476</f>
        <v>51.75</v>
      </c>
      <c r="BA476" s="16">
        <f>AZ476/AX476</f>
        <v>5.75</v>
      </c>
      <c r="BF476" s="2"/>
      <c r="BG476" s="6"/>
    </row>
    <row r="477" spans="1:59" ht="12.75">
      <c r="A477" s="3"/>
      <c r="D477" s="6"/>
      <c r="E477" s="2"/>
      <c r="I477" s="2"/>
      <c r="O477" s="16"/>
      <c r="P477" s="16"/>
      <c r="Q477" s="2"/>
      <c r="U477" s="2"/>
      <c r="AC477" s="2"/>
      <c r="AI477" s="16"/>
      <c r="AJ477" s="16"/>
      <c r="AK477"/>
      <c r="AZ477" s="16"/>
      <c r="BF477" s="2"/>
      <c r="BG477" s="6"/>
    </row>
    <row r="478" spans="1:59" ht="12.75">
      <c r="A478" s="3"/>
      <c r="B478" s="3">
        <v>1394</v>
      </c>
      <c r="C478" s="6">
        <f>E478+I478+M478+Q478+U478+Y478+AC478+AG478+AK478+AO478+AS478+AX478+BB478</f>
        <v>49</v>
      </c>
      <c r="D478" s="6">
        <f>G478+K478+O478+S478+W478+AA478+AE478+AI478+AM478+AQ478+AU478+AZ478+BD478</f>
        <v>292.93333333333334</v>
      </c>
      <c r="E478" s="2"/>
      <c r="I478" s="2"/>
      <c r="M478" s="16">
        <f>SUM(M475:M477)</f>
        <v>11</v>
      </c>
      <c r="N478" s="6">
        <f>AVERAGE(N475:N477)</f>
        <v>4.65</v>
      </c>
      <c r="O478" s="16">
        <f>SUM(O475:O477)</f>
        <v>52.199999999999996</v>
      </c>
      <c r="P478" s="16">
        <f>O478/M478</f>
        <v>4.745454545454545</v>
      </c>
      <c r="Q478" s="2"/>
      <c r="U478" s="16">
        <f>SUM(U475:U477)</f>
        <v>9</v>
      </c>
      <c r="V478" s="6">
        <f>AVERAGE(V475:V477)</f>
        <v>5</v>
      </c>
      <c r="W478" s="16">
        <f>SUM(W475:W477)</f>
        <v>45</v>
      </c>
      <c r="X478" s="16">
        <f>W478/U478</f>
        <v>5</v>
      </c>
      <c r="AC478" s="2"/>
      <c r="AG478" s="16">
        <f>SUM(AG475:AG477)</f>
        <v>11</v>
      </c>
      <c r="AH478" s="6">
        <f>AVERAGE(AH475:AH477)</f>
        <v>5.4</v>
      </c>
      <c r="AI478" s="16">
        <f>SUM(AI475:AI477)</f>
        <v>59.400000000000006</v>
      </c>
      <c r="AJ478" s="16">
        <f>AI478/AG478</f>
        <v>5.4</v>
      </c>
      <c r="AK478" s="16">
        <f>SUM(AK475:AK477)</f>
        <v>2</v>
      </c>
      <c r="AL478" s="6">
        <f>AVERAGE(AL475:AL477)</f>
        <v>4.5</v>
      </c>
      <c r="AM478" s="16">
        <f>SUM(AM475:AM477)</f>
        <v>9</v>
      </c>
      <c r="AN478" s="16">
        <f>AM478/AK478</f>
        <v>4.5</v>
      </c>
      <c r="AX478" s="16">
        <f>SUM(AX475:AX477)</f>
        <v>16</v>
      </c>
      <c r="AY478" s="6">
        <f>AVERAGE(AY475:AY477)</f>
        <v>8.273809523809526</v>
      </c>
      <c r="AZ478" s="16">
        <f>SUM(AZ475:AZ477)</f>
        <v>127.33333333333334</v>
      </c>
      <c r="BA478" s="16">
        <f>AZ478/AX478</f>
        <v>7.958333333333334</v>
      </c>
      <c r="BF478" s="2"/>
      <c r="BG478" s="6"/>
    </row>
    <row r="479" spans="1:59" ht="12.75">
      <c r="A479" s="3"/>
      <c r="D479" s="6"/>
      <c r="E479" s="2"/>
      <c r="I479" s="2"/>
      <c r="Q479" s="2"/>
      <c r="U479" s="2"/>
      <c r="AC479" s="2"/>
      <c r="AX479" s="2"/>
      <c r="BF479" s="2"/>
      <c r="BG479" s="6"/>
    </row>
    <row r="480" spans="1:59" ht="12.75">
      <c r="A480" s="3">
        <v>1395</v>
      </c>
      <c r="D480" s="6"/>
      <c r="E480" s="9">
        <v>9</v>
      </c>
      <c r="F480" s="6">
        <v>6</v>
      </c>
      <c r="G480" s="16">
        <f>E480*F480</f>
        <v>54</v>
      </c>
      <c r="H480" s="16">
        <f>G480/E480</f>
        <v>6</v>
      </c>
      <c r="I480" s="2"/>
      <c r="M480" s="9">
        <v>2</v>
      </c>
      <c r="N480" s="6">
        <v>6</v>
      </c>
      <c r="O480" s="16">
        <f>M480*N480</f>
        <v>12</v>
      </c>
      <c r="P480" s="16">
        <f>O480/M480</f>
        <v>6</v>
      </c>
      <c r="Q480" s="2"/>
      <c r="U480" s="9">
        <v>2</v>
      </c>
      <c r="V480" s="6">
        <v>5.3</v>
      </c>
      <c r="W480" s="16">
        <f>U480*V480</f>
        <v>10.6</v>
      </c>
      <c r="X480" s="16">
        <f>W480/U480</f>
        <v>5.3</v>
      </c>
      <c r="AC480" s="2"/>
      <c r="AK480" s="9">
        <v>7</v>
      </c>
      <c r="AL480" s="6">
        <v>10.79761904761905</v>
      </c>
      <c r="AM480" s="16">
        <f>AK480*AL480</f>
        <v>75.58333333333334</v>
      </c>
      <c r="AN480" s="16">
        <f>AM480/AK480</f>
        <v>10.79761904761905</v>
      </c>
      <c r="AX480" s="9">
        <v>9</v>
      </c>
      <c r="AY480" s="6">
        <v>5.75</v>
      </c>
      <c r="AZ480" s="16">
        <f>AX480*AY480</f>
        <v>51.75</v>
      </c>
      <c r="BA480" s="16">
        <f>AZ480/AX480</f>
        <v>5.75</v>
      </c>
      <c r="BF480" s="2"/>
      <c r="BG480" s="6"/>
    </row>
    <row r="481" spans="1:59" ht="12.75">
      <c r="A481" s="3"/>
      <c r="D481" s="6"/>
      <c r="E481" s="9">
        <v>2</v>
      </c>
      <c r="F481" s="6">
        <v>6</v>
      </c>
      <c r="G481" s="16">
        <f>E481*F481</f>
        <v>12</v>
      </c>
      <c r="H481" s="16">
        <f>G481/E481</f>
        <v>6</v>
      </c>
      <c r="I481" s="2"/>
      <c r="M481" s="9">
        <v>1</v>
      </c>
      <c r="N481" s="6">
        <v>4.5</v>
      </c>
      <c r="O481" s="16">
        <f>M481*N481</f>
        <v>4.5</v>
      </c>
      <c r="P481" s="16">
        <f>O481/M481</f>
        <v>4.5</v>
      </c>
      <c r="Q481" s="2"/>
      <c r="U481" s="9">
        <v>9</v>
      </c>
      <c r="V481" s="6">
        <v>6</v>
      </c>
      <c r="W481" s="16">
        <f>U481*V481</f>
        <v>54</v>
      </c>
      <c r="X481" s="16">
        <f>W481/U481</f>
        <v>6</v>
      </c>
      <c r="AC481" s="2"/>
      <c r="AK481" s="9">
        <v>2</v>
      </c>
      <c r="AL481" s="6">
        <v>10.791666666666666</v>
      </c>
      <c r="AM481" s="16">
        <f>AK481*AL481</f>
        <v>21.583333333333332</v>
      </c>
      <c r="AN481" s="16">
        <f>AM481/AK481</f>
        <v>10.791666666666666</v>
      </c>
      <c r="AX481" s="9">
        <v>7</v>
      </c>
      <c r="AY481" s="6">
        <v>10.79761904761905</v>
      </c>
      <c r="AZ481" s="16">
        <f>AX481*AY481</f>
        <v>75.58333333333334</v>
      </c>
      <c r="BA481" s="16">
        <f>AZ481/AX481</f>
        <v>10.79761904761905</v>
      </c>
      <c r="BF481" s="2"/>
      <c r="BG481" s="6"/>
    </row>
    <row r="482" spans="1:59" ht="12.75">
      <c r="A482" s="3"/>
      <c r="D482" s="6"/>
      <c r="E482" s="9">
        <v>2</v>
      </c>
      <c r="F482" s="6">
        <v>6</v>
      </c>
      <c r="G482" s="16">
        <f>E482*F482</f>
        <v>12</v>
      </c>
      <c r="H482" s="16">
        <f>G482/E482</f>
        <v>6</v>
      </c>
      <c r="I482" s="2"/>
      <c r="Q482" s="2"/>
      <c r="U482" s="2"/>
      <c r="AC482" s="2"/>
      <c r="AK482" s="9">
        <v>9</v>
      </c>
      <c r="AL482" s="6">
        <v>6</v>
      </c>
      <c r="AM482" s="16">
        <f>AK482*AL482</f>
        <v>54</v>
      </c>
      <c r="AN482" s="16">
        <f>AM482/AK482</f>
        <v>6</v>
      </c>
      <c r="AX482" s="2"/>
      <c r="BF482" s="2"/>
      <c r="BG482" s="6"/>
    </row>
    <row r="483" spans="1:59" ht="12.75">
      <c r="A483" s="3"/>
      <c r="D483" s="6"/>
      <c r="E483" s="2"/>
      <c r="G483" s="16"/>
      <c r="H483" s="16"/>
      <c r="I483" s="2"/>
      <c r="Q483" s="2"/>
      <c r="U483" s="2"/>
      <c r="AC483" s="2"/>
      <c r="AM483" s="16"/>
      <c r="AN483" s="21"/>
      <c r="AX483" s="2"/>
      <c r="BF483" s="2"/>
      <c r="BG483" s="6"/>
    </row>
    <row r="484" spans="1:59" ht="12.75">
      <c r="A484" s="3"/>
      <c r="B484" s="3">
        <v>1395</v>
      </c>
      <c r="C484" s="6">
        <f>E484+I484+M484+Q484+U484+Y484+AC484+AG484+AK484+AO484+AS484+AX484+BB484</f>
        <v>61</v>
      </c>
      <c r="D484" s="6">
        <f>G484+K484+O484+S484+W484+AA484+AE484+AI484+AM484+AQ484+AU484+AZ484+BD484</f>
        <v>437.6</v>
      </c>
      <c r="E484" s="16">
        <f>SUM(E480:E483)</f>
        <v>13</v>
      </c>
      <c r="F484" s="6">
        <f>AVERAGE(F480:F483)</f>
        <v>6</v>
      </c>
      <c r="G484" s="16">
        <f>SUM(G480:G483)</f>
        <v>78</v>
      </c>
      <c r="H484" s="16">
        <f>G484/E484</f>
        <v>6</v>
      </c>
      <c r="I484" s="2"/>
      <c r="M484" s="16">
        <f>SUM(M480:M483)</f>
        <v>3</v>
      </c>
      <c r="N484" s="6">
        <f>AVERAGE(N480:N483)</f>
        <v>5.25</v>
      </c>
      <c r="O484" s="16">
        <f>SUM(O480:O483)</f>
        <v>16.5</v>
      </c>
      <c r="P484" s="16">
        <f>O484/M484</f>
        <v>5.5</v>
      </c>
      <c r="Q484" s="2"/>
      <c r="U484" s="16">
        <f>SUM(U480:U483)</f>
        <v>11</v>
      </c>
      <c r="V484" s="6">
        <f>AVERAGE(V480:V483)</f>
        <v>5.65</v>
      </c>
      <c r="W484" s="16">
        <f>SUM(W480:W483)</f>
        <v>64.6</v>
      </c>
      <c r="X484" s="16">
        <f>W484/U484</f>
        <v>5.872727272727272</v>
      </c>
      <c r="AC484" s="2"/>
      <c r="AK484" s="16">
        <f>SUM(AK480:AK483)</f>
        <v>18</v>
      </c>
      <c r="AL484" s="6">
        <f>AVERAGE(AL480:AL483)</f>
        <v>9.196428571428571</v>
      </c>
      <c r="AM484" s="16">
        <f>SUM(AM480:AM483)</f>
        <v>151.16666666666669</v>
      </c>
      <c r="AN484" s="16">
        <f>AM484/AK484</f>
        <v>8.398148148148149</v>
      </c>
      <c r="AX484" s="16">
        <f>SUM(AX480:AX483)</f>
        <v>16</v>
      </c>
      <c r="AY484" s="6">
        <f>AVERAGE(AY480:AY483)</f>
        <v>8.273809523809526</v>
      </c>
      <c r="AZ484" s="16">
        <f>SUM(AZ480:AZ483)</f>
        <v>127.33333333333334</v>
      </c>
      <c r="BA484" s="16">
        <f>AZ484/AX484</f>
        <v>7.958333333333334</v>
      </c>
      <c r="BF484" s="2"/>
      <c r="BG484" s="6"/>
    </row>
    <row r="485" spans="1:59" ht="12.75">
      <c r="A485" s="3"/>
      <c r="D485" s="6"/>
      <c r="E485" s="2"/>
      <c r="I485" s="2"/>
      <c r="Q485" s="2"/>
      <c r="U485" s="2"/>
      <c r="AC485" s="2"/>
      <c r="AX485" s="2"/>
      <c r="BF485" s="2"/>
      <c r="BG485" s="6"/>
    </row>
    <row r="486" spans="1:59" ht="12.75">
      <c r="A486" s="3">
        <v>1396</v>
      </c>
      <c r="D486" s="6"/>
      <c r="E486" s="9">
        <v>7</v>
      </c>
      <c r="F486" s="6">
        <v>11</v>
      </c>
      <c r="G486" s="16">
        <f>E486*F486</f>
        <v>77</v>
      </c>
      <c r="H486" s="16">
        <f>G486/E486</f>
        <v>11</v>
      </c>
      <c r="I486" s="2"/>
      <c r="M486" s="9">
        <v>9</v>
      </c>
      <c r="N486" s="6">
        <v>6</v>
      </c>
      <c r="O486" s="16">
        <f>M486*N486</f>
        <v>54</v>
      </c>
      <c r="P486" s="16">
        <f>O486/M486</f>
        <v>6</v>
      </c>
      <c r="Q486" s="2"/>
      <c r="U486" s="9">
        <v>2</v>
      </c>
      <c r="V486" s="6">
        <v>5.9</v>
      </c>
      <c r="W486" s="16">
        <f>U486*V486</f>
        <v>11.8</v>
      </c>
      <c r="X486" s="16">
        <f>W486/U486</f>
        <v>5.9</v>
      </c>
      <c r="AC486" s="2"/>
      <c r="AG486" s="9">
        <v>9</v>
      </c>
      <c r="AH486" s="6">
        <v>6</v>
      </c>
      <c r="AI486" s="16">
        <f>AG486*AH486</f>
        <v>54</v>
      </c>
      <c r="AJ486" s="16">
        <f>AI486/AG486</f>
        <v>6</v>
      </c>
      <c r="AK486" s="9">
        <v>2</v>
      </c>
      <c r="AL486" s="6">
        <v>5</v>
      </c>
      <c r="AM486" s="16">
        <f>AK486*AL486</f>
        <v>10</v>
      </c>
      <c r="AN486" s="16">
        <f>AM486/AK486</f>
        <v>5</v>
      </c>
      <c r="AS486" s="8">
        <v>7</v>
      </c>
      <c r="AT486" s="6">
        <v>16.5</v>
      </c>
      <c r="AU486" s="16">
        <f>AS486*AT486</f>
        <v>115.5</v>
      </c>
      <c r="AV486" s="16">
        <f>AU486/AS486</f>
        <v>16.5</v>
      </c>
      <c r="AW486" t="s">
        <v>76</v>
      </c>
      <c r="AX486" s="9">
        <v>9</v>
      </c>
      <c r="AY486" s="6">
        <v>5.599999999999999</v>
      </c>
      <c r="AZ486" s="16">
        <f>AX486*AY486</f>
        <v>50.39999999999999</v>
      </c>
      <c r="BA486" s="16">
        <f>AZ486/AX486</f>
        <v>5.599999999999999</v>
      </c>
      <c r="BF486" s="2"/>
      <c r="BG486" s="6"/>
    </row>
    <row r="487" spans="1:59" ht="12.75">
      <c r="A487" s="3"/>
      <c r="D487" s="6"/>
      <c r="E487" s="9">
        <v>2</v>
      </c>
      <c r="F487" s="6">
        <v>6.5</v>
      </c>
      <c r="G487" s="16">
        <f>E487*F487</f>
        <v>13</v>
      </c>
      <c r="H487" s="16">
        <f>G487/E487</f>
        <v>6.5</v>
      </c>
      <c r="I487" s="2"/>
      <c r="Q487" s="2"/>
      <c r="U487" s="9">
        <v>2</v>
      </c>
      <c r="V487" s="6">
        <v>4.7</v>
      </c>
      <c r="W487" s="16">
        <f>U487*V487</f>
        <v>9.4</v>
      </c>
      <c r="X487" s="16">
        <f>W487/U487</f>
        <v>4.7</v>
      </c>
      <c r="AC487" s="2"/>
      <c r="AG487" s="9">
        <v>2.5</v>
      </c>
      <c r="AH487" s="6">
        <v>6</v>
      </c>
      <c r="AI487" s="16">
        <f>AG487*AH487</f>
        <v>15</v>
      </c>
      <c r="AJ487" s="16">
        <f>AI487/AG487</f>
        <v>6</v>
      </c>
      <c r="AK487" s="9">
        <v>9</v>
      </c>
      <c r="AL487" s="6">
        <v>6.05</v>
      </c>
      <c r="AM487" s="16">
        <f>AK487*AL487</f>
        <v>54.449999999999996</v>
      </c>
      <c r="AN487" s="16">
        <f>AM487/AK487</f>
        <v>6.05</v>
      </c>
      <c r="AS487" s="8">
        <v>2</v>
      </c>
      <c r="AT487" s="6">
        <v>16.5</v>
      </c>
      <c r="AU487" s="16">
        <f>AS487*AT487</f>
        <v>33</v>
      </c>
      <c r="AV487" s="16">
        <f>AU487/AS487</f>
        <v>16.5</v>
      </c>
      <c r="AW487" t="s">
        <v>76</v>
      </c>
      <c r="AX487" s="2"/>
      <c r="BF487" s="2"/>
      <c r="BG487" s="6"/>
    </row>
    <row r="488" spans="1:59" ht="12.75">
      <c r="A488" s="3"/>
      <c r="D488" s="6"/>
      <c r="E488" s="2"/>
      <c r="G488" s="16"/>
      <c r="H488" s="16"/>
      <c r="I488" s="2"/>
      <c r="Q488" s="2"/>
      <c r="U488" s="2"/>
      <c r="W488" s="16"/>
      <c r="X488" s="21"/>
      <c r="AC488" s="2"/>
      <c r="AG488" s="2"/>
      <c r="AI488" s="16"/>
      <c r="AJ488" s="16"/>
      <c r="AM488" s="16"/>
      <c r="AN488" s="21"/>
      <c r="AU488" s="16"/>
      <c r="AV488" s="21"/>
      <c r="AX488" s="2"/>
      <c r="BF488" s="2"/>
      <c r="BG488" s="6"/>
    </row>
    <row r="489" spans="1:59" ht="12.75">
      <c r="A489" s="3"/>
      <c r="B489" s="3">
        <v>1396</v>
      </c>
      <c r="C489" s="6">
        <f>E489+I489+M489+Q489+U489+Y489+AC489+AG489+AK489+AO489+AS489+AX489+BB489</f>
        <v>62.5</v>
      </c>
      <c r="D489" s="6">
        <f>G489+K489+O489+S489+W489+AA489+AE489+AI489+AM489+AQ489+AU489+AZ489+BD489</f>
        <v>497.54999999999995</v>
      </c>
      <c r="E489" s="16">
        <f>SUM(E486:E488)</f>
        <v>9</v>
      </c>
      <c r="F489" s="6">
        <f>AVERAGE(F486:F488)</f>
        <v>8.75</v>
      </c>
      <c r="G489" s="16">
        <f>SUM(G486:G488)</f>
        <v>90</v>
      </c>
      <c r="H489" s="16">
        <f>G489/E489</f>
        <v>10</v>
      </c>
      <c r="I489" s="2"/>
      <c r="M489" s="16">
        <f>SUM(M486:M488)</f>
        <v>9</v>
      </c>
      <c r="N489" s="6">
        <f>AVERAGE(N486:N488)</f>
        <v>6</v>
      </c>
      <c r="O489" s="16">
        <f>SUM(O486:O488)</f>
        <v>54</v>
      </c>
      <c r="P489" s="16">
        <f>O489/M489</f>
        <v>6</v>
      </c>
      <c r="Q489" s="2"/>
      <c r="U489" s="16">
        <f>SUM(U486:U488)</f>
        <v>4</v>
      </c>
      <c r="V489" s="6">
        <f>AVERAGE(V486:V488)</f>
        <v>5.300000000000001</v>
      </c>
      <c r="W489" s="16">
        <f>SUM(W486:W488)</f>
        <v>21.200000000000003</v>
      </c>
      <c r="X489" s="16">
        <f>W489/U489</f>
        <v>5.300000000000001</v>
      </c>
      <c r="AC489" s="2"/>
      <c r="AG489" s="16">
        <f>SUM(AG486:AG488)</f>
        <v>11.5</v>
      </c>
      <c r="AH489" s="6">
        <f>AVERAGE(AH486:AH488)</f>
        <v>6</v>
      </c>
      <c r="AI489" s="16">
        <f>SUM(AI486:AI488)</f>
        <v>69</v>
      </c>
      <c r="AJ489" s="16">
        <f>AI489/AG489</f>
        <v>6</v>
      </c>
      <c r="AK489" s="16">
        <f>SUM(AK486:AK488)</f>
        <v>11</v>
      </c>
      <c r="AL489" s="6">
        <f>AVERAGE(AL486:AL488)</f>
        <v>5.525</v>
      </c>
      <c r="AM489" s="16">
        <f>SUM(AM486:AM488)</f>
        <v>64.44999999999999</v>
      </c>
      <c r="AN489" s="16">
        <f>AM489/AK489</f>
        <v>5.8590909090909085</v>
      </c>
      <c r="AS489" s="16">
        <f>SUM(AS486:AS488)</f>
        <v>9</v>
      </c>
      <c r="AT489" s="6">
        <f>AVERAGE(AT486:AT488)</f>
        <v>16.5</v>
      </c>
      <c r="AU489" s="16">
        <f>SUM(AU486:AU488)</f>
        <v>148.5</v>
      </c>
      <c r="AV489" s="16">
        <f>AU489/AS489</f>
        <v>16.5</v>
      </c>
      <c r="AX489" s="16">
        <f>SUM(AX486:AX488)</f>
        <v>9</v>
      </c>
      <c r="AY489" s="6">
        <f>AVERAGE(AY486:AY488)</f>
        <v>5.599999999999999</v>
      </c>
      <c r="AZ489" s="16">
        <f>SUM(AZ486:AZ488)</f>
        <v>50.39999999999999</v>
      </c>
      <c r="BA489" s="16">
        <f>AZ489/AX489</f>
        <v>5.599999999999999</v>
      </c>
      <c r="BF489" s="2"/>
      <c r="BG489" s="6"/>
    </row>
    <row r="490" spans="1:59" ht="12.75">
      <c r="A490" s="3"/>
      <c r="D490" s="6"/>
      <c r="E490" s="2"/>
      <c r="I490" s="2"/>
      <c r="Q490" s="2"/>
      <c r="U490" s="2"/>
      <c r="AC490" s="2"/>
      <c r="AX490" s="2"/>
      <c r="BF490" s="2"/>
      <c r="BG490" s="6"/>
    </row>
    <row r="491" spans="1:59" ht="12.75">
      <c r="A491" s="3">
        <v>1397</v>
      </c>
      <c r="D491" s="6"/>
      <c r="E491" s="9">
        <v>2</v>
      </c>
      <c r="F491" s="6">
        <v>8</v>
      </c>
      <c r="G491" s="16">
        <f>E491*F491</f>
        <v>16</v>
      </c>
      <c r="H491" s="16">
        <f>G491/E491</f>
        <v>8</v>
      </c>
      <c r="I491" s="2"/>
      <c r="M491" s="9">
        <v>2</v>
      </c>
      <c r="N491" s="6">
        <v>5.5</v>
      </c>
      <c r="O491" s="16">
        <f>M491*N491</f>
        <v>11</v>
      </c>
      <c r="P491" s="16">
        <f>O491/M491</f>
        <v>5.5</v>
      </c>
      <c r="Q491" s="2"/>
      <c r="U491" s="2"/>
      <c r="AC491" s="2"/>
      <c r="AG491" s="9">
        <v>9</v>
      </c>
      <c r="AH491" s="6">
        <v>6.2</v>
      </c>
      <c r="AI491" s="16">
        <f>AG491*AH491</f>
        <v>55.800000000000004</v>
      </c>
      <c r="AJ491" s="16">
        <f>AI491/AG491</f>
        <v>6.2</v>
      </c>
      <c r="AK491" s="9">
        <v>9</v>
      </c>
      <c r="AL491" s="6">
        <v>8.25</v>
      </c>
      <c r="AM491" s="16">
        <f>AK491*AL491</f>
        <v>74.25</v>
      </c>
      <c r="AN491" s="16">
        <f>AM491/AK491</f>
        <v>8.25</v>
      </c>
      <c r="AS491" s="8">
        <v>7</v>
      </c>
      <c r="AT491" s="6">
        <v>18</v>
      </c>
      <c r="AU491" s="16">
        <f>AS491*AT491</f>
        <v>126</v>
      </c>
      <c r="AV491" s="16">
        <f>AU491/AS491</f>
        <v>18</v>
      </c>
      <c r="AW491" t="s">
        <v>187</v>
      </c>
      <c r="AX491" s="2"/>
      <c r="BF491" s="2"/>
      <c r="BG491" s="6"/>
    </row>
    <row r="492" spans="1:59" ht="12.75">
      <c r="A492" s="3"/>
      <c r="D492" s="6"/>
      <c r="E492" s="2"/>
      <c r="I492" s="2"/>
      <c r="M492" s="9">
        <v>9</v>
      </c>
      <c r="N492" s="6">
        <v>5.5</v>
      </c>
      <c r="O492" s="16">
        <f>M492*N492</f>
        <v>49.5</v>
      </c>
      <c r="P492" s="16">
        <f>O492/M492</f>
        <v>5.5</v>
      </c>
      <c r="Q492" s="2"/>
      <c r="U492" s="2"/>
      <c r="AC492" s="2"/>
      <c r="AG492" s="9">
        <v>9</v>
      </c>
      <c r="AH492" s="6">
        <v>6.2</v>
      </c>
      <c r="AI492" s="16">
        <f>AG492*AH492</f>
        <v>55.800000000000004</v>
      </c>
      <c r="AJ492" s="16">
        <f>AI492/AG492</f>
        <v>6.2</v>
      </c>
      <c r="AK492" s="9">
        <v>1</v>
      </c>
      <c r="AL492" s="6">
        <v>5</v>
      </c>
      <c r="AM492" s="16">
        <f>AK492*AL492</f>
        <v>5</v>
      </c>
      <c r="AN492" s="16">
        <f>AM492/AK492</f>
        <v>5</v>
      </c>
      <c r="AS492" s="8">
        <v>2</v>
      </c>
      <c r="AT492" s="6">
        <v>13.833333333333334</v>
      </c>
      <c r="AU492" s="16">
        <f>AS492*AT492</f>
        <v>27.666666666666668</v>
      </c>
      <c r="AV492" s="16">
        <f>AU492/AS492</f>
        <v>13.833333333333334</v>
      </c>
      <c r="AW492" t="s">
        <v>187</v>
      </c>
      <c r="AX492" s="2"/>
      <c r="BF492" s="2"/>
      <c r="BG492" s="6"/>
    </row>
    <row r="493" spans="1:59" ht="12.75">
      <c r="A493" s="3"/>
      <c r="D493" s="6"/>
      <c r="E493" s="2"/>
      <c r="I493" s="2"/>
      <c r="M493" s="2"/>
      <c r="O493" s="16"/>
      <c r="P493" s="16"/>
      <c r="Q493" s="2"/>
      <c r="U493" s="2"/>
      <c r="AC493" s="2"/>
      <c r="AG493" s="2"/>
      <c r="AI493" s="16"/>
      <c r="AJ493" s="16"/>
      <c r="AM493" s="16"/>
      <c r="AN493" s="21"/>
      <c r="AU493" s="16"/>
      <c r="AV493" s="21"/>
      <c r="AX493" s="2"/>
      <c r="BF493" s="2"/>
      <c r="BG493" s="6"/>
    </row>
    <row r="494" spans="1:59" ht="12.75">
      <c r="A494" s="3"/>
      <c r="B494" s="3">
        <v>1397</v>
      </c>
      <c r="C494" s="6">
        <f>E494+I494+M494+Q494+U494+Y494+AC494+AG494+AK494+AO494+AS494+AX494+BB494</f>
        <v>50</v>
      </c>
      <c r="D494" s="6">
        <f>G494+K494+O494+S494+W494+AA494+AE494+AI494+AM494+AQ494+AU494+AZ494+BD494</f>
        <v>421.01666666666665</v>
      </c>
      <c r="E494" s="16">
        <f>SUM(E491:E492)</f>
        <v>2</v>
      </c>
      <c r="F494" s="6">
        <f>AVERAGE(F491:F492)</f>
        <v>8</v>
      </c>
      <c r="G494" s="16">
        <f>SUM(G491:G492)</f>
        <v>16</v>
      </c>
      <c r="H494" s="16">
        <f>G494/E494</f>
        <v>8</v>
      </c>
      <c r="I494" s="2"/>
      <c r="M494" s="16">
        <f>SUM(M491:M492)</f>
        <v>11</v>
      </c>
      <c r="N494" s="6">
        <f>AVERAGE(N491:N492)</f>
        <v>5.5</v>
      </c>
      <c r="O494" s="16">
        <f>SUM(O491:O492)</f>
        <v>60.5</v>
      </c>
      <c r="P494" s="16">
        <f>O494/M494</f>
        <v>5.5</v>
      </c>
      <c r="Q494" s="2"/>
      <c r="U494" s="2"/>
      <c r="AC494" s="2"/>
      <c r="AG494" s="16">
        <f>SUM(AG491:AG492)</f>
        <v>18</v>
      </c>
      <c r="AH494" s="6">
        <f>AVERAGE(AH491:AH492)</f>
        <v>6.2</v>
      </c>
      <c r="AI494" s="16">
        <f>SUM(AI491:AI492)</f>
        <v>111.60000000000001</v>
      </c>
      <c r="AJ494" s="16">
        <f>AI494/AG494</f>
        <v>6.2</v>
      </c>
      <c r="AK494" s="16">
        <f>SUM(AK491:AK492)</f>
        <v>10</v>
      </c>
      <c r="AL494" s="6">
        <f>AVERAGE(AL491:AL492)</f>
        <v>6.625</v>
      </c>
      <c r="AM494" s="16">
        <f>SUM(AM491:AM492)</f>
        <v>79.25</v>
      </c>
      <c r="AN494" s="16">
        <f>AM494/AK494</f>
        <v>7.925</v>
      </c>
      <c r="AS494" s="16">
        <f>SUM(AS491:AS492)</f>
        <v>9</v>
      </c>
      <c r="AT494" s="6">
        <f>AVERAGE(AT491:AT492)</f>
        <v>15.916666666666668</v>
      </c>
      <c r="AU494" s="16">
        <f>SUM(AU491:AU492)</f>
        <v>153.66666666666666</v>
      </c>
      <c r="AV494" s="16">
        <f>AU494/AS494</f>
        <v>17.074074074074073</v>
      </c>
      <c r="AX494" s="2"/>
      <c r="BF494" s="2"/>
      <c r="BG494" s="6"/>
    </row>
    <row r="495" spans="1:59" ht="12.75">
      <c r="A495" s="3"/>
      <c r="D495" s="6"/>
      <c r="E495" s="2"/>
      <c r="I495" s="2"/>
      <c r="O495" s="16"/>
      <c r="P495" s="16"/>
      <c r="Q495" s="2"/>
      <c r="U495" s="2"/>
      <c r="AC495" s="2"/>
      <c r="AI495" s="16"/>
      <c r="AJ495" s="16"/>
      <c r="AK495"/>
      <c r="AM495" s="16"/>
      <c r="AN495" s="21"/>
      <c r="AU495" s="16"/>
      <c r="AV495" s="21"/>
      <c r="AX495" s="2"/>
      <c r="BF495" s="2"/>
      <c r="BG495" s="6"/>
    </row>
    <row r="496" spans="1:59" ht="12.75">
      <c r="A496" s="3">
        <v>1398</v>
      </c>
      <c r="D496" s="6"/>
      <c r="E496" s="9">
        <v>2</v>
      </c>
      <c r="F496" s="6">
        <v>7</v>
      </c>
      <c r="G496" s="16">
        <f>E496*F496</f>
        <v>14</v>
      </c>
      <c r="H496" s="16">
        <f>G496/E496</f>
        <v>7</v>
      </c>
      <c r="I496" s="2"/>
      <c r="M496" s="9">
        <v>7</v>
      </c>
      <c r="N496" s="6">
        <v>9.5</v>
      </c>
      <c r="O496" s="16">
        <f>M496*N496</f>
        <v>66.5</v>
      </c>
      <c r="P496" s="16">
        <f>O496/M496</f>
        <v>9.5</v>
      </c>
      <c r="Q496" s="2"/>
      <c r="U496" s="9">
        <v>2</v>
      </c>
      <c r="V496" s="6">
        <v>5.4</v>
      </c>
      <c r="W496" s="16">
        <f>U496*V496</f>
        <v>10.8</v>
      </c>
      <c r="X496" s="16">
        <f>W496/U496</f>
        <v>5.4</v>
      </c>
      <c r="AC496" s="2"/>
      <c r="AX496" s="9">
        <v>9</v>
      </c>
      <c r="AY496" s="6">
        <v>7.6</v>
      </c>
      <c r="AZ496" s="16">
        <f>AX496*AY496</f>
        <v>68.39999999999999</v>
      </c>
      <c r="BA496" s="16">
        <f>AZ496/AX496</f>
        <v>7.599999999999999</v>
      </c>
      <c r="BF496" s="2"/>
      <c r="BG496" s="6"/>
    </row>
    <row r="497" spans="1:59" ht="12.75">
      <c r="A497" s="3"/>
      <c r="D497" s="6"/>
      <c r="E497" s="2"/>
      <c r="I497" s="2"/>
      <c r="M497" s="9">
        <v>2.5</v>
      </c>
      <c r="N497" s="6">
        <v>9.5</v>
      </c>
      <c r="O497" s="16">
        <f>M497*N497</f>
        <v>23.75</v>
      </c>
      <c r="P497" s="16">
        <f>O497/M497</f>
        <v>9.5</v>
      </c>
      <c r="Q497" s="2"/>
      <c r="U497" s="9">
        <v>9</v>
      </c>
      <c r="V497" s="6">
        <v>5.6</v>
      </c>
      <c r="W497" s="16">
        <f>U497*V497</f>
        <v>50.4</v>
      </c>
      <c r="X497" s="16">
        <f>W497/U497</f>
        <v>5.6</v>
      </c>
      <c r="AC497" s="2"/>
      <c r="AX497" s="9">
        <v>9</v>
      </c>
      <c r="AY497" s="6">
        <v>6.5</v>
      </c>
      <c r="AZ497" s="16">
        <f>AX497*AY497</f>
        <v>58.5</v>
      </c>
      <c r="BA497" s="16">
        <f>AZ497/AX497</f>
        <v>6.5</v>
      </c>
      <c r="BF497" s="2"/>
      <c r="BG497" s="6"/>
    </row>
    <row r="498" spans="1:59" ht="12.75">
      <c r="A498" s="3"/>
      <c r="D498" s="6"/>
      <c r="E498" s="2"/>
      <c r="I498" s="2"/>
      <c r="M498" s="9">
        <v>9</v>
      </c>
      <c r="N498" s="6">
        <v>4.5</v>
      </c>
      <c r="O498" s="16">
        <f>M498*N498</f>
        <v>40.5</v>
      </c>
      <c r="P498" s="16">
        <f>O498/M498</f>
        <v>4.5</v>
      </c>
      <c r="Q498" s="2"/>
      <c r="U498" s="9">
        <v>9</v>
      </c>
      <c r="V498" s="6">
        <v>5.6</v>
      </c>
      <c r="W498" s="16">
        <f>U498*V498</f>
        <v>50.4</v>
      </c>
      <c r="X498" s="16">
        <f>W498/U498</f>
        <v>5.6</v>
      </c>
      <c r="AC498" s="2"/>
      <c r="AX498" s="2"/>
      <c r="BF498" s="2"/>
      <c r="BG498" s="6"/>
    </row>
    <row r="499" spans="1:59" ht="12.75">
      <c r="A499" s="3"/>
      <c r="D499" s="6"/>
      <c r="E499" s="2"/>
      <c r="I499" s="2"/>
      <c r="Q499" s="2"/>
      <c r="U499" s="9">
        <v>2</v>
      </c>
      <c r="V499" s="6">
        <v>5.6</v>
      </c>
      <c r="W499" s="16">
        <f>U499*V499</f>
        <v>11.2</v>
      </c>
      <c r="X499" s="16">
        <f>W499/U499</f>
        <v>5.6</v>
      </c>
      <c r="AC499" s="2"/>
      <c r="AX499" s="2"/>
      <c r="BF499" s="2"/>
      <c r="BG499" s="6"/>
    </row>
    <row r="500" spans="1:59" ht="12.75">
      <c r="A500" s="3"/>
      <c r="D500" s="6"/>
      <c r="E500" s="2"/>
      <c r="I500" s="2"/>
      <c r="Q500" s="2"/>
      <c r="U500" s="9">
        <v>2</v>
      </c>
      <c r="V500" s="6">
        <v>5</v>
      </c>
      <c r="W500" s="16">
        <f>U500*V500</f>
        <v>10</v>
      </c>
      <c r="X500" s="16">
        <f>W500/U500</f>
        <v>5</v>
      </c>
      <c r="AC500" s="2"/>
      <c r="AX500" s="2"/>
      <c r="BF500" s="2"/>
      <c r="BG500" s="6"/>
    </row>
    <row r="501" spans="1:59" ht="12.75">
      <c r="A501" s="3"/>
      <c r="D501" s="6"/>
      <c r="E501" s="2"/>
      <c r="I501" s="2"/>
      <c r="Q501" s="2"/>
      <c r="U501" s="2"/>
      <c r="W501" s="16"/>
      <c r="X501" s="21"/>
      <c r="AC501" s="2"/>
      <c r="AX501" s="2"/>
      <c r="BF501" s="2"/>
      <c r="BG501" s="6"/>
    </row>
    <row r="502" spans="1:59" ht="12.75">
      <c r="A502" s="3"/>
      <c r="B502" s="3">
        <v>1398</v>
      </c>
      <c r="C502" s="6">
        <f>E502+I502+M502+Q502+U502+Y502+AC502+AG502+AK502+AO502+AS502+AX502+BB502</f>
        <v>62.5</v>
      </c>
      <c r="D502" s="6">
        <f>G502+K502+O502+S502+W502+AA502+AE502+AI502+AM502+AQ502+AU502+AZ502+BD502</f>
        <v>404.45</v>
      </c>
      <c r="E502" s="16">
        <f>SUM(E496:E501)</f>
        <v>2</v>
      </c>
      <c r="F502" s="6">
        <f>AVERAGE(F496:F501)</f>
        <v>7</v>
      </c>
      <c r="G502" s="16">
        <f>SUM(G496:G501)</f>
        <v>14</v>
      </c>
      <c r="H502" s="16">
        <f>G502/E502</f>
        <v>7</v>
      </c>
      <c r="I502" s="2"/>
      <c r="M502" s="16">
        <f>SUM(M496:M501)</f>
        <v>18.5</v>
      </c>
      <c r="N502" s="6">
        <f>AVERAGE(N496:N501)</f>
        <v>7.833333333333333</v>
      </c>
      <c r="O502" s="16">
        <f>SUM(O496:O501)</f>
        <v>130.75</v>
      </c>
      <c r="P502" s="16">
        <f>O502/M502</f>
        <v>7.0675675675675675</v>
      </c>
      <c r="Q502" s="2"/>
      <c r="U502" s="16">
        <f>SUM(U496:U501)</f>
        <v>24</v>
      </c>
      <c r="V502" s="6">
        <f>AVERAGE(V496:V501)</f>
        <v>5.44</v>
      </c>
      <c r="W502" s="16">
        <f>SUM(W496:W501)</f>
        <v>132.8</v>
      </c>
      <c r="X502" s="16">
        <f>W502/U502</f>
        <v>5.533333333333334</v>
      </c>
      <c r="AC502" s="2"/>
      <c r="AX502" s="16">
        <f>SUM(AX496:AX501)</f>
        <v>18</v>
      </c>
      <c r="AY502" s="6">
        <f>AVERAGE(AY496:AY501)</f>
        <v>7.05</v>
      </c>
      <c r="AZ502" s="16">
        <f>SUM(AZ496:AZ501)</f>
        <v>126.89999999999999</v>
      </c>
      <c r="BA502" s="16">
        <f>AZ502/AX502</f>
        <v>7.05</v>
      </c>
      <c r="BF502" s="2"/>
      <c r="BG502" s="6"/>
    </row>
    <row r="503" spans="1:59" ht="12.75">
      <c r="A503" s="3"/>
      <c r="D503" s="6"/>
      <c r="E503" s="2"/>
      <c r="I503" s="2"/>
      <c r="Q503" s="2"/>
      <c r="U503" s="2"/>
      <c r="AC503" s="2"/>
      <c r="AX503" s="2"/>
      <c r="BF503" s="2"/>
      <c r="BG503" s="6"/>
    </row>
    <row r="504" spans="1:59" ht="12.75">
      <c r="A504" s="3">
        <v>1399</v>
      </c>
      <c r="D504" s="6"/>
      <c r="E504" s="9">
        <v>2</v>
      </c>
      <c r="F504" s="6">
        <v>6.3</v>
      </c>
      <c r="G504" s="16">
        <f>E504*F504</f>
        <v>12.6</v>
      </c>
      <c r="H504" s="16">
        <f>G504/E504</f>
        <v>6.3</v>
      </c>
      <c r="I504" s="2"/>
      <c r="Q504" s="2"/>
      <c r="U504" s="2"/>
      <c r="AC504" s="2"/>
      <c r="AG504" s="9">
        <v>9</v>
      </c>
      <c r="AH504" s="6">
        <v>8.7</v>
      </c>
      <c r="AI504" s="16">
        <f>AG504*AH504</f>
        <v>78.3</v>
      </c>
      <c r="AJ504" s="16">
        <f>AI504/AG504</f>
        <v>8.7</v>
      </c>
      <c r="AK504" s="9">
        <v>2</v>
      </c>
      <c r="AL504" s="6">
        <v>5.2</v>
      </c>
      <c r="AM504" s="16">
        <f>AK504*AL504</f>
        <v>10.4</v>
      </c>
      <c r="AN504" s="16">
        <f>AM504/AK504</f>
        <v>5.2</v>
      </c>
      <c r="AS504" s="8">
        <v>7</v>
      </c>
      <c r="AT504" s="6">
        <v>17.5</v>
      </c>
      <c r="AU504" s="16">
        <f>AS504*AT504</f>
        <v>122.5</v>
      </c>
      <c r="AV504" s="16">
        <f>AU504/AS504</f>
        <v>17.5</v>
      </c>
      <c r="AW504" t="s">
        <v>187</v>
      </c>
      <c r="AX504" s="9">
        <v>7</v>
      </c>
      <c r="AY504" s="6">
        <v>6.488095238095238</v>
      </c>
      <c r="AZ504" s="16">
        <f>AX504*AY504</f>
        <v>45.416666666666664</v>
      </c>
      <c r="BA504" s="16">
        <f>AZ504/AX504</f>
        <v>6.488095238095238</v>
      </c>
      <c r="BF504" s="2"/>
      <c r="BG504" s="6"/>
    </row>
    <row r="505" spans="1:59" ht="12.75">
      <c r="A505" s="3"/>
      <c r="D505" s="6"/>
      <c r="E505" s="2"/>
      <c r="I505" s="2"/>
      <c r="Q505" s="2"/>
      <c r="U505" s="2"/>
      <c r="AC505" s="2"/>
      <c r="AH505" s="8"/>
      <c r="AI505" s="16"/>
      <c r="AJ505" s="16"/>
      <c r="AK505" s="9">
        <v>1</v>
      </c>
      <c r="AL505" s="6">
        <v>4.2</v>
      </c>
      <c r="AM505" s="16">
        <f>AK505*AL505</f>
        <v>4.2</v>
      </c>
      <c r="AN505" s="16">
        <f>AM505/AK505</f>
        <v>4.2</v>
      </c>
      <c r="AS505" s="8">
        <v>2.5</v>
      </c>
      <c r="AT505" s="6">
        <v>17.5</v>
      </c>
      <c r="AU505" s="16">
        <f>AS505*AT505</f>
        <v>43.75</v>
      </c>
      <c r="AV505" s="16">
        <f>AU505/AS505</f>
        <v>17.5</v>
      </c>
      <c r="AW505" t="s">
        <v>187</v>
      </c>
      <c r="AX505" s="2"/>
      <c r="BF505" s="2"/>
      <c r="BG505" s="6"/>
    </row>
    <row r="506" spans="1:59" ht="12.75">
      <c r="A506" s="3"/>
      <c r="D506" s="6"/>
      <c r="E506" s="2"/>
      <c r="I506" s="2"/>
      <c r="Q506" s="2"/>
      <c r="U506" s="2"/>
      <c r="AC506" s="2"/>
      <c r="AI506" s="16"/>
      <c r="AJ506" s="16"/>
      <c r="AM506" s="16"/>
      <c r="AU506" s="16"/>
      <c r="AV506" s="21"/>
      <c r="AX506" s="2"/>
      <c r="BF506" s="2"/>
      <c r="BG506" s="6"/>
    </row>
    <row r="507" spans="1:59" ht="12.75">
      <c r="A507" s="3"/>
      <c r="B507" s="3">
        <v>1399</v>
      </c>
      <c r="C507" s="6">
        <f>E507+I507+M507+Q507+U507+Y507+AC507+AG507+AK507+AO507+AS507+AX507+BB507</f>
        <v>30.5</v>
      </c>
      <c r="D507" s="6">
        <f>G507+K507+O507+S507+W507+AA507+AE507+AI507+AM507+AQ507+AU507+AZ507+BD507</f>
        <v>317.1666666666667</v>
      </c>
      <c r="E507" s="16">
        <f>SUM(E504:E506)</f>
        <v>2</v>
      </c>
      <c r="F507" s="6">
        <f>AVERAGE(F504:F506)</f>
        <v>6.3</v>
      </c>
      <c r="G507" s="16">
        <f>SUM(G504:G506)</f>
        <v>12.6</v>
      </c>
      <c r="H507" s="16">
        <f>G507/E507</f>
        <v>6.3</v>
      </c>
      <c r="I507" s="2"/>
      <c r="Q507" s="2"/>
      <c r="U507" s="2"/>
      <c r="AC507" s="2"/>
      <c r="AG507" s="16">
        <f>SUM(AG504:AG506)</f>
        <v>9</v>
      </c>
      <c r="AH507" s="6">
        <f>AVERAGE(AH504:AH506)</f>
        <v>8.7</v>
      </c>
      <c r="AI507" s="16">
        <f>SUM(AI504:AI506)</f>
        <v>78.3</v>
      </c>
      <c r="AJ507" s="16">
        <f>AI507/AG507</f>
        <v>8.7</v>
      </c>
      <c r="AK507" s="16">
        <f>SUM(AK504:AK506)</f>
        <v>3</v>
      </c>
      <c r="AL507" s="6">
        <f>AVERAGE(AL504:AL506)</f>
        <v>4.7</v>
      </c>
      <c r="AM507" s="16">
        <f>SUM(AM504:AM506)</f>
        <v>14.600000000000001</v>
      </c>
      <c r="AN507" s="16">
        <f>AM507/AK507</f>
        <v>4.866666666666667</v>
      </c>
      <c r="AS507" s="16">
        <f>SUM(AS504:AS506)</f>
        <v>9.5</v>
      </c>
      <c r="AT507" s="6">
        <f>AVERAGE(AT504:AT506)</f>
        <v>17.5</v>
      </c>
      <c r="AU507" s="16">
        <f>SUM(AU504:AU506)</f>
        <v>166.25</v>
      </c>
      <c r="AV507" s="16">
        <f>AU507/AS507</f>
        <v>17.5</v>
      </c>
      <c r="AX507" s="16">
        <f>SUM(AX504:AX506)</f>
        <v>7</v>
      </c>
      <c r="AY507" s="6">
        <f>AVERAGE(AY504:AY506)</f>
        <v>6.488095238095238</v>
      </c>
      <c r="AZ507" s="16">
        <f>SUM(AZ504:AZ506)</f>
        <v>45.416666666666664</v>
      </c>
      <c r="BA507" s="16">
        <f>AZ507/AX507</f>
        <v>6.488095238095238</v>
      </c>
      <c r="BF507" s="2"/>
      <c r="BG507" s="6"/>
    </row>
    <row r="508" spans="1:59" ht="12.75">
      <c r="A508" s="3"/>
      <c r="D508" s="6"/>
      <c r="E508" s="2"/>
      <c r="I508" s="2"/>
      <c r="Q508" s="2"/>
      <c r="U508" s="2"/>
      <c r="AC508" s="2"/>
      <c r="AX508" s="2"/>
      <c r="BF508" s="2"/>
      <c r="BG508" s="6"/>
    </row>
    <row r="509" spans="1:59" ht="12.75">
      <c r="A509" s="3">
        <v>1400</v>
      </c>
      <c r="D509" s="6"/>
      <c r="E509" s="9">
        <v>9</v>
      </c>
      <c r="F509" s="6">
        <v>5.49537037037037</v>
      </c>
      <c r="G509" s="16">
        <f>E509*F509</f>
        <v>49.45833333333333</v>
      </c>
      <c r="H509" s="16">
        <f>G509/E509</f>
        <v>5.49537037037037</v>
      </c>
      <c r="I509" s="2"/>
      <c r="Q509" s="2"/>
      <c r="U509" s="9">
        <v>9</v>
      </c>
      <c r="V509" s="6">
        <v>5.49537037037037</v>
      </c>
      <c r="W509" s="16">
        <f>U509*V509</f>
        <v>49.45833333333333</v>
      </c>
      <c r="X509" s="16">
        <f>W509/U509</f>
        <v>5.49537037037037</v>
      </c>
      <c r="AC509" s="2"/>
      <c r="AI509" s="16"/>
      <c r="AJ509" s="16"/>
      <c r="AK509" s="9">
        <v>9</v>
      </c>
      <c r="AL509" s="6">
        <v>4</v>
      </c>
      <c r="AM509" s="16">
        <f>AK509*AL509</f>
        <v>36</v>
      </c>
      <c r="AN509" s="16">
        <f>AM509/AK509</f>
        <v>4</v>
      </c>
      <c r="AX509" s="2"/>
      <c r="BF509" s="2"/>
      <c r="BG509" s="6"/>
    </row>
    <row r="510" spans="1:59" ht="12.75">
      <c r="A510" s="3"/>
      <c r="D510" s="6"/>
      <c r="E510" s="2"/>
      <c r="I510" s="2"/>
      <c r="Q510" s="2"/>
      <c r="U510" s="9">
        <v>2.5</v>
      </c>
      <c r="V510" s="6">
        <v>5.5</v>
      </c>
      <c r="W510" s="16">
        <f>U510*V510</f>
        <v>13.75</v>
      </c>
      <c r="X510" s="16">
        <f>W510/U510</f>
        <v>5.5</v>
      </c>
      <c r="AC510" s="2"/>
      <c r="AI510" s="16"/>
      <c r="AJ510" s="16"/>
      <c r="AK510" s="9">
        <v>2</v>
      </c>
      <c r="AL510" s="6">
        <v>4.5</v>
      </c>
      <c r="AM510" s="16">
        <f>AK510*AL510</f>
        <v>9</v>
      </c>
      <c r="AN510" s="16">
        <f>AM510/AK510</f>
        <v>4.5</v>
      </c>
      <c r="AX510" s="2"/>
      <c r="BF510" s="2"/>
      <c r="BG510" s="6"/>
    </row>
    <row r="511" spans="1:59" ht="12.75">
      <c r="A511" s="3"/>
      <c r="D511" s="6"/>
      <c r="E511" s="2"/>
      <c r="I511" s="2"/>
      <c r="Q511" s="2"/>
      <c r="U511" s="9">
        <v>2</v>
      </c>
      <c r="V511" s="6">
        <v>6</v>
      </c>
      <c r="W511" s="16">
        <f>U511*V511</f>
        <v>12</v>
      </c>
      <c r="X511" s="16">
        <f>W511/U511</f>
        <v>6</v>
      </c>
      <c r="AC511" s="2"/>
      <c r="AI511" s="16"/>
      <c r="AJ511" s="16"/>
      <c r="AK511" s="9">
        <v>0.5</v>
      </c>
      <c r="AL511" s="6">
        <v>5</v>
      </c>
      <c r="AM511" s="16">
        <f>AK511*AL511</f>
        <v>2.5</v>
      </c>
      <c r="AN511" s="16">
        <f>AM511/AK511</f>
        <v>5</v>
      </c>
      <c r="AX511" s="2"/>
      <c r="BF511" s="2"/>
      <c r="BG511" s="6"/>
    </row>
    <row r="512" spans="1:59" ht="12.75">
      <c r="A512" s="3"/>
      <c r="D512" s="6"/>
      <c r="E512" s="2"/>
      <c r="I512" s="2"/>
      <c r="Q512" s="2"/>
      <c r="U512" s="2"/>
      <c r="W512" s="16"/>
      <c r="X512" s="21"/>
      <c r="AC512" s="2"/>
      <c r="AI512" s="16"/>
      <c r="AJ512" s="16"/>
      <c r="AM512" s="16"/>
      <c r="AN512" s="21"/>
      <c r="AX512" s="2"/>
      <c r="BF512" s="2"/>
      <c r="BG512" s="6"/>
    </row>
    <row r="513" spans="1:59" ht="12.75">
      <c r="A513" s="3"/>
      <c r="B513" s="3">
        <v>1400</v>
      </c>
      <c r="C513" s="6">
        <f>E513+I513+M513+Q513+U513+Y513+AC513+AG513+AK513+AO513+AS513+AX513+BB513</f>
        <v>34</v>
      </c>
      <c r="D513" s="6">
        <f>G513+K513+O513+S513+W513+AA513+AE513+AI513+AM513+AQ513+AU513+AZ513+BD513</f>
        <v>172.16666666666666</v>
      </c>
      <c r="E513" s="16">
        <f>SUM(E509:E512)</f>
        <v>9</v>
      </c>
      <c r="F513" s="6">
        <f>AVERAGE(F509:F512)</f>
        <v>5.49537037037037</v>
      </c>
      <c r="G513" s="16">
        <f>SUM(G509:G512)</f>
        <v>49.45833333333333</v>
      </c>
      <c r="H513" s="16">
        <f>G513/E513</f>
        <v>5.49537037037037</v>
      </c>
      <c r="I513" s="2"/>
      <c r="Q513" s="2"/>
      <c r="U513" s="16">
        <f>SUM(U509:U512)</f>
        <v>13.5</v>
      </c>
      <c r="V513" s="6">
        <f>AVERAGE(V509:V512)</f>
        <v>5.665123456790123</v>
      </c>
      <c r="W513" s="16">
        <f>SUM(W509:W512)</f>
        <v>75.20833333333333</v>
      </c>
      <c r="X513" s="16">
        <f>W513/U513</f>
        <v>5.570987654320987</v>
      </c>
      <c r="AC513" s="2"/>
      <c r="AI513" s="16"/>
      <c r="AJ513" s="16"/>
      <c r="AK513" s="16">
        <f>SUM(AK509:AK512)</f>
        <v>11.5</v>
      </c>
      <c r="AL513" s="6">
        <f>AVERAGE(AL509:AL512)</f>
        <v>4.5</v>
      </c>
      <c r="AM513" s="16">
        <f>SUM(AM509:AM512)</f>
        <v>47.5</v>
      </c>
      <c r="AN513" s="16">
        <f>AM513/AK513</f>
        <v>4.130434782608695</v>
      </c>
      <c r="AX513" s="2"/>
      <c r="BF513" s="2"/>
      <c r="BG513" s="6"/>
    </row>
    <row r="514" spans="1:59" ht="12.75">
      <c r="A514" s="3"/>
      <c r="D514" s="6"/>
      <c r="E514" s="2"/>
      <c r="I514" s="2"/>
      <c r="Q514" s="2"/>
      <c r="U514" s="2"/>
      <c r="AC514" s="2"/>
      <c r="AX514" s="2"/>
      <c r="BF514" s="2"/>
      <c r="BG514" s="6"/>
    </row>
    <row r="515" spans="1:59" ht="12.75">
      <c r="A515" s="3">
        <v>1401</v>
      </c>
      <c r="D515" s="6"/>
      <c r="E515" s="9">
        <v>7</v>
      </c>
      <c r="F515" s="6">
        <v>10</v>
      </c>
      <c r="G515" s="16">
        <f>E515*F515</f>
        <v>70</v>
      </c>
      <c r="H515" s="16">
        <f>G515/E515</f>
        <v>10</v>
      </c>
      <c r="I515" s="2"/>
      <c r="M515" s="9">
        <v>9.5</v>
      </c>
      <c r="N515" s="6">
        <v>4</v>
      </c>
      <c r="O515" s="16">
        <f>M515*N515</f>
        <v>38</v>
      </c>
      <c r="P515" s="16">
        <f>O515/M515</f>
        <v>4</v>
      </c>
      <c r="Q515" s="2"/>
      <c r="U515" s="9">
        <v>1</v>
      </c>
      <c r="V515" s="6">
        <v>5</v>
      </c>
      <c r="W515" s="16">
        <f>U515*V515</f>
        <v>5</v>
      </c>
      <c r="X515" s="16">
        <f>W515/U515</f>
        <v>5</v>
      </c>
      <c r="AC515" s="2"/>
      <c r="AG515" s="9">
        <v>9.5</v>
      </c>
      <c r="AH515" s="6">
        <v>5.543859649122807</v>
      </c>
      <c r="AI515" s="16">
        <f>AG515*AH515</f>
        <v>52.66666666666667</v>
      </c>
      <c r="AJ515" s="16">
        <f>AI515/AG515</f>
        <v>5.543859649122807</v>
      </c>
      <c r="AK515" s="9">
        <v>2</v>
      </c>
      <c r="AL515" s="6">
        <v>6</v>
      </c>
      <c r="AM515" s="16">
        <f>AK515*AL515</f>
        <v>12</v>
      </c>
      <c r="AN515" s="16">
        <f>AM515/AK515</f>
        <v>6</v>
      </c>
      <c r="AS515" s="8">
        <v>7</v>
      </c>
      <c r="AT515" s="6">
        <v>14.8</v>
      </c>
      <c r="AU515" s="16">
        <f>AS515*AT515</f>
        <v>103.60000000000001</v>
      </c>
      <c r="AV515" s="16">
        <f>AU515/AS515</f>
        <v>14.8</v>
      </c>
      <c r="AX515" s="9">
        <v>7.5</v>
      </c>
      <c r="AY515" s="6">
        <v>6.45</v>
      </c>
      <c r="AZ515" s="16">
        <f>AX515*AY515</f>
        <v>48.375</v>
      </c>
      <c r="BA515" s="16">
        <f>AZ515/AX515</f>
        <v>6.45</v>
      </c>
      <c r="BF515" s="2"/>
      <c r="BG515" s="6"/>
    </row>
    <row r="516" spans="1:59" ht="12.75">
      <c r="A516" s="3"/>
      <c r="D516" s="6"/>
      <c r="E516" s="2"/>
      <c r="I516" s="2"/>
      <c r="Q516" s="2"/>
      <c r="U516" s="2"/>
      <c r="AC516" s="2"/>
      <c r="AK516" s="9">
        <v>9.5</v>
      </c>
      <c r="AL516" s="6">
        <v>5.543859649122807</v>
      </c>
      <c r="AM516" s="16">
        <f>AK516*AL516</f>
        <v>52.66666666666667</v>
      </c>
      <c r="AN516" s="16">
        <f>AM516/AK516</f>
        <v>5.543859649122807</v>
      </c>
      <c r="AS516" s="8">
        <v>2.5</v>
      </c>
      <c r="AT516" s="6">
        <v>14.8</v>
      </c>
      <c r="AU516" s="16">
        <f>AS516*AT516</f>
        <v>37</v>
      </c>
      <c r="AV516" s="16">
        <f>AU516/AS516</f>
        <v>14.8</v>
      </c>
      <c r="AX516" s="2"/>
      <c r="BF516" s="2"/>
      <c r="BG516" s="6"/>
    </row>
    <row r="517" spans="1:59" ht="12.75">
      <c r="A517" s="3"/>
      <c r="D517" s="6"/>
      <c r="E517" s="2"/>
      <c r="I517" s="2"/>
      <c r="Q517" s="2"/>
      <c r="U517" s="2"/>
      <c r="AC517" s="2"/>
      <c r="AK517" s="9">
        <v>2</v>
      </c>
      <c r="AL517" s="6">
        <v>5.5</v>
      </c>
      <c r="AM517" s="16">
        <f>AK517*AL517</f>
        <v>11</v>
      </c>
      <c r="AN517" s="16">
        <f>AM517/AK517</f>
        <v>5.5</v>
      </c>
      <c r="AX517" s="2"/>
      <c r="BF517" s="2"/>
      <c r="BG517" s="6"/>
    </row>
    <row r="518" spans="1:59" ht="12.75">
      <c r="A518" s="3"/>
      <c r="D518" s="6"/>
      <c r="E518" s="2"/>
      <c r="I518" s="2"/>
      <c r="Q518" s="2"/>
      <c r="U518" s="2"/>
      <c r="AC518" s="2"/>
      <c r="AK518" s="9">
        <v>2</v>
      </c>
      <c r="AL518" s="6">
        <v>6</v>
      </c>
      <c r="AM518" s="16">
        <f>AK518*AL518</f>
        <v>12</v>
      </c>
      <c r="AN518" s="16">
        <f>AM518/AK518</f>
        <v>6</v>
      </c>
      <c r="AX518" s="2"/>
      <c r="BF518" s="2"/>
      <c r="BG518" s="6"/>
    </row>
    <row r="519" spans="1:59" ht="12.75">
      <c r="A519" s="3"/>
      <c r="D519" s="6"/>
      <c r="E519" s="2"/>
      <c r="I519" s="2"/>
      <c r="Q519" s="2"/>
      <c r="U519" s="2"/>
      <c r="AC519" s="2"/>
      <c r="AM519" s="16"/>
      <c r="AN519" s="21"/>
      <c r="AX519" s="2"/>
      <c r="BF519" s="2"/>
      <c r="BG519" s="6"/>
    </row>
    <row r="520" spans="1:59" ht="12.75">
      <c r="A520" s="3"/>
      <c r="B520" s="3">
        <v>1401</v>
      </c>
      <c r="C520" s="6">
        <f>E520+I520+M520+Q520+U520+Y520+AC520+AG520+AK520+AO520+AS520+AX520+BB520</f>
        <v>59.5</v>
      </c>
      <c r="D520" s="6">
        <f>G520+K520+O520+S520+W520+AA520+AE520+AI520+AM520+AQ520+AU520+AZ520+BD520</f>
        <v>442.3083333333334</v>
      </c>
      <c r="E520" s="16">
        <f>SUM(E515:E519)</f>
        <v>7</v>
      </c>
      <c r="F520" s="6">
        <f>AVERAGE(F515:F519)</f>
        <v>10</v>
      </c>
      <c r="G520" s="16">
        <f>SUM(G515:G519)</f>
        <v>70</v>
      </c>
      <c r="H520" s="16">
        <f>G520/E520</f>
        <v>10</v>
      </c>
      <c r="I520" s="2"/>
      <c r="M520" s="16">
        <f>SUM(M515:M519)</f>
        <v>9.5</v>
      </c>
      <c r="N520" s="6">
        <f>AVERAGE(N515:N519)</f>
        <v>4</v>
      </c>
      <c r="O520" s="16">
        <f>SUM(O515:O519)</f>
        <v>38</v>
      </c>
      <c r="P520" s="16">
        <f>O520/M520</f>
        <v>4</v>
      </c>
      <c r="Q520" s="2"/>
      <c r="U520" s="16">
        <f>SUM(U515:U519)</f>
        <v>1</v>
      </c>
      <c r="V520" s="6">
        <f>AVERAGE(V515:V519)</f>
        <v>5</v>
      </c>
      <c r="W520" s="16">
        <f>SUM(W515:W519)</f>
        <v>5</v>
      </c>
      <c r="X520" s="16">
        <f>W520/U520</f>
        <v>5</v>
      </c>
      <c r="AC520" s="2"/>
      <c r="AG520" s="16">
        <f>SUM(AG515:AG519)</f>
        <v>9.5</v>
      </c>
      <c r="AH520" s="6">
        <f>AVERAGE(AH515:AH519)</f>
        <v>5.543859649122807</v>
      </c>
      <c r="AI520" s="16">
        <f>SUM(AI515:AI519)</f>
        <v>52.66666666666667</v>
      </c>
      <c r="AJ520" s="16">
        <f>AI520/AG520</f>
        <v>5.543859649122807</v>
      </c>
      <c r="AK520" s="16">
        <f>SUM(AK515:AK519)</f>
        <v>15.5</v>
      </c>
      <c r="AL520" s="6">
        <f>AVERAGE(AL515:AL519)</f>
        <v>5.760964912280702</v>
      </c>
      <c r="AM520" s="16">
        <f>SUM(AM515:AM519)</f>
        <v>87.66666666666667</v>
      </c>
      <c r="AN520" s="16">
        <f>AM520/AK520</f>
        <v>5.655913978494624</v>
      </c>
      <c r="AS520" s="16">
        <f>SUM(AS515:AS519)</f>
        <v>9.5</v>
      </c>
      <c r="AT520" s="6">
        <f>AVERAGE(AT515:AT519)</f>
        <v>14.8</v>
      </c>
      <c r="AU520" s="16">
        <f>SUM(AU515:AU519)</f>
        <v>140.60000000000002</v>
      </c>
      <c r="AV520" s="16">
        <f>AU520/AS520</f>
        <v>14.800000000000002</v>
      </c>
      <c r="AX520" s="16">
        <f>SUM(AX515:AX519)</f>
        <v>7.5</v>
      </c>
      <c r="AY520" s="6">
        <f>AVERAGE(AY515:AY519)</f>
        <v>6.45</v>
      </c>
      <c r="AZ520" s="16">
        <f>SUM(AZ515:AZ519)</f>
        <v>48.375</v>
      </c>
      <c r="BA520" s="16">
        <f>AZ520/AX520</f>
        <v>6.45</v>
      </c>
      <c r="BF520" s="2"/>
      <c r="BG520" s="6"/>
    </row>
    <row r="521" spans="1:59" ht="12.75">
      <c r="A521" s="3"/>
      <c r="D521" s="6"/>
      <c r="E521" s="2"/>
      <c r="I521" s="2"/>
      <c r="Q521" s="2"/>
      <c r="U521" s="2"/>
      <c r="AC521" s="2"/>
      <c r="AX521" s="2"/>
      <c r="BF521" s="2"/>
      <c r="BG521" s="6"/>
    </row>
    <row r="522" spans="1:59" ht="12.75">
      <c r="A522" s="3">
        <v>1402</v>
      </c>
      <c r="D522" s="6"/>
      <c r="E522" s="9">
        <v>7.5</v>
      </c>
      <c r="F522" s="6">
        <v>9.5</v>
      </c>
      <c r="G522" s="16">
        <f>E522*F522</f>
        <v>71.25</v>
      </c>
      <c r="H522" s="16">
        <f>G522/E522</f>
        <v>9.5</v>
      </c>
      <c r="I522" s="2"/>
      <c r="M522" s="9">
        <v>9</v>
      </c>
      <c r="N522" s="6">
        <v>6</v>
      </c>
      <c r="O522" s="16">
        <f>M522*N522</f>
        <v>54</v>
      </c>
      <c r="P522" s="16">
        <f>O522/M522</f>
        <v>6</v>
      </c>
      <c r="Q522" s="2"/>
      <c r="U522" s="9">
        <v>2</v>
      </c>
      <c r="V522" s="6">
        <v>4.1</v>
      </c>
      <c r="W522" s="16">
        <f>U522*V522</f>
        <v>8.2</v>
      </c>
      <c r="X522" s="16">
        <f>W522/U522</f>
        <v>4.1</v>
      </c>
      <c r="Y522" s="9">
        <f>4/3</f>
        <v>1.3333333333333333</v>
      </c>
      <c r="Z522" s="6">
        <v>6</v>
      </c>
      <c r="AA522" s="16">
        <f>Y522*Z522</f>
        <v>8</v>
      </c>
      <c r="AB522" s="16">
        <f>AA522/Y522</f>
        <v>6</v>
      </c>
      <c r="AC522" s="2"/>
      <c r="AS522" s="8">
        <v>7.5</v>
      </c>
      <c r="AT522" s="6">
        <v>14</v>
      </c>
      <c r="AU522" s="16">
        <f>AS522*AT522</f>
        <v>105</v>
      </c>
      <c r="AV522" s="16">
        <f>AU522/AS522</f>
        <v>14</v>
      </c>
      <c r="AW522" t="s">
        <v>187</v>
      </c>
      <c r="AX522" s="9">
        <v>7.5</v>
      </c>
      <c r="AY522" s="6">
        <v>6</v>
      </c>
      <c r="AZ522" s="16">
        <f>AX522*AY522</f>
        <v>45</v>
      </c>
      <c r="BA522" s="16">
        <f>AZ522/AX522</f>
        <v>6</v>
      </c>
      <c r="BF522" s="2"/>
      <c r="BG522" s="6"/>
    </row>
    <row r="523" spans="1:59" ht="12.75">
      <c r="A523" s="3"/>
      <c r="D523" s="6"/>
      <c r="E523" s="9">
        <v>2</v>
      </c>
      <c r="F523" s="6">
        <v>4.5</v>
      </c>
      <c r="G523" s="16">
        <f>E523*F523</f>
        <v>9</v>
      </c>
      <c r="H523" s="16">
        <f>G523/E523</f>
        <v>4.5</v>
      </c>
      <c r="I523" s="2"/>
      <c r="M523" s="9">
        <v>9</v>
      </c>
      <c r="N523" s="6">
        <v>4.25</v>
      </c>
      <c r="O523" s="16">
        <f>M523*N523</f>
        <v>38.25</v>
      </c>
      <c r="P523" s="16">
        <f>O523/M523</f>
        <v>4.25</v>
      </c>
      <c r="Q523" s="2"/>
      <c r="U523" s="2"/>
      <c r="AC523" s="2"/>
      <c r="AS523" s="8">
        <v>3</v>
      </c>
      <c r="AT523" s="6">
        <v>14</v>
      </c>
      <c r="AU523" s="16">
        <f>AS523*AT523</f>
        <v>42</v>
      </c>
      <c r="AV523" s="16">
        <f>AU523/AS523</f>
        <v>14</v>
      </c>
      <c r="AW523" t="s">
        <v>187</v>
      </c>
      <c r="AX523" s="2"/>
      <c r="BF523" s="2"/>
      <c r="BG523" s="6"/>
    </row>
    <row r="524" spans="1:59" ht="12.75">
      <c r="A524" s="3"/>
      <c r="D524" s="6"/>
      <c r="E524" s="9">
        <v>9</v>
      </c>
      <c r="F524" s="6">
        <v>6</v>
      </c>
      <c r="G524" s="16">
        <f>E524*F524</f>
        <v>54</v>
      </c>
      <c r="H524" s="16">
        <f>G524/E524</f>
        <v>6</v>
      </c>
      <c r="I524" s="2"/>
      <c r="Q524" s="2"/>
      <c r="U524" s="2"/>
      <c r="AC524" s="2"/>
      <c r="AX524" s="2"/>
      <c r="BF524" s="2"/>
      <c r="BG524" s="6"/>
    </row>
    <row r="525" spans="1:59" ht="12.75">
      <c r="A525" s="3"/>
      <c r="D525" s="6"/>
      <c r="E525" s="9">
        <v>2</v>
      </c>
      <c r="F525" s="6">
        <v>6</v>
      </c>
      <c r="G525" s="16">
        <f>E525*F525</f>
        <v>12</v>
      </c>
      <c r="H525" s="16">
        <f>G525/E525</f>
        <v>6</v>
      </c>
      <c r="I525" s="2"/>
      <c r="Q525" s="2"/>
      <c r="U525" s="2"/>
      <c r="AC525" s="2"/>
      <c r="AX525" s="2"/>
      <c r="BF525" s="2"/>
      <c r="BG525" s="6"/>
    </row>
    <row r="526" spans="1:59" ht="12.75">
      <c r="A526" s="3"/>
      <c r="D526" s="6"/>
      <c r="E526" s="2"/>
      <c r="G526" s="16"/>
      <c r="H526" s="6"/>
      <c r="I526" s="2"/>
      <c r="Q526" s="2"/>
      <c r="U526" s="2"/>
      <c r="AC526" s="2"/>
      <c r="AX526" s="2"/>
      <c r="BF526" s="2"/>
      <c r="BG526" s="6"/>
    </row>
    <row r="527" spans="1:59" ht="12.75">
      <c r="A527" s="3"/>
      <c r="B527" s="3">
        <v>1402</v>
      </c>
      <c r="C527" s="6">
        <f>E527+I527+M527+Q527+U527+Y527+AC527+AG527+AK527+AO527+AS527+AX527+BB527</f>
        <v>59.833333333333336</v>
      </c>
      <c r="D527" s="6">
        <f>G527+K527+O527+S527+W527+AA527+AE527+AI527+AM527+AQ527+AU527+AZ527+BD527</f>
        <v>446.7</v>
      </c>
      <c r="E527" s="16">
        <f>SUM(E522:E526)</f>
        <v>20.5</v>
      </c>
      <c r="F527" s="6">
        <f>AVERAGE(F522:F526)</f>
        <v>6.5</v>
      </c>
      <c r="G527" s="16">
        <f>SUM(G522:G526)</f>
        <v>146.25</v>
      </c>
      <c r="H527" s="16">
        <f>G527/E527</f>
        <v>7.134146341463414</v>
      </c>
      <c r="I527" s="2"/>
      <c r="M527" s="16">
        <f>SUM(M522:M526)</f>
        <v>18</v>
      </c>
      <c r="N527" s="6">
        <f>AVERAGE(N522:N526)</f>
        <v>5.125</v>
      </c>
      <c r="O527" s="16">
        <f>SUM(O522:O526)</f>
        <v>92.25</v>
      </c>
      <c r="P527" s="16">
        <f>O527/M527</f>
        <v>5.125</v>
      </c>
      <c r="Q527" s="2"/>
      <c r="U527" s="16">
        <f>SUM(U522:U526)</f>
        <v>2</v>
      </c>
      <c r="V527" s="6">
        <f>AVERAGE(V522:V526)</f>
        <v>4.1</v>
      </c>
      <c r="W527" s="16">
        <f>SUM(W522:W526)</f>
        <v>8.2</v>
      </c>
      <c r="X527" s="16">
        <f>W527/U527</f>
        <v>4.1</v>
      </c>
      <c r="Y527" s="16">
        <f>SUM(Y522:Y526)</f>
        <v>1.3333333333333333</v>
      </c>
      <c r="Z527" s="6">
        <f>AVERAGE(Z522:Z526)</f>
        <v>6</v>
      </c>
      <c r="AA527" s="16">
        <f>SUM(AA522:AA526)</f>
        <v>8</v>
      </c>
      <c r="AB527" s="16">
        <f>AA527/Y527</f>
        <v>6</v>
      </c>
      <c r="AC527" s="2"/>
      <c r="AS527" s="16">
        <f>SUM(AS522:AS526)</f>
        <v>10.5</v>
      </c>
      <c r="AT527" s="6">
        <f>AVERAGE(AT522:AT526)</f>
        <v>14</v>
      </c>
      <c r="AU527" s="16">
        <f>SUM(AU522:AU526)</f>
        <v>147</v>
      </c>
      <c r="AV527" s="16">
        <f>AU527/AS527</f>
        <v>14</v>
      </c>
      <c r="AX527" s="16">
        <f>SUM(AX522:AX526)</f>
        <v>7.5</v>
      </c>
      <c r="AY527" s="6">
        <f>AVERAGE(AY522:AY526)</f>
        <v>6</v>
      </c>
      <c r="AZ527" s="16">
        <f>SUM(AZ522:AZ526)</f>
        <v>45</v>
      </c>
      <c r="BA527" s="16">
        <f>AZ527/AX527</f>
        <v>6</v>
      </c>
      <c r="BF527" s="2"/>
      <c r="BG527" s="6"/>
    </row>
    <row r="528" spans="1:59" ht="12.75">
      <c r="A528" s="3"/>
      <c r="D528" s="6"/>
      <c r="E528" s="2"/>
      <c r="I528" s="2"/>
      <c r="Q528" s="2"/>
      <c r="U528" s="2"/>
      <c r="AC528" s="2"/>
      <c r="AX528" s="2"/>
      <c r="BF528" s="2"/>
      <c r="BG528" s="6"/>
    </row>
    <row r="529" spans="1:59" ht="12.75">
      <c r="A529" s="3">
        <v>1403</v>
      </c>
      <c r="D529" s="6"/>
      <c r="E529" s="9">
        <v>9</v>
      </c>
      <c r="F529" s="6">
        <v>6.25</v>
      </c>
      <c r="G529" s="16">
        <f>E529*F529</f>
        <v>56.25</v>
      </c>
      <c r="H529" s="16">
        <f>G529/E529</f>
        <v>6.25</v>
      </c>
      <c r="I529" s="2"/>
      <c r="M529" s="9">
        <v>9</v>
      </c>
      <c r="N529" s="6">
        <v>4.25</v>
      </c>
      <c r="O529" s="16">
        <f>M529*N529</f>
        <v>38.25</v>
      </c>
      <c r="P529" s="16">
        <f>O529/M529</f>
        <v>4.25</v>
      </c>
      <c r="Q529" s="2"/>
      <c r="U529" s="9">
        <v>7</v>
      </c>
      <c r="V529" s="6">
        <v>10</v>
      </c>
      <c r="W529" s="16">
        <f>U529*V529</f>
        <v>70</v>
      </c>
      <c r="X529" s="16">
        <f>W529/U529</f>
        <v>10</v>
      </c>
      <c r="Y529" s="9">
        <v>1</v>
      </c>
      <c r="Z529" s="6">
        <v>4</v>
      </c>
      <c r="AA529" s="16">
        <f>Y529*Z529</f>
        <v>4</v>
      </c>
      <c r="AB529" s="16">
        <f>AA529/Y529</f>
        <v>4</v>
      </c>
      <c r="AC529" s="2"/>
      <c r="AK529" s="9">
        <v>2</v>
      </c>
      <c r="AL529" s="6">
        <v>6.25</v>
      </c>
      <c r="AM529" s="16">
        <f>AK529*AL529</f>
        <v>12.5</v>
      </c>
      <c r="AN529" s="16">
        <f>AM529/AK529</f>
        <v>6.25</v>
      </c>
      <c r="AS529" s="8">
        <v>7</v>
      </c>
      <c r="AT529" s="6">
        <v>15.25</v>
      </c>
      <c r="AU529" s="16">
        <f>AS529*AT529</f>
        <v>106.75</v>
      </c>
      <c r="AV529" s="16">
        <f>AU529/AS529</f>
        <v>15.25</v>
      </c>
      <c r="AW529" t="s">
        <v>76</v>
      </c>
      <c r="AX529" s="9">
        <v>7.5</v>
      </c>
      <c r="AY529" s="6">
        <v>6.5</v>
      </c>
      <c r="AZ529" s="16">
        <f>AX529*AY529</f>
        <v>48.75</v>
      </c>
      <c r="BA529" s="16">
        <f>AZ529/AX529</f>
        <v>6.5</v>
      </c>
      <c r="BF529" s="2"/>
      <c r="BG529" s="6"/>
    </row>
    <row r="530" spans="1:59" ht="12.75">
      <c r="A530" s="3"/>
      <c r="D530" s="6"/>
      <c r="E530" s="9">
        <v>9</v>
      </c>
      <c r="F530" s="6">
        <v>6.25</v>
      </c>
      <c r="G530" s="16">
        <f>E530*F530</f>
        <v>56.25</v>
      </c>
      <c r="H530" s="16">
        <f>G530/E530</f>
        <v>6.25</v>
      </c>
      <c r="I530" s="2"/>
      <c r="M530" s="9">
        <v>2</v>
      </c>
      <c r="N530" s="6">
        <v>4.2</v>
      </c>
      <c r="O530" s="16">
        <f>M530*N530</f>
        <v>8.4</v>
      </c>
      <c r="P530" s="16">
        <f>O530/M530</f>
        <v>4.2</v>
      </c>
      <c r="Q530" s="2"/>
      <c r="U530" s="2"/>
      <c r="AC530" s="2"/>
      <c r="AS530" s="8">
        <v>3</v>
      </c>
      <c r="AT530" s="6">
        <v>15.25</v>
      </c>
      <c r="AU530" s="16">
        <f>AS530*AT530</f>
        <v>45.75</v>
      </c>
      <c r="AV530" s="16">
        <f>AU530/AS530</f>
        <v>15.25</v>
      </c>
      <c r="AW530" t="s">
        <v>76</v>
      </c>
      <c r="AX530" s="2"/>
      <c r="BF530" s="2"/>
      <c r="BG530" s="6"/>
    </row>
    <row r="531" spans="1:59" ht="12.75">
      <c r="A531" s="3"/>
      <c r="D531" s="6"/>
      <c r="E531" s="9">
        <f>4/3</f>
        <v>1.3333333333333333</v>
      </c>
      <c r="F531" s="6">
        <v>5.85</v>
      </c>
      <c r="G531" s="16">
        <f>E531*F531</f>
        <v>7.799999999999999</v>
      </c>
      <c r="H531" s="16">
        <f>G531/E531</f>
        <v>5.85</v>
      </c>
      <c r="I531" s="2"/>
      <c r="Q531" s="2"/>
      <c r="U531" s="2"/>
      <c r="AC531" s="2"/>
      <c r="AX531" s="2"/>
      <c r="BF531" s="2"/>
      <c r="BG531" s="6"/>
    </row>
    <row r="532" spans="1:59" ht="12.75">
      <c r="A532" s="3"/>
      <c r="D532" s="6"/>
      <c r="E532" s="2"/>
      <c r="G532" s="16"/>
      <c r="H532" s="6"/>
      <c r="I532" s="2"/>
      <c r="Q532" s="2"/>
      <c r="U532" s="2"/>
      <c r="AC532" s="2"/>
      <c r="AX532" s="2"/>
      <c r="BF532" s="2"/>
      <c r="BG532" s="6"/>
    </row>
    <row r="533" spans="1:59" ht="12.75">
      <c r="A533" s="3"/>
      <c r="B533" s="3">
        <v>1403</v>
      </c>
      <c r="C533" s="6">
        <f>E533+I533+M533+Q533+U533+Y533+AC533+AG533+AK533+AO533+AS533+AX533+BB533</f>
        <v>57.83333333333333</v>
      </c>
      <c r="D533" s="6">
        <f>G533+K533+O533+S533+W533+AA533+AE533+AI533+AM533+AQ533+AU533+AZ533+BD533</f>
        <v>454.7</v>
      </c>
      <c r="E533" s="16">
        <f>SUM(E529:E532)</f>
        <v>19.333333333333332</v>
      </c>
      <c r="F533" s="6">
        <f>AVERAGE(F529:F532)</f>
        <v>6.116666666666667</v>
      </c>
      <c r="G533" s="16">
        <f>SUM(G529:G532)</f>
        <v>120.3</v>
      </c>
      <c r="H533" s="16">
        <f>G533/E533</f>
        <v>6.222413793103448</v>
      </c>
      <c r="I533" s="2"/>
      <c r="M533" s="16">
        <f>SUM(M529:M532)</f>
        <v>11</v>
      </c>
      <c r="N533" s="6">
        <f>AVERAGE(N529:N532)</f>
        <v>4.225</v>
      </c>
      <c r="O533" s="16">
        <f>SUM(O529:O532)</f>
        <v>46.65</v>
      </c>
      <c r="P533" s="16">
        <f>O533/M533</f>
        <v>4.240909090909091</v>
      </c>
      <c r="Q533" s="2"/>
      <c r="U533" s="16">
        <f>SUM(U529:U532)</f>
        <v>7</v>
      </c>
      <c r="V533" s="6">
        <f>AVERAGE(V529:V532)</f>
        <v>10</v>
      </c>
      <c r="W533" s="16">
        <f>SUM(W529:W532)</f>
        <v>70</v>
      </c>
      <c r="X533" s="16">
        <f>W533/U533</f>
        <v>10</v>
      </c>
      <c r="Y533" s="16">
        <f>SUM(Y529:Y532)</f>
        <v>1</v>
      </c>
      <c r="Z533" s="6">
        <f>AVERAGE(Z529:Z532)</f>
        <v>4</v>
      </c>
      <c r="AA533" s="16">
        <f>SUM(AA529:AA532)</f>
        <v>4</v>
      </c>
      <c r="AB533" s="16">
        <f>AA533/Y533</f>
        <v>4</v>
      </c>
      <c r="AC533" s="2"/>
      <c r="AK533" s="16">
        <f>SUM(AK529:AK532)</f>
        <v>2</v>
      </c>
      <c r="AL533" s="6">
        <f>AVERAGE(AL529:AL532)</f>
        <v>6.25</v>
      </c>
      <c r="AM533" s="16">
        <f>SUM(AM529:AM532)</f>
        <v>12.5</v>
      </c>
      <c r="AN533" s="16">
        <f>AM533/AK533</f>
        <v>6.25</v>
      </c>
      <c r="AS533" s="16">
        <f>SUM(AS529:AS532)</f>
        <v>10</v>
      </c>
      <c r="AT533" s="6">
        <f>AVERAGE(AT529:AT532)</f>
        <v>15.25</v>
      </c>
      <c r="AU533" s="16">
        <f>SUM(AU529:AU532)</f>
        <v>152.5</v>
      </c>
      <c r="AV533" s="16">
        <f>AU533/AS533</f>
        <v>15.25</v>
      </c>
      <c r="AX533" s="16">
        <f>SUM(AX529:AX532)</f>
        <v>7.5</v>
      </c>
      <c r="AY533" s="6">
        <f>AVERAGE(AY529:AY532)</f>
        <v>6.5</v>
      </c>
      <c r="AZ533" s="16">
        <f>SUM(AZ529:AZ532)</f>
        <v>48.75</v>
      </c>
      <c r="BA533" s="16">
        <f>AZ533/AX533</f>
        <v>6.5</v>
      </c>
      <c r="BF533" s="2"/>
      <c r="BG533" s="6"/>
    </row>
    <row r="534" spans="1:59" ht="12.75">
      <c r="A534" s="3"/>
      <c r="D534" s="6"/>
      <c r="E534" s="2"/>
      <c r="I534" s="2"/>
      <c r="Q534" s="2"/>
      <c r="U534" s="2"/>
      <c r="AC534" s="2"/>
      <c r="AX534" s="2"/>
      <c r="BF534" s="2"/>
      <c r="BG534" s="6"/>
    </row>
    <row r="535" spans="1:59" ht="12.75">
      <c r="A535" s="3">
        <v>1404</v>
      </c>
      <c r="D535" s="6"/>
      <c r="E535" s="9">
        <v>9</v>
      </c>
      <c r="F535" s="6">
        <v>6.25</v>
      </c>
      <c r="G535" s="16">
        <f>E535*F535</f>
        <v>56.25</v>
      </c>
      <c r="H535" s="16">
        <f>G535/E535</f>
        <v>6.25</v>
      </c>
      <c r="I535" s="2"/>
      <c r="Q535" s="2"/>
      <c r="U535" s="9">
        <f>4/3</f>
        <v>1.3333333333333333</v>
      </c>
      <c r="V535" s="6">
        <v>5.2</v>
      </c>
      <c r="W535" s="16">
        <f>U535*V535</f>
        <v>6.933333333333334</v>
      </c>
      <c r="X535" s="16">
        <f>W535/U535</f>
        <v>5.2</v>
      </c>
      <c r="AC535" s="2"/>
      <c r="AK535" s="9">
        <v>7</v>
      </c>
      <c r="AL535" s="6">
        <v>10</v>
      </c>
      <c r="AM535" s="16">
        <f>AK535*AL535</f>
        <v>70</v>
      </c>
      <c r="AN535" s="16">
        <f>AM535/AK535</f>
        <v>10</v>
      </c>
      <c r="AS535" s="8">
        <v>7</v>
      </c>
      <c r="AT535" s="6">
        <v>16.6</v>
      </c>
      <c r="AU535" s="16">
        <f>AS535*AT535</f>
        <v>116.20000000000002</v>
      </c>
      <c r="AV535" s="16">
        <f>AU535/AS535</f>
        <v>16.6</v>
      </c>
      <c r="AW535" t="s">
        <v>187</v>
      </c>
      <c r="AX535" s="9">
        <v>7.5</v>
      </c>
      <c r="AY535" s="6">
        <v>6.6</v>
      </c>
      <c r="AZ535" s="16">
        <f>AX535*AY535</f>
        <v>49.5</v>
      </c>
      <c r="BA535" s="16">
        <f>AZ535/AX535</f>
        <v>6.6</v>
      </c>
      <c r="BF535" s="2"/>
      <c r="BG535" s="6"/>
    </row>
    <row r="536" spans="1:59" ht="12.75">
      <c r="A536" s="3"/>
      <c r="D536" s="6"/>
      <c r="E536" s="9">
        <v>9</v>
      </c>
      <c r="F536" s="6">
        <v>6.25</v>
      </c>
      <c r="G536" s="16">
        <f>E536*F536</f>
        <v>56.25</v>
      </c>
      <c r="H536" s="16">
        <f>G536/E536</f>
        <v>6.25</v>
      </c>
      <c r="I536" s="2"/>
      <c r="Q536" s="2"/>
      <c r="U536" s="2"/>
      <c r="AC536" s="2"/>
      <c r="AK536" s="9">
        <v>9</v>
      </c>
      <c r="AL536" s="6">
        <v>4.25</v>
      </c>
      <c r="AM536" s="16">
        <f>AK536*AL536</f>
        <v>38.25</v>
      </c>
      <c r="AN536" s="16">
        <f>AM536/AK536</f>
        <v>4.25</v>
      </c>
      <c r="AS536" s="8">
        <v>2</v>
      </c>
      <c r="AT536" s="6">
        <v>16.6</v>
      </c>
      <c r="AU536" s="16">
        <f>AS536*AT536</f>
        <v>33.2</v>
      </c>
      <c r="AV536" s="16">
        <f>AU536/AS536</f>
        <v>16.6</v>
      </c>
      <c r="AW536" t="s">
        <v>187</v>
      </c>
      <c r="AX536" s="2"/>
      <c r="BF536" s="2"/>
      <c r="BG536" s="6"/>
    </row>
    <row r="537" spans="1:59" ht="12.75">
      <c r="A537" s="3"/>
      <c r="D537" s="6"/>
      <c r="E537" s="9">
        <v>2</v>
      </c>
      <c r="F537" s="6">
        <v>6.25</v>
      </c>
      <c r="G537" s="16">
        <f>E537*F537</f>
        <v>12.5</v>
      </c>
      <c r="H537" s="16">
        <f>G537/E537</f>
        <v>6.25</v>
      </c>
      <c r="I537" s="2"/>
      <c r="Q537" s="2"/>
      <c r="U537" s="2"/>
      <c r="AC537" s="2"/>
      <c r="AX537" s="2"/>
      <c r="BF537" s="2"/>
      <c r="BG537" s="6"/>
    </row>
    <row r="538" spans="1:59" ht="12.75">
      <c r="A538" s="3"/>
      <c r="D538" s="6"/>
      <c r="E538" s="2"/>
      <c r="G538" s="16"/>
      <c r="H538" s="6"/>
      <c r="I538" s="2"/>
      <c r="Q538" s="2"/>
      <c r="U538" s="2"/>
      <c r="AC538" s="2"/>
      <c r="AX538" s="2"/>
      <c r="BF538" s="2"/>
      <c r="BG538" s="6"/>
    </row>
    <row r="539" spans="1:59" ht="12.75">
      <c r="A539" s="3"/>
      <c r="B539" s="3">
        <v>1404</v>
      </c>
      <c r="C539" s="6">
        <f>E539+I539+M539+Q539+U539+Y539+AC539+AG539+AK539+AO539+AS539+AX539+BB539</f>
        <v>53.83333333333333</v>
      </c>
      <c r="D539" s="6">
        <f>G539+K539+O539+S539+W539+AA539+AE539+AI539+AM539+AQ539+AU539+AZ539+BD539</f>
        <v>439.08333333333337</v>
      </c>
      <c r="E539" s="16">
        <f>SUM(E535:E538)</f>
        <v>20</v>
      </c>
      <c r="F539" s="6">
        <f>AVERAGE(F535:F538)</f>
        <v>6.25</v>
      </c>
      <c r="G539" s="16">
        <f>SUM(G535:G538)</f>
        <v>125</v>
      </c>
      <c r="H539" s="16">
        <f>G539/E539</f>
        <v>6.25</v>
      </c>
      <c r="I539" s="2"/>
      <c r="Q539" s="2"/>
      <c r="U539" s="16">
        <f>SUM(U535:U538)</f>
        <v>1.3333333333333333</v>
      </c>
      <c r="V539" s="6">
        <f>AVERAGE(V535:V538)</f>
        <v>5.2</v>
      </c>
      <c r="W539" s="16">
        <f>SUM(W535:W538)</f>
        <v>6.933333333333334</v>
      </c>
      <c r="X539" s="16">
        <f>W539/U539</f>
        <v>5.2</v>
      </c>
      <c r="AC539" s="2"/>
      <c r="AK539" s="16">
        <f>SUM(AK535:AK538)</f>
        <v>16</v>
      </c>
      <c r="AL539" s="6">
        <f>AVERAGE(AL535:AL538)</f>
        <v>7.125</v>
      </c>
      <c r="AM539" s="16">
        <f>SUM(AM535:AM538)</f>
        <v>108.25</v>
      </c>
      <c r="AN539" s="16">
        <f>AM539/AK539</f>
        <v>6.765625</v>
      </c>
      <c r="AS539" s="16">
        <f>SUM(AS535:AS538)</f>
        <v>9</v>
      </c>
      <c r="AT539" s="6">
        <f>AVERAGE(AT535:AT538)</f>
        <v>16.6</v>
      </c>
      <c r="AU539" s="16">
        <f>SUM(AU535:AU538)</f>
        <v>149.40000000000003</v>
      </c>
      <c r="AV539" s="16">
        <f>AU539/AS539</f>
        <v>16.600000000000005</v>
      </c>
      <c r="AX539" s="16">
        <f>SUM(AX535:AX538)</f>
        <v>7.5</v>
      </c>
      <c r="AY539" s="6">
        <f>AVERAGE(AY535:AY538)</f>
        <v>6.6</v>
      </c>
      <c r="AZ539" s="16">
        <f>SUM(AZ535:AZ538)</f>
        <v>49.5</v>
      </c>
      <c r="BA539" s="16">
        <f>AZ539/AX539</f>
        <v>6.6</v>
      </c>
      <c r="BF539" s="2"/>
      <c r="BG539" s="6"/>
    </row>
    <row r="540" spans="1:59" ht="12.75">
      <c r="A540" s="3"/>
      <c r="D540" s="6"/>
      <c r="E540" s="2"/>
      <c r="I540" s="2"/>
      <c r="Q540" s="2"/>
      <c r="U540" s="2"/>
      <c r="AC540" s="2"/>
      <c r="AX540" s="2"/>
      <c r="BF540" s="2"/>
      <c r="BG540" s="6"/>
    </row>
    <row r="541" spans="1:59" ht="12.75">
      <c r="A541" s="3">
        <v>1405</v>
      </c>
      <c r="D541" s="6"/>
      <c r="E541" s="9">
        <v>7</v>
      </c>
      <c r="F541" s="6">
        <v>9.5</v>
      </c>
      <c r="G541" s="16">
        <f>E541*F541</f>
        <v>66.5</v>
      </c>
      <c r="H541" s="16">
        <f>G541/E541</f>
        <v>9.5</v>
      </c>
      <c r="I541" s="2"/>
      <c r="M541" s="9">
        <v>9</v>
      </c>
      <c r="N541" s="6">
        <v>4.25</v>
      </c>
      <c r="O541" s="16">
        <f>M541*N541</f>
        <v>38.25</v>
      </c>
      <c r="P541" s="16">
        <f>O541/M541</f>
        <v>4.25</v>
      </c>
      <c r="Q541" s="2"/>
      <c r="U541" s="2"/>
      <c r="AC541" s="2"/>
      <c r="AS541" s="8">
        <v>7</v>
      </c>
      <c r="AT541" s="6">
        <v>16.5</v>
      </c>
      <c r="AU541" s="16">
        <f>AS541*AT541</f>
        <v>115.5</v>
      </c>
      <c r="AV541" s="16">
        <f>AU541/AS541</f>
        <v>16.5</v>
      </c>
      <c r="AW541" t="s">
        <v>76</v>
      </c>
      <c r="AX541" s="9">
        <v>7.5</v>
      </c>
      <c r="AY541" s="6">
        <v>6.6</v>
      </c>
      <c r="AZ541" s="16">
        <f>AX541*AY541</f>
        <v>49.5</v>
      </c>
      <c r="BA541" s="16">
        <f>AZ541/AX541</f>
        <v>6.6</v>
      </c>
      <c r="BF541" s="2"/>
      <c r="BG541" s="6"/>
    </row>
    <row r="542" spans="1:59" ht="12.75">
      <c r="A542" s="3"/>
      <c r="D542" s="6"/>
      <c r="E542" s="9">
        <v>9</v>
      </c>
      <c r="F542" s="6">
        <v>6.25</v>
      </c>
      <c r="G542" s="16">
        <f>E542*F542</f>
        <v>56.25</v>
      </c>
      <c r="H542" s="16">
        <f>G542/E542</f>
        <v>6.25</v>
      </c>
      <c r="I542" s="2"/>
      <c r="Q542" s="2"/>
      <c r="U542" s="2"/>
      <c r="AC542" s="2"/>
      <c r="AS542" s="8">
        <v>2</v>
      </c>
      <c r="AT542" s="6">
        <v>16.5</v>
      </c>
      <c r="AU542" s="16">
        <f>AS542*AT542</f>
        <v>33</v>
      </c>
      <c r="AV542" s="16">
        <f>AU542/AS542</f>
        <v>16.5</v>
      </c>
      <c r="AW542" t="s">
        <v>76</v>
      </c>
      <c r="AX542" s="9">
        <v>2</v>
      </c>
      <c r="AY542" s="6">
        <v>4.9</v>
      </c>
      <c r="AZ542" s="16">
        <f>AX542*AY542</f>
        <v>9.8</v>
      </c>
      <c r="BA542" s="16">
        <f>AZ542/AX542</f>
        <v>4.9</v>
      </c>
      <c r="BF542" s="2"/>
      <c r="BG542" s="6"/>
    </row>
    <row r="543" spans="1:59" ht="12.75">
      <c r="A543" s="3"/>
      <c r="D543" s="6"/>
      <c r="E543" s="9">
        <v>9</v>
      </c>
      <c r="F543" s="6">
        <v>6.25</v>
      </c>
      <c r="G543" s="16">
        <f>E543*F543</f>
        <v>56.25</v>
      </c>
      <c r="H543" s="16">
        <f>G543/E543</f>
        <v>6.25</v>
      </c>
      <c r="I543" s="2"/>
      <c r="Q543" s="2"/>
      <c r="U543" s="2"/>
      <c r="AC543" s="2"/>
      <c r="AX543" s="2"/>
      <c r="BF543" s="2"/>
      <c r="BG543" s="6"/>
    </row>
    <row r="544" spans="1:59" ht="12.75">
      <c r="A544" s="3"/>
      <c r="D544" s="6"/>
      <c r="E544" s="9">
        <v>2</v>
      </c>
      <c r="F544" s="6">
        <v>6.25</v>
      </c>
      <c r="G544" s="16">
        <f>E544*F544</f>
        <v>12.5</v>
      </c>
      <c r="H544" s="16">
        <f>G544/E544</f>
        <v>6.25</v>
      </c>
      <c r="I544" s="2"/>
      <c r="Q544" s="2"/>
      <c r="U544" s="2"/>
      <c r="AC544" s="2"/>
      <c r="AX544" s="2"/>
      <c r="BF544" s="2"/>
      <c r="BG544" s="6"/>
    </row>
    <row r="545" spans="1:59" ht="12.75">
      <c r="A545" s="3"/>
      <c r="D545" s="6"/>
      <c r="E545" s="9">
        <v>1</v>
      </c>
      <c r="F545" s="6">
        <v>5.5</v>
      </c>
      <c r="G545" s="16">
        <f>E545*F545</f>
        <v>5.5</v>
      </c>
      <c r="H545" s="16">
        <f>G545/E545</f>
        <v>5.5</v>
      </c>
      <c r="I545" s="2"/>
      <c r="Q545" s="2"/>
      <c r="U545" s="2"/>
      <c r="AC545" s="2"/>
      <c r="AX545" s="2"/>
      <c r="BF545" s="2"/>
      <c r="BG545" s="6"/>
    </row>
    <row r="546" spans="1:59" ht="12.75">
      <c r="A546" s="3"/>
      <c r="D546" s="6"/>
      <c r="E546" s="2"/>
      <c r="G546" s="16"/>
      <c r="H546" s="6"/>
      <c r="I546" s="2"/>
      <c r="Q546" s="2"/>
      <c r="U546" s="2"/>
      <c r="AC546" s="2"/>
      <c r="AX546" s="2"/>
      <c r="BF546" s="2"/>
      <c r="BG546" s="6"/>
    </row>
    <row r="547" spans="1:59" ht="12.75">
      <c r="A547" s="3"/>
      <c r="B547" s="3">
        <v>1405</v>
      </c>
      <c r="C547" s="6">
        <f>E547+I547+M547+Q547+U547+Y547+AC547+AG547+AK547+AO547+AS547+AX547+BB547</f>
        <v>55.5</v>
      </c>
      <c r="D547" s="6">
        <f>G547+K547+O547+S547+W547+AA547+AE547+AI547+AM547+AQ547+AU547+AZ547+BD547</f>
        <v>443.05</v>
      </c>
      <c r="E547" s="16">
        <f>SUM(E541:E546)</f>
        <v>28</v>
      </c>
      <c r="F547" s="6">
        <f>AVERAGE(F541:F546)</f>
        <v>6.75</v>
      </c>
      <c r="G547" s="16">
        <f>SUM(G541:G546)</f>
        <v>197</v>
      </c>
      <c r="H547" s="16">
        <f>G547/E547</f>
        <v>7.035714285714286</v>
      </c>
      <c r="I547" s="2"/>
      <c r="M547" s="16">
        <f>SUM(M541:M546)</f>
        <v>9</v>
      </c>
      <c r="N547" s="6">
        <f>AVERAGE(N541:N546)</f>
        <v>4.25</v>
      </c>
      <c r="O547" s="16">
        <f>SUM(O541:O546)</f>
        <v>38.25</v>
      </c>
      <c r="P547" s="16">
        <f>O547/M547</f>
        <v>4.25</v>
      </c>
      <c r="Q547" s="2"/>
      <c r="U547" s="2"/>
      <c r="AC547" s="2"/>
      <c r="AS547" s="16">
        <f>SUM(AS541:AS546)</f>
        <v>9</v>
      </c>
      <c r="AT547" s="6">
        <f>AVERAGE(AT541:AT546)</f>
        <v>16.5</v>
      </c>
      <c r="AU547" s="16">
        <f>SUM(AU541:AU546)</f>
        <v>148.5</v>
      </c>
      <c r="AV547" s="16">
        <f>AU547/AS547</f>
        <v>16.5</v>
      </c>
      <c r="AX547" s="16">
        <f>SUM(AX541:AX546)</f>
        <v>9.5</v>
      </c>
      <c r="AY547" s="6">
        <f>AVERAGE(AY541:AY546)</f>
        <v>5.75</v>
      </c>
      <c r="AZ547" s="16">
        <f>SUM(AZ541:AZ546)</f>
        <v>59.3</v>
      </c>
      <c r="BA547" s="16">
        <f>AZ547/AX547</f>
        <v>6.242105263157894</v>
      </c>
      <c r="BF547" s="2"/>
      <c r="BG547" s="6"/>
    </row>
    <row r="548" spans="1:59" ht="12.75">
      <c r="A548" s="3"/>
      <c r="D548" s="6"/>
      <c r="E548" s="2"/>
      <c r="I548" s="2"/>
      <c r="Q548" s="2"/>
      <c r="U548" s="2"/>
      <c r="AC548" s="2"/>
      <c r="AX548" s="2"/>
      <c r="BF548" s="2"/>
      <c r="BG548" s="6"/>
    </row>
    <row r="549" spans="1:59" ht="12.75">
      <c r="A549" s="3">
        <v>1406</v>
      </c>
      <c r="D549" s="6"/>
      <c r="E549" s="9">
        <v>7</v>
      </c>
      <c r="F549" s="6">
        <v>9.5</v>
      </c>
      <c r="G549" s="16">
        <f>E549*F549</f>
        <v>66.5</v>
      </c>
      <c r="H549" s="16">
        <f>G549/E549</f>
        <v>9.5</v>
      </c>
      <c r="I549" s="2"/>
      <c r="Q549" s="2"/>
      <c r="U549" s="2"/>
      <c r="AC549" s="9">
        <v>9</v>
      </c>
      <c r="AD549" s="6">
        <v>6.25</v>
      </c>
      <c r="AE549" s="16">
        <f>AC549*AD549</f>
        <v>56.25</v>
      </c>
      <c r="AF549" s="16">
        <f>AE549/AC549</f>
        <v>6.25</v>
      </c>
      <c r="AK549" s="9">
        <v>2</v>
      </c>
      <c r="AL549" s="6">
        <v>5</v>
      </c>
      <c r="AM549" s="16">
        <f>AK549*AL549</f>
        <v>10</v>
      </c>
      <c r="AN549" s="16">
        <f>AM549/AK549</f>
        <v>5</v>
      </c>
      <c r="AS549" s="6">
        <v>7</v>
      </c>
      <c r="AT549" s="6">
        <v>14</v>
      </c>
      <c r="AU549" s="16">
        <f>AS549*AT549</f>
        <v>98</v>
      </c>
      <c r="AV549" s="16">
        <f>AU549/AS549</f>
        <v>14</v>
      </c>
      <c r="AW549" t="s">
        <v>187</v>
      </c>
      <c r="AX549" s="9">
        <v>7.5</v>
      </c>
      <c r="AY549" s="6">
        <v>6.6</v>
      </c>
      <c r="AZ549" s="16">
        <f>AX549*AY549</f>
        <v>49.5</v>
      </c>
      <c r="BA549" s="16">
        <f>AZ549/AX549</f>
        <v>6.6</v>
      </c>
      <c r="BF549" s="2"/>
      <c r="BG549" s="6"/>
    </row>
    <row r="550" spans="1:59" ht="12.75">
      <c r="A550" s="3"/>
      <c r="D550" s="6"/>
      <c r="E550" s="9">
        <v>1</v>
      </c>
      <c r="F550" s="6">
        <v>6</v>
      </c>
      <c r="G550" s="16">
        <f>E550*F550</f>
        <v>6</v>
      </c>
      <c r="H550" s="16">
        <f>G550/E550</f>
        <v>6</v>
      </c>
      <c r="I550" s="2"/>
      <c r="Q550" s="2"/>
      <c r="U550" s="2"/>
      <c r="AC550" s="2"/>
      <c r="AK550" s="9">
        <v>1</v>
      </c>
      <c r="AL550" s="6">
        <v>5.9</v>
      </c>
      <c r="AM550" s="16">
        <f>AK550*AL550</f>
        <v>5.9</v>
      </c>
      <c r="AN550" s="16">
        <f>AM550/AK550</f>
        <v>5.9</v>
      </c>
      <c r="AS550" s="8">
        <v>2.5</v>
      </c>
      <c r="AT550" s="6">
        <v>14</v>
      </c>
      <c r="AU550" s="16">
        <f>AS550*AT550</f>
        <v>35</v>
      </c>
      <c r="AV550" s="16">
        <f>AU550/AS550</f>
        <v>14</v>
      </c>
      <c r="AW550" t="s">
        <v>187</v>
      </c>
      <c r="AX550" s="2"/>
      <c r="BF550" s="2"/>
      <c r="BG550" s="6"/>
    </row>
    <row r="551" spans="1:59" ht="12.75">
      <c r="A551" s="3"/>
      <c r="D551" s="6"/>
      <c r="E551" s="9">
        <v>9</v>
      </c>
      <c r="F551" s="6">
        <v>6.25</v>
      </c>
      <c r="G551" s="16">
        <f>E551*F551</f>
        <v>56.25</v>
      </c>
      <c r="H551" s="16">
        <f>G551/E551</f>
        <v>6.25</v>
      </c>
      <c r="I551" s="2"/>
      <c r="Q551" s="2"/>
      <c r="U551" s="2"/>
      <c r="AC551" s="2"/>
      <c r="AX551" s="2"/>
      <c r="BF551" s="2"/>
      <c r="BG551" s="6"/>
    </row>
    <row r="552" spans="1:59" ht="12.75">
      <c r="A552" s="3"/>
      <c r="D552" s="6"/>
      <c r="E552" s="9">
        <v>2</v>
      </c>
      <c r="F552" s="6">
        <v>6.25</v>
      </c>
      <c r="G552" s="16">
        <f>E552*F552</f>
        <v>12.5</v>
      </c>
      <c r="H552" s="16">
        <f>G552/E552</f>
        <v>6.25</v>
      </c>
      <c r="I552" s="2"/>
      <c r="Q552" s="2"/>
      <c r="U552" s="2"/>
      <c r="AC552" s="2"/>
      <c r="AX552" s="2"/>
      <c r="BF552" s="2"/>
      <c r="BG552" s="6"/>
    </row>
    <row r="553" spans="1:59" ht="12.75">
      <c r="A553" s="3"/>
      <c r="D553" s="6"/>
      <c r="E553" s="2"/>
      <c r="I553" s="2"/>
      <c r="Q553" s="2"/>
      <c r="U553" s="2"/>
      <c r="AC553" s="2"/>
      <c r="AX553" s="2"/>
      <c r="BF553" s="2"/>
      <c r="BG553" s="6"/>
    </row>
    <row r="554" spans="1:59" ht="12.75">
      <c r="A554" s="3"/>
      <c r="B554" s="3">
        <v>1406</v>
      </c>
      <c r="C554" s="6">
        <f>E554+I554+M554+Q554+U554+Y554+AC554+AG554+AK554+AO554+AS554+AX554+BB554</f>
        <v>48</v>
      </c>
      <c r="D554" s="6">
        <f>G554+K554+O554+S554+W554+AA554+AE554+AI554+AM554+AQ554+AU554+AZ554+BD554</f>
        <v>395.9</v>
      </c>
      <c r="E554" s="6">
        <f>SUM(E549:E553)</f>
        <v>19</v>
      </c>
      <c r="F554" s="6">
        <f>AVERAGE(F549:F553)</f>
        <v>7</v>
      </c>
      <c r="G554" s="6">
        <f>SUM(G549:G553)</f>
        <v>141.25</v>
      </c>
      <c r="H554" s="16">
        <f>G554/E554</f>
        <v>7.434210526315789</v>
      </c>
      <c r="I554" s="2"/>
      <c r="Q554" s="2"/>
      <c r="U554" s="2"/>
      <c r="AC554" s="6">
        <f>SUM(AC549:AC553)</f>
        <v>9</v>
      </c>
      <c r="AD554" s="6">
        <f>AVERAGE(AD549:AD553)</f>
        <v>6.25</v>
      </c>
      <c r="AE554" s="6">
        <f>SUM(AE549:AE553)</f>
        <v>56.25</v>
      </c>
      <c r="AF554" s="16">
        <f>AE554/AC554</f>
        <v>6.25</v>
      </c>
      <c r="AK554" s="6">
        <f>SUM(AK549:AK553)</f>
        <v>3</v>
      </c>
      <c r="AL554" s="6">
        <f>AVERAGE(AL549:AL553)</f>
        <v>5.45</v>
      </c>
      <c r="AM554" s="6">
        <f>SUM(AM549:AM553)</f>
        <v>15.9</v>
      </c>
      <c r="AN554" s="16">
        <f>AM554/AK554</f>
        <v>5.3</v>
      </c>
      <c r="AS554" s="6">
        <f>SUM(AS549:AS553)</f>
        <v>9.5</v>
      </c>
      <c r="AT554" s="6">
        <f>AVERAGE(AT549:AT553)</f>
        <v>14</v>
      </c>
      <c r="AU554" s="6">
        <f>SUM(AU549:AU553)</f>
        <v>133</v>
      </c>
      <c r="AV554" s="16">
        <f>AU554/AS554</f>
        <v>14</v>
      </c>
      <c r="AX554" s="6">
        <f>SUM(AX549:AX553)</f>
        <v>7.5</v>
      </c>
      <c r="AY554" s="6">
        <f>AVERAGE(AY549:AY553)</f>
        <v>6.6</v>
      </c>
      <c r="AZ554" s="6">
        <f>SUM(AZ549:AZ553)</f>
        <v>49.5</v>
      </c>
      <c r="BA554" s="16">
        <f>AZ554/AX554</f>
        <v>6.6</v>
      </c>
      <c r="BF554" s="2"/>
      <c r="BG554" s="6"/>
    </row>
    <row r="555" spans="1:59" ht="12.75">
      <c r="A555" s="3"/>
      <c r="D555" s="6"/>
      <c r="E555" s="2"/>
      <c r="I555" s="2"/>
      <c r="Q555" s="2"/>
      <c r="U555" s="2"/>
      <c r="AC555" s="2"/>
      <c r="AX555" s="2"/>
      <c r="BF555" s="2"/>
      <c r="BG555" s="6"/>
    </row>
    <row r="556" spans="1:59" ht="12.75">
      <c r="A556" s="3">
        <v>1407</v>
      </c>
      <c r="D556" s="6"/>
      <c r="E556" s="9"/>
      <c r="H556" s="6"/>
      <c r="I556" s="2"/>
      <c r="Q556" s="9">
        <v>1</v>
      </c>
      <c r="R556" s="6">
        <v>6.3</v>
      </c>
      <c r="S556" s="16">
        <f>Q556*R556</f>
        <v>6.3</v>
      </c>
      <c r="T556" s="16">
        <f>S556/Q556</f>
        <v>6.3</v>
      </c>
      <c r="U556" s="9">
        <v>2</v>
      </c>
      <c r="V556" s="6">
        <v>5.125</v>
      </c>
      <c r="W556" s="16">
        <f>U556*V556</f>
        <v>10.25</v>
      </c>
      <c r="X556" s="16">
        <f>W556/U556</f>
        <v>5.125</v>
      </c>
      <c r="AC556" s="9">
        <v>9</v>
      </c>
      <c r="AD556" s="6">
        <v>6.25</v>
      </c>
      <c r="AE556" s="16">
        <f>AC556*AD556</f>
        <v>56.25</v>
      </c>
      <c r="AF556" s="16">
        <f>AE556/AC556</f>
        <v>6.25</v>
      </c>
      <c r="AK556" s="9">
        <v>2</v>
      </c>
      <c r="AL556" s="13">
        <v>6.25</v>
      </c>
      <c r="AM556" s="16">
        <f>AK556*AL556</f>
        <v>12.5</v>
      </c>
      <c r="AN556" s="16">
        <f>AM556/AK556</f>
        <v>6.25</v>
      </c>
      <c r="AS556" s="8">
        <v>7</v>
      </c>
      <c r="AT556" s="6">
        <v>14.5</v>
      </c>
      <c r="AU556" s="16">
        <f>AS556*AT556</f>
        <v>101.5</v>
      </c>
      <c r="AV556" s="16">
        <f>AU556/AS556</f>
        <v>14.5</v>
      </c>
      <c r="AW556" t="s">
        <v>195</v>
      </c>
      <c r="AX556" s="9">
        <v>7.5</v>
      </c>
      <c r="AY556" s="6">
        <v>6</v>
      </c>
      <c r="AZ556" s="16">
        <f>AX556*AY556</f>
        <v>45</v>
      </c>
      <c r="BA556" s="16">
        <f>AZ556/AX556</f>
        <v>6</v>
      </c>
      <c r="BF556" s="2"/>
      <c r="BG556" s="6"/>
    </row>
    <row r="557" spans="1:59" ht="12.75">
      <c r="A557" s="3"/>
      <c r="D557" s="6"/>
      <c r="E557" s="9"/>
      <c r="H557" s="6"/>
      <c r="I557" s="2"/>
      <c r="Q557" s="2"/>
      <c r="U557" s="9">
        <v>1</v>
      </c>
      <c r="V557" s="13">
        <v>5.900000000000001</v>
      </c>
      <c r="W557" s="16">
        <f>U557*V557</f>
        <v>5.900000000000001</v>
      </c>
      <c r="X557" s="16">
        <f>W557/U557</f>
        <v>5.900000000000001</v>
      </c>
      <c r="AC557" s="9">
        <v>9</v>
      </c>
      <c r="AD557" s="6">
        <v>4.25</v>
      </c>
      <c r="AE557" s="16">
        <f>AC557*AD557</f>
        <v>38.25</v>
      </c>
      <c r="AF557" s="16">
        <f>AE557/AC557</f>
        <v>4.25</v>
      </c>
      <c r="AS557" s="8">
        <v>2.5</v>
      </c>
      <c r="AT557" s="6">
        <v>14.5</v>
      </c>
      <c r="AU557" s="16">
        <f>AS557*AT557</f>
        <v>36.25</v>
      </c>
      <c r="AV557" s="16">
        <f>AU557/AS557</f>
        <v>14.5</v>
      </c>
      <c r="AW557" t="s">
        <v>195</v>
      </c>
      <c r="AX557" s="2"/>
      <c r="BF557" s="2"/>
      <c r="BG557" s="6"/>
    </row>
    <row r="558" spans="1:59" ht="12.75">
      <c r="A558" s="3"/>
      <c r="D558" s="6"/>
      <c r="E558" s="2"/>
      <c r="I558" s="2"/>
      <c r="Q558" s="2"/>
      <c r="U558" s="9">
        <v>1</v>
      </c>
      <c r="V558" s="13">
        <v>5.900000000000001</v>
      </c>
      <c r="W558" s="16">
        <f>U558*V558</f>
        <v>5.900000000000001</v>
      </c>
      <c r="X558" s="16">
        <f>W558/U558</f>
        <v>5.900000000000001</v>
      </c>
      <c r="AC558" s="2"/>
      <c r="AX558" s="2"/>
      <c r="BF558" s="2"/>
      <c r="BG558" s="6"/>
    </row>
    <row r="559" spans="1:59" ht="12.75">
      <c r="A559" s="3"/>
      <c r="D559" s="6"/>
      <c r="E559" s="2"/>
      <c r="I559" s="2"/>
      <c r="Q559" s="2"/>
      <c r="U559" s="2"/>
      <c r="V559" s="16"/>
      <c r="W559" s="16"/>
      <c r="X559" s="21"/>
      <c r="AC559" s="2"/>
      <c r="AX559" s="2"/>
      <c r="BF559" s="2"/>
      <c r="BG559" s="6"/>
    </row>
    <row r="560" spans="1:59" ht="12.75">
      <c r="A560" s="3"/>
      <c r="B560" s="3">
        <v>1407</v>
      </c>
      <c r="C560" s="6">
        <f>E560+I560+M560+Q560+U560+Y560+AC560+AG560+AK560+AO560+AS560+AX560+BB560</f>
        <v>42</v>
      </c>
      <c r="D560" s="6">
        <f>G560+K560+O560+S560+W560+AA560+AE560+AI560+AM560+AQ560+AU560+AZ560+BD560</f>
        <v>318.1</v>
      </c>
      <c r="E560" s="2"/>
      <c r="I560" s="2"/>
      <c r="Q560" s="16">
        <f>SUM(Q556:Q559)</f>
        <v>1</v>
      </c>
      <c r="R560" s="16">
        <f>AVERAGE(R556:R559)</f>
        <v>6.3</v>
      </c>
      <c r="S560" s="16">
        <f>SUM(S556:S559)</f>
        <v>6.3</v>
      </c>
      <c r="T560" s="16">
        <f>S560/Q560</f>
        <v>6.3</v>
      </c>
      <c r="U560" s="16">
        <f>SUM(U556:U559)</f>
        <v>4</v>
      </c>
      <c r="V560" s="16">
        <f>AVERAGE(V556:V559)</f>
        <v>5.641666666666668</v>
      </c>
      <c r="W560" s="16">
        <f>SUM(W556:W559)</f>
        <v>22.050000000000004</v>
      </c>
      <c r="X560" s="16">
        <f>W560/U560</f>
        <v>5.512500000000001</v>
      </c>
      <c r="AC560" s="16">
        <f>SUM(AC556:AC559)</f>
        <v>18</v>
      </c>
      <c r="AD560" s="16">
        <f>AVERAGE(AD556:AD559)</f>
        <v>5.25</v>
      </c>
      <c r="AE560" s="16">
        <f>SUM(AE556:AE559)</f>
        <v>94.5</v>
      </c>
      <c r="AF560" s="16">
        <f>AE560/AC560</f>
        <v>5.25</v>
      </c>
      <c r="AK560" s="16">
        <f>SUM(AK556:AK559)</f>
        <v>2</v>
      </c>
      <c r="AL560" s="16">
        <f>AVERAGE(AL556:AL559)</f>
        <v>6.25</v>
      </c>
      <c r="AM560" s="16">
        <f>SUM(AM556:AM559)</f>
        <v>12.5</v>
      </c>
      <c r="AN560" s="16">
        <f>AM560/AK560</f>
        <v>6.25</v>
      </c>
      <c r="AS560" s="16">
        <f>SUM(AS556:AS559)</f>
        <v>9.5</v>
      </c>
      <c r="AT560" s="16">
        <f>AVERAGE(AT556:AT559)</f>
        <v>14.5</v>
      </c>
      <c r="AU560" s="16">
        <f>SUM(AU556:AU559)</f>
        <v>137.75</v>
      </c>
      <c r="AV560" s="16">
        <f>AU560/AS560</f>
        <v>14.5</v>
      </c>
      <c r="AX560" s="16">
        <f>SUM(AX556:AX559)</f>
        <v>7.5</v>
      </c>
      <c r="AY560" s="16">
        <f>AVERAGE(AY556:AY559)</f>
        <v>6</v>
      </c>
      <c r="AZ560" s="16">
        <f>SUM(AZ556:AZ559)</f>
        <v>45</v>
      </c>
      <c r="BA560" s="16">
        <f>AZ560/AX560</f>
        <v>6</v>
      </c>
      <c r="BF560" s="2"/>
      <c r="BG560" s="6"/>
    </row>
    <row r="561" spans="1:59" ht="12.75">
      <c r="A561" s="3"/>
      <c r="D561" s="6"/>
      <c r="E561" s="2"/>
      <c r="I561" s="2"/>
      <c r="Q561" s="2"/>
      <c r="U561" s="2"/>
      <c r="AC561" s="2"/>
      <c r="AX561" s="2"/>
      <c r="BF561" s="2"/>
      <c r="BG561" s="6"/>
    </row>
    <row r="562" spans="1:59" ht="12.75">
      <c r="A562" s="3">
        <v>1408</v>
      </c>
      <c r="D562" s="6"/>
      <c r="E562" s="9">
        <v>1</v>
      </c>
      <c r="F562" s="13">
        <v>6</v>
      </c>
      <c r="G562" s="16">
        <f aca="true" t="shared" si="24" ref="G562:G567">E562*F562</f>
        <v>6</v>
      </c>
      <c r="H562" s="16">
        <f aca="true" t="shared" si="25" ref="H562:H567">G562/E562</f>
        <v>6</v>
      </c>
      <c r="I562" s="2"/>
      <c r="Q562" s="2"/>
      <c r="U562" s="2"/>
      <c r="AC562" s="2"/>
      <c r="AK562" s="9">
        <f>11+2/3</f>
        <v>11.666666666666666</v>
      </c>
      <c r="AL562" s="13">
        <v>4.2</v>
      </c>
      <c r="AM562" s="16">
        <f>AK562*AL562</f>
        <v>49</v>
      </c>
      <c r="AN562" s="16">
        <f>AM562/AK562</f>
        <v>4.2</v>
      </c>
      <c r="AS562" s="8">
        <v>9</v>
      </c>
      <c r="AT562" s="13">
        <v>11.5</v>
      </c>
      <c r="AU562" s="16">
        <f>AS562*AT562</f>
        <v>103.5</v>
      </c>
      <c r="AV562" s="16">
        <f>AU562/AS562</f>
        <v>11.5</v>
      </c>
      <c r="AW562" t="s">
        <v>79</v>
      </c>
      <c r="AX562" s="2"/>
      <c r="BB562" s="9">
        <v>9</v>
      </c>
      <c r="BC562" s="13">
        <v>4.5</v>
      </c>
      <c r="BD562" s="16">
        <f>BB562*BC562</f>
        <v>40.5</v>
      </c>
      <c r="BE562" s="16">
        <f>BD562/BB562</f>
        <v>4.5</v>
      </c>
      <c r="BF562" s="2"/>
      <c r="BG562" s="6"/>
    </row>
    <row r="563" spans="1:59" ht="12.75">
      <c r="A563" s="3"/>
      <c r="D563" s="6"/>
      <c r="E563" s="9">
        <v>9</v>
      </c>
      <c r="F563" s="13">
        <v>7.6</v>
      </c>
      <c r="G563" s="16">
        <f t="shared" si="24"/>
        <v>68.39999999999999</v>
      </c>
      <c r="H563" s="16">
        <f t="shared" si="25"/>
        <v>7.599999999999999</v>
      </c>
      <c r="I563" s="2"/>
      <c r="Q563" s="2"/>
      <c r="U563" s="2"/>
      <c r="AC563" s="2"/>
      <c r="AS563" s="8">
        <v>1</v>
      </c>
      <c r="AT563" s="13">
        <v>13.416666666666666</v>
      </c>
      <c r="AU563" s="16">
        <f>AS563*AT563</f>
        <v>13.416666666666666</v>
      </c>
      <c r="AV563" s="16">
        <f>AU563/AS563</f>
        <v>13.416666666666666</v>
      </c>
      <c r="AW563" t="s">
        <v>79</v>
      </c>
      <c r="AX563" s="2"/>
      <c r="BF563" s="2"/>
      <c r="BG563" s="6"/>
    </row>
    <row r="564" spans="1:59" ht="12.75">
      <c r="A564" s="3"/>
      <c r="D564" s="6"/>
      <c r="E564" s="9">
        <v>1</v>
      </c>
      <c r="F564" s="13">
        <v>6</v>
      </c>
      <c r="G564" s="16">
        <f t="shared" si="24"/>
        <v>6</v>
      </c>
      <c r="H564" s="16">
        <f t="shared" si="25"/>
        <v>6</v>
      </c>
      <c r="I564" s="2"/>
      <c r="Q564" s="2"/>
      <c r="U564" s="2"/>
      <c r="AC564" s="2"/>
      <c r="AS564" s="8">
        <v>1</v>
      </c>
      <c r="AT564" s="13">
        <v>11.5</v>
      </c>
      <c r="AU564" s="16">
        <f>AS564*AT564</f>
        <v>11.5</v>
      </c>
      <c r="AV564" s="16">
        <f>AU564/AS564</f>
        <v>11.5</v>
      </c>
      <c r="AW564" t="s">
        <v>79</v>
      </c>
      <c r="AX564" s="2"/>
      <c r="BF564" s="2"/>
      <c r="BG564" s="6"/>
    </row>
    <row r="565" spans="1:59" ht="12.75">
      <c r="A565" s="3"/>
      <c r="D565" s="6"/>
      <c r="E565" s="9">
        <f>11+2/3</f>
        <v>11.666666666666666</v>
      </c>
      <c r="F565" s="13">
        <v>6</v>
      </c>
      <c r="G565" s="16">
        <f t="shared" si="24"/>
        <v>70</v>
      </c>
      <c r="H565" s="16">
        <f t="shared" si="25"/>
        <v>6</v>
      </c>
      <c r="I565" s="2"/>
      <c r="Q565" s="2"/>
      <c r="U565" s="2"/>
      <c r="AC565" s="2"/>
      <c r="AX565" s="2"/>
      <c r="BF565" s="2"/>
      <c r="BG565" s="6"/>
    </row>
    <row r="566" spans="1:59" ht="12.75">
      <c r="A566" s="3"/>
      <c r="D566" s="6"/>
      <c r="E566" s="9">
        <f>11+2/3</f>
        <v>11.666666666666666</v>
      </c>
      <c r="F566" s="13">
        <v>6</v>
      </c>
      <c r="G566" s="16">
        <f t="shared" si="24"/>
        <v>70</v>
      </c>
      <c r="H566" s="16">
        <f t="shared" si="25"/>
        <v>6</v>
      </c>
      <c r="I566" s="2"/>
      <c r="Q566" s="2"/>
      <c r="U566" s="2"/>
      <c r="AC566" s="2"/>
      <c r="AX566" s="2"/>
      <c r="BF566" s="2"/>
      <c r="BG566" s="6"/>
    </row>
    <row r="567" spans="1:59" ht="12.75">
      <c r="A567" s="3"/>
      <c r="D567" s="6"/>
      <c r="E567" s="9">
        <v>2</v>
      </c>
      <c r="F567" s="13">
        <v>6</v>
      </c>
      <c r="G567" s="16">
        <f t="shared" si="24"/>
        <v>12</v>
      </c>
      <c r="H567" s="16">
        <f t="shared" si="25"/>
        <v>6</v>
      </c>
      <c r="I567" s="2"/>
      <c r="Q567" s="2"/>
      <c r="U567" s="2"/>
      <c r="AC567" s="2"/>
      <c r="AX567" s="2"/>
      <c r="BF567" s="2"/>
      <c r="BG567" s="6"/>
    </row>
    <row r="568" spans="1:59" ht="12.75">
      <c r="A568" s="3"/>
      <c r="D568" s="6"/>
      <c r="E568" s="2"/>
      <c r="F568" s="16"/>
      <c r="G568" s="16"/>
      <c r="H568" s="21"/>
      <c r="I568" s="2"/>
      <c r="Q568" s="2"/>
      <c r="U568" s="2"/>
      <c r="AC568" s="2"/>
      <c r="AX568" s="2"/>
      <c r="BF568" s="2"/>
      <c r="BG568" s="6"/>
    </row>
    <row r="569" spans="1:59" ht="12.75">
      <c r="A569" s="3"/>
      <c r="B569" s="3">
        <v>1408</v>
      </c>
      <c r="C569" s="6">
        <f>E569+I569+M569+Q569+U569+Y569+AC569+AG569+AK569+AO569+AS569+AX569+BB569</f>
        <v>68</v>
      </c>
      <c r="D569" s="6">
        <f>G569+K569+O569+S569+W569+AA569+AE569+AI569+AM569+AQ569+AU569+AZ569+BD569</f>
        <v>450.31666666666666</v>
      </c>
      <c r="E569" s="16">
        <f>SUM(E562:E568)</f>
        <v>36.33333333333333</v>
      </c>
      <c r="F569" s="16">
        <f>AVERAGE(F562:F568)</f>
        <v>6.266666666666667</v>
      </c>
      <c r="G569" s="16">
        <f>SUM(G562:G568)</f>
        <v>232.39999999999998</v>
      </c>
      <c r="H569" s="16">
        <f>G569/E569</f>
        <v>6.396330275229358</v>
      </c>
      <c r="I569" s="2"/>
      <c r="Q569" s="2"/>
      <c r="U569" s="2"/>
      <c r="AC569" s="2"/>
      <c r="AK569" s="16">
        <f>SUM(AK562:AK568)</f>
        <v>11.666666666666666</v>
      </c>
      <c r="AL569" s="16">
        <f>AVERAGE(AL562:AL568)</f>
        <v>4.2</v>
      </c>
      <c r="AM569" s="16">
        <f>SUM(AM562:AM568)</f>
        <v>49</v>
      </c>
      <c r="AN569" s="16">
        <f>AM569/AK569</f>
        <v>4.2</v>
      </c>
      <c r="AS569" s="16">
        <f>SUM(AS562:AS568)</f>
        <v>11</v>
      </c>
      <c r="AT569" s="16">
        <f>AVERAGE(AT562:AT568)</f>
        <v>12.138888888888888</v>
      </c>
      <c r="AU569" s="16">
        <f>SUM(AU562:AU568)</f>
        <v>128.41666666666669</v>
      </c>
      <c r="AV569" s="16">
        <f>AU569/AS569</f>
        <v>11.674242424242426</v>
      </c>
      <c r="AX569" s="16"/>
      <c r="BB569" s="16">
        <f>SUM(BB562:BB568)</f>
        <v>9</v>
      </c>
      <c r="BC569" s="16">
        <f>AVERAGE(BC562:BC568)</f>
        <v>4.5</v>
      </c>
      <c r="BD569" s="16">
        <f>SUM(BD562:BD568)</f>
        <v>40.5</v>
      </c>
      <c r="BE569" s="16">
        <f>BD569/BB569</f>
        <v>4.5</v>
      </c>
      <c r="BF569" s="2"/>
      <c r="BG569" s="6"/>
    </row>
    <row r="570" spans="1:59" ht="12.75">
      <c r="A570" s="3"/>
      <c r="D570" s="6"/>
      <c r="E570" s="2"/>
      <c r="I570" s="2"/>
      <c r="Q570" s="2"/>
      <c r="U570" s="2"/>
      <c r="AC570" s="2"/>
      <c r="AX570" s="2"/>
      <c r="BF570" s="2"/>
      <c r="BG570" s="6"/>
    </row>
    <row r="571" spans="1:59" ht="12.75">
      <c r="A571" s="3">
        <v>1409</v>
      </c>
      <c r="D571" s="6"/>
      <c r="E571" s="9">
        <f>11+2/3</f>
        <v>11.666666666666666</v>
      </c>
      <c r="F571" s="6">
        <v>6</v>
      </c>
      <c r="G571" s="16">
        <f>E571*F571</f>
        <v>70</v>
      </c>
      <c r="H571" s="16">
        <f>G571/E571</f>
        <v>6</v>
      </c>
      <c r="I571" s="2"/>
      <c r="M571" s="9">
        <v>11</v>
      </c>
      <c r="N571" s="6">
        <v>4</v>
      </c>
      <c r="O571" s="16">
        <f>M571*N571</f>
        <v>44</v>
      </c>
      <c r="P571" s="16">
        <f>O571/M571</f>
        <v>4</v>
      </c>
      <c r="Q571" s="2"/>
      <c r="U571" s="2"/>
      <c r="AC571" s="9">
        <v>11</v>
      </c>
      <c r="AD571" s="6">
        <v>6</v>
      </c>
      <c r="AE571" s="16">
        <f>AC571*AD571</f>
        <v>66</v>
      </c>
      <c r="AF571" s="16">
        <f>AE571/AC571</f>
        <v>6</v>
      </c>
      <c r="AK571" s="9">
        <v>1</v>
      </c>
      <c r="AL571" s="6">
        <v>5</v>
      </c>
      <c r="AM571" s="16">
        <f>AK571*AL571</f>
        <v>5</v>
      </c>
      <c r="AN571" s="16">
        <f>AM571/AK571</f>
        <v>5</v>
      </c>
      <c r="AS571" s="6">
        <f>11+2/3</f>
        <v>11.666666666666666</v>
      </c>
      <c r="AT571" s="6">
        <v>9</v>
      </c>
      <c r="AU571" s="16">
        <f>AS571*AT571</f>
        <v>105</v>
      </c>
      <c r="AV571" s="16">
        <f>AU571/AS571</f>
        <v>9</v>
      </c>
      <c r="AW571" t="s">
        <v>187</v>
      </c>
      <c r="AX571" s="9">
        <v>1</v>
      </c>
      <c r="AY571" s="6">
        <v>5.066666666666666</v>
      </c>
      <c r="AZ571" s="16">
        <f>AX571*AY571</f>
        <v>5.066666666666666</v>
      </c>
      <c r="BA571" s="16">
        <f>AZ571/AX571</f>
        <v>5.066666666666666</v>
      </c>
      <c r="BB571" s="9">
        <f>11+2/3</f>
        <v>11.666666666666666</v>
      </c>
      <c r="BC571" s="6">
        <v>4.5</v>
      </c>
      <c r="BD571" s="16">
        <f>BB571*BC571</f>
        <v>52.5</v>
      </c>
      <c r="BE571" s="16">
        <f>BD571/BB571</f>
        <v>4.5</v>
      </c>
      <c r="BF571" s="2"/>
      <c r="BG571" s="6"/>
    </row>
    <row r="572" spans="1:59" ht="12.75">
      <c r="A572" s="3"/>
      <c r="D572" s="6"/>
      <c r="E572" s="2"/>
      <c r="I572" s="2"/>
      <c r="Q572" s="2"/>
      <c r="U572" s="2"/>
      <c r="AC572" s="2"/>
      <c r="AK572" s="9">
        <v>2</v>
      </c>
      <c r="AL572" s="6">
        <v>4.7</v>
      </c>
      <c r="AM572" s="16">
        <f>AK572*AL572</f>
        <v>9.4</v>
      </c>
      <c r="AN572" s="16">
        <f>AM572/AK572</f>
        <v>4.7</v>
      </c>
      <c r="AX572" s="2"/>
      <c r="BF572" s="2"/>
      <c r="BG572" s="6"/>
    </row>
    <row r="573" spans="1:59" ht="12.75">
      <c r="A573" s="3"/>
      <c r="D573" s="6"/>
      <c r="E573" s="2"/>
      <c r="I573" s="2"/>
      <c r="Q573" s="2"/>
      <c r="U573" s="2"/>
      <c r="AC573" s="2"/>
      <c r="AK573" s="9">
        <v>11</v>
      </c>
      <c r="AL573" s="6">
        <v>5.2</v>
      </c>
      <c r="AM573" s="16">
        <f>AK573*AL573</f>
        <v>57.2</v>
      </c>
      <c r="AN573" s="16">
        <f>AM573/AK573</f>
        <v>5.2</v>
      </c>
      <c r="AX573" s="2"/>
      <c r="BF573" s="2"/>
      <c r="BG573" s="6"/>
    </row>
    <row r="574" spans="1:59" ht="12.75">
      <c r="A574" s="3"/>
      <c r="D574" s="6"/>
      <c r="E574" s="2"/>
      <c r="I574" s="2"/>
      <c r="Q574" s="2"/>
      <c r="U574" s="2"/>
      <c r="AC574" s="2"/>
      <c r="AK574" s="9">
        <v>1</v>
      </c>
      <c r="AL574" s="6">
        <v>5.2</v>
      </c>
      <c r="AM574" s="16">
        <f>AK574*AL574</f>
        <v>5.2</v>
      </c>
      <c r="AN574" s="16">
        <f>AM574/AK574</f>
        <v>5.2</v>
      </c>
      <c r="AX574" s="2"/>
      <c r="BF574" s="2"/>
      <c r="BG574" s="6"/>
    </row>
    <row r="575" spans="1:59" ht="12.75">
      <c r="A575" s="3"/>
      <c r="D575" s="6"/>
      <c r="E575" s="2"/>
      <c r="I575" s="2"/>
      <c r="Q575" s="2"/>
      <c r="U575" s="2"/>
      <c r="AC575" s="2"/>
      <c r="AM575" s="16"/>
      <c r="AX575" s="2"/>
      <c r="BF575" s="2"/>
      <c r="BG575" s="6"/>
    </row>
    <row r="576" spans="1:59" ht="12.75">
      <c r="A576" s="3"/>
      <c r="B576" s="3">
        <v>1409</v>
      </c>
      <c r="C576" s="6">
        <f>E576+I576+M576+Q576+U576+Y576+AC576+AG576+AK576+AO576+AS576+AX576+BB576</f>
        <v>73</v>
      </c>
      <c r="D576" s="6">
        <f>G576+K576+O576+S576+W576+AA576+AE576+AI576+AM576+AQ576+AU576+AZ576+BD576</f>
        <v>419.3666666666667</v>
      </c>
      <c r="E576" s="16">
        <f>SUM(E571:E575)</f>
        <v>11.666666666666666</v>
      </c>
      <c r="F576" s="6">
        <f>AVERAGE(F571:F575)</f>
        <v>6</v>
      </c>
      <c r="G576" s="16">
        <f>SUM(G571:G575)</f>
        <v>70</v>
      </c>
      <c r="H576" s="16">
        <f>G576/E576</f>
        <v>6</v>
      </c>
      <c r="I576" s="2"/>
      <c r="M576" s="16">
        <f>SUM(M571:M575)</f>
        <v>11</v>
      </c>
      <c r="N576" s="6">
        <f>AVERAGE(N571:N575)</f>
        <v>4</v>
      </c>
      <c r="O576" s="16">
        <f>SUM(O571:O575)</f>
        <v>44</v>
      </c>
      <c r="P576" s="16">
        <f>O576/M576</f>
        <v>4</v>
      </c>
      <c r="Q576" s="2"/>
      <c r="U576" s="2"/>
      <c r="AC576" s="16">
        <f>SUM(AC571:AC575)</f>
        <v>11</v>
      </c>
      <c r="AD576" s="6">
        <f>AVERAGE(AD571:AD575)</f>
        <v>6</v>
      </c>
      <c r="AE576" s="16">
        <f>SUM(AE571:AE575)</f>
        <v>66</v>
      </c>
      <c r="AF576" s="16">
        <f>AE576/AC576</f>
        <v>6</v>
      </c>
      <c r="AK576" s="16">
        <f>SUM(AK571:AK575)</f>
        <v>15</v>
      </c>
      <c r="AL576" s="6">
        <f>AVERAGE(AL571:AL575)</f>
        <v>5.0249999999999995</v>
      </c>
      <c r="AM576" s="16">
        <f>SUM(AM571:AM575)</f>
        <v>76.80000000000001</v>
      </c>
      <c r="AN576" s="16">
        <f>AM576/AK576</f>
        <v>5.120000000000001</v>
      </c>
      <c r="AS576" s="16">
        <f>SUM(AS571:AS575)</f>
        <v>11.666666666666666</v>
      </c>
      <c r="AT576" s="6">
        <f>AVERAGE(AT571:AT575)</f>
        <v>9</v>
      </c>
      <c r="AU576" s="16">
        <f>SUM(AU571:AU575)</f>
        <v>105</v>
      </c>
      <c r="AV576" s="16">
        <f>AU576/AS576</f>
        <v>9</v>
      </c>
      <c r="AX576" s="16">
        <f>SUM(AX571:AX575)</f>
        <v>1</v>
      </c>
      <c r="AY576" s="6">
        <f>AVERAGE(AY571:AY575)</f>
        <v>5.066666666666666</v>
      </c>
      <c r="AZ576" s="16">
        <f>SUM(AZ571:AZ575)</f>
        <v>5.066666666666666</v>
      </c>
      <c r="BA576" s="16">
        <f>AZ576/AX576</f>
        <v>5.066666666666666</v>
      </c>
      <c r="BB576" s="16">
        <f>SUM(BB571:BB575)</f>
        <v>11.666666666666666</v>
      </c>
      <c r="BC576" s="6">
        <f>AVERAGE(BC571:BC575)</f>
        <v>4.5</v>
      </c>
      <c r="BD576" s="16">
        <f>SUM(BD571:BD575)</f>
        <v>52.5</v>
      </c>
      <c r="BE576" s="16">
        <f>BD576/BB576</f>
        <v>4.5</v>
      </c>
      <c r="BF576" s="2"/>
      <c r="BG576" s="6"/>
    </row>
    <row r="577" spans="1:59" ht="12.75">
      <c r="A577" s="3"/>
      <c r="D577" s="6"/>
      <c r="E577" s="2"/>
      <c r="I577" s="2"/>
      <c r="Q577" s="2"/>
      <c r="U577" s="2"/>
      <c r="AC577" s="2"/>
      <c r="AX577" s="2"/>
      <c r="BF577" s="2"/>
      <c r="BG577" s="6"/>
    </row>
    <row r="578" spans="1:59" ht="12.75">
      <c r="A578" s="3">
        <v>1410</v>
      </c>
      <c r="D578" s="6"/>
      <c r="E578" s="9">
        <v>1</v>
      </c>
      <c r="F578" s="6">
        <v>5</v>
      </c>
      <c r="G578" s="16">
        <f>E578*F578</f>
        <v>5</v>
      </c>
      <c r="H578" s="16">
        <f>G578/E578</f>
        <v>5</v>
      </c>
      <c r="I578" s="2"/>
      <c r="Q578" s="2"/>
      <c r="U578" s="2"/>
      <c r="AC578" s="2"/>
      <c r="AG578" s="9">
        <v>10</v>
      </c>
      <c r="AH578" s="6">
        <v>5.6</v>
      </c>
      <c r="AI578" s="16">
        <f>AG578*AH578</f>
        <v>56</v>
      </c>
      <c r="AJ578" s="16">
        <f>AI578/AG578</f>
        <v>5.6</v>
      </c>
      <c r="AK578" s="9">
        <v>10</v>
      </c>
      <c r="AL578" s="6">
        <v>4</v>
      </c>
      <c r="AM578" s="16">
        <f>AK578*AL578</f>
        <v>40</v>
      </c>
      <c r="AN578" s="16">
        <f>AM578/AK578</f>
        <v>4</v>
      </c>
      <c r="AS578" s="8">
        <v>11</v>
      </c>
      <c r="AT578" s="6">
        <v>9</v>
      </c>
      <c r="AU578" s="16">
        <f>AS578*AT578</f>
        <v>99</v>
      </c>
      <c r="AV578" s="16">
        <f>AU578/AS578</f>
        <v>9</v>
      </c>
      <c r="AW578" t="s">
        <v>195</v>
      </c>
      <c r="AX578" s="9">
        <v>11</v>
      </c>
      <c r="AY578" s="6">
        <v>7</v>
      </c>
      <c r="AZ578" s="16">
        <f>AX578*AY578</f>
        <v>77</v>
      </c>
      <c r="BA578" s="16">
        <f>AZ578/AX578</f>
        <v>7</v>
      </c>
      <c r="BF578" s="2"/>
      <c r="BG578" s="6"/>
    </row>
    <row r="579" spans="1:59" ht="12.75">
      <c r="A579" s="3"/>
      <c r="D579" s="6"/>
      <c r="E579" s="9">
        <v>10</v>
      </c>
      <c r="F579" s="6">
        <v>5.8</v>
      </c>
      <c r="G579" s="16">
        <f>E579*F579</f>
        <v>58</v>
      </c>
      <c r="H579" s="16">
        <f>G579/E579</f>
        <v>5.8</v>
      </c>
      <c r="I579" s="2"/>
      <c r="Q579" s="2"/>
      <c r="U579" s="2"/>
      <c r="AC579" s="2"/>
      <c r="AX579" s="9">
        <v>11</v>
      </c>
      <c r="AY579" s="6">
        <v>5.65</v>
      </c>
      <c r="AZ579" s="16">
        <f>AX579*AY579</f>
        <v>62.150000000000006</v>
      </c>
      <c r="BA579" s="16">
        <f>AZ579/AX579</f>
        <v>5.65</v>
      </c>
      <c r="BF579" s="2"/>
      <c r="BG579" s="6"/>
    </row>
    <row r="580" spans="1:59" ht="12.75">
      <c r="A580" s="3"/>
      <c r="D580" s="6"/>
      <c r="E580" s="2"/>
      <c r="G580" s="16"/>
      <c r="H580" s="6"/>
      <c r="I580" s="2"/>
      <c r="Q580" s="2"/>
      <c r="U580" s="2"/>
      <c r="AC580" s="2"/>
      <c r="AX580" s="2"/>
      <c r="AZ580" s="16"/>
      <c r="BF580" s="2"/>
      <c r="BG580" s="6"/>
    </row>
    <row r="581" spans="1:59" ht="12.75">
      <c r="A581" s="3"/>
      <c r="B581" s="3">
        <v>1410</v>
      </c>
      <c r="C581" s="6">
        <f>E581+I581+M581+Q581+U581+Y581+AC581+AG581+AK581+AO581+AS581+AX581+BB581</f>
        <v>64</v>
      </c>
      <c r="D581" s="6">
        <f>G581+K581+O581+S581+W581+AA581+AE581+AI581+AM581+AQ581+AU581+AZ581+BD581</f>
        <v>397.15</v>
      </c>
      <c r="E581" s="16">
        <f>SUM(E578:E580)</f>
        <v>11</v>
      </c>
      <c r="F581" s="6">
        <f>AVERAGE(F578:F580)</f>
        <v>5.4</v>
      </c>
      <c r="G581" s="16">
        <f>SUM(G578:G580)</f>
        <v>63</v>
      </c>
      <c r="H581" s="16">
        <f>G581/E581</f>
        <v>5.7272727272727275</v>
      </c>
      <c r="I581" s="2"/>
      <c r="Q581" s="2"/>
      <c r="U581" s="2"/>
      <c r="AC581" s="2"/>
      <c r="AG581" s="16">
        <f>SUM(AG578:AG580)</f>
        <v>10</v>
      </c>
      <c r="AH581" s="6">
        <f>AVERAGE(AH578:AH580)</f>
        <v>5.6</v>
      </c>
      <c r="AI581" s="16">
        <f>SUM(AI578:AI580)</f>
        <v>56</v>
      </c>
      <c r="AJ581" s="16">
        <f>AI581/AG581</f>
        <v>5.6</v>
      </c>
      <c r="AK581" s="16">
        <f>SUM(AK578:AK580)</f>
        <v>10</v>
      </c>
      <c r="AL581" s="6">
        <f>AVERAGE(AL578:AL580)</f>
        <v>4</v>
      </c>
      <c r="AM581" s="16">
        <f>SUM(AM578:AM580)</f>
        <v>40</v>
      </c>
      <c r="AN581" s="16">
        <f>AM581/AK581</f>
        <v>4</v>
      </c>
      <c r="AS581" s="16">
        <f>SUM(AS578:AS580)</f>
        <v>11</v>
      </c>
      <c r="AT581" s="6">
        <f>AVERAGE(AT578:AT580)</f>
        <v>9</v>
      </c>
      <c r="AU581" s="16">
        <f>SUM(AU578:AU580)</f>
        <v>99</v>
      </c>
      <c r="AV581" s="16">
        <f>AU581/AS581</f>
        <v>9</v>
      </c>
      <c r="AX581" s="16">
        <f>SUM(AX578:AX580)</f>
        <v>22</v>
      </c>
      <c r="AY581" s="6">
        <f>AVERAGE(AY578:AY580)</f>
        <v>6.325</v>
      </c>
      <c r="AZ581" s="16">
        <f>SUM(AZ578:AZ580)</f>
        <v>139.15</v>
      </c>
      <c r="BA581" s="16">
        <f>AZ581/AX581</f>
        <v>6.325</v>
      </c>
      <c r="BF581" s="2"/>
      <c r="BG581" s="6"/>
    </row>
    <row r="582" spans="1:59" ht="12.75">
      <c r="A582" s="3"/>
      <c r="D582" s="6"/>
      <c r="E582" s="2"/>
      <c r="I582" s="2"/>
      <c r="Q582" s="2"/>
      <c r="U582" s="2"/>
      <c r="AC582" s="2"/>
      <c r="AX582" s="2"/>
      <c r="BF582" s="2"/>
      <c r="BG582" s="6"/>
    </row>
    <row r="583" spans="1:59" ht="12.75">
      <c r="A583" s="3">
        <v>1411</v>
      </c>
      <c r="D583" s="6"/>
      <c r="E583" s="2"/>
      <c r="I583" s="2"/>
      <c r="Q583" s="2"/>
      <c r="U583" s="2"/>
      <c r="AC583" s="2"/>
      <c r="AK583" s="9">
        <v>10</v>
      </c>
      <c r="AL583" s="6">
        <v>5.5</v>
      </c>
      <c r="AM583" s="16">
        <f>AK583*AL583</f>
        <v>55</v>
      </c>
      <c r="AN583" s="16">
        <f>AM583/AK583</f>
        <v>5.5</v>
      </c>
      <c r="AS583" s="8">
        <v>10</v>
      </c>
      <c r="AT583" s="6">
        <v>9.25</v>
      </c>
      <c r="AU583" s="16">
        <f>AS583*AT583</f>
        <v>92.5</v>
      </c>
      <c r="AV583" s="16">
        <f>AU583/AS583</f>
        <v>9.25</v>
      </c>
      <c r="AW583" t="s">
        <v>79</v>
      </c>
      <c r="AX583" s="2"/>
      <c r="BB583" s="9">
        <v>10</v>
      </c>
      <c r="BC583" s="6">
        <v>4.6</v>
      </c>
      <c r="BD583" s="16">
        <f>BB583*BC583</f>
        <v>46</v>
      </c>
      <c r="BE583" s="16">
        <f>BD583/BB583</f>
        <v>4.6</v>
      </c>
      <c r="BF583" s="2"/>
      <c r="BG583" s="6"/>
    </row>
    <row r="584" spans="1:59" ht="12.75">
      <c r="A584" s="3"/>
      <c r="D584" s="6"/>
      <c r="E584" s="2"/>
      <c r="I584" s="2"/>
      <c r="Q584" s="2"/>
      <c r="U584" s="2"/>
      <c r="AC584" s="2"/>
      <c r="AK584" s="9">
        <v>1</v>
      </c>
      <c r="AL584" s="6">
        <v>4.1</v>
      </c>
      <c r="AM584" s="16">
        <f>AK584*AL584</f>
        <v>4.1</v>
      </c>
      <c r="AN584" s="16">
        <f>AM584/AK584</f>
        <v>4.1</v>
      </c>
      <c r="AX584" s="2"/>
      <c r="BF584" s="2"/>
      <c r="BG584" s="6"/>
    </row>
    <row r="585" spans="1:59" ht="12.75">
      <c r="A585" s="3"/>
      <c r="D585" s="6"/>
      <c r="E585" s="2"/>
      <c r="I585" s="2"/>
      <c r="Q585" s="2"/>
      <c r="U585" s="2"/>
      <c r="AC585" s="2"/>
      <c r="AM585" s="16"/>
      <c r="AX585" s="2"/>
      <c r="BF585" s="2"/>
      <c r="BG585" s="6"/>
    </row>
    <row r="586" spans="1:59" ht="12.75">
      <c r="A586" s="3"/>
      <c r="B586" s="3">
        <v>1411</v>
      </c>
      <c r="C586" s="6">
        <f>E586+I586+M586+Q586+U586+Y586+AC586+AG586+AK586+AO586+AS586+AX586+BB586</f>
        <v>31</v>
      </c>
      <c r="D586" s="6">
        <f>G586+K586+O586+S586+W586+AA586+AE586+AI586+AM586+AQ586+AU586+AZ586+BD586</f>
        <v>197.6</v>
      </c>
      <c r="E586" s="2"/>
      <c r="I586" s="2"/>
      <c r="Q586" s="2"/>
      <c r="U586" s="2"/>
      <c r="AC586" s="2"/>
      <c r="AK586" s="16">
        <f>SUM(AK583:AK585)</f>
        <v>11</v>
      </c>
      <c r="AL586" s="6">
        <f>AVERAGE(AL583:AL585)</f>
        <v>4.8</v>
      </c>
      <c r="AM586" s="16">
        <f>SUM(AM583:AM585)</f>
        <v>59.1</v>
      </c>
      <c r="AN586" s="16">
        <f>AM586/AK586</f>
        <v>5.372727272727273</v>
      </c>
      <c r="AS586" s="16">
        <f>SUM(AS583:AS585)</f>
        <v>10</v>
      </c>
      <c r="AT586" s="6">
        <f>AVERAGE(AT583:AT585)</f>
        <v>9.25</v>
      </c>
      <c r="AU586" s="16">
        <f>SUM(AU583:AU585)</f>
        <v>92.5</v>
      </c>
      <c r="AV586" s="16">
        <f>AU586/AS586</f>
        <v>9.25</v>
      </c>
      <c r="AX586" s="2"/>
      <c r="BB586" s="16">
        <f>SUM(BB583:BB585)</f>
        <v>10</v>
      </c>
      <c r="BC586" s="6">
        <f>AVERAGE(BC583:BC585)</f>
        <v>4.6</v>
      </c>
      <c r="BD586" s="16">
        <f>SUM(BD583:BD585)</f>
        <v>46</v>
      </c>
      <c r="BE586" s="16">
        <f>BD586/BB586</f>
        <v>4.6</v>
      </c>
      <c r="BF586" s="2"/>
      <c r="BG586" s="6"/>
    </row>
    <row r="587" spans="1:59" ht="12.75">
      <c r="A587" s="3"/>
      <c r="D587" s="6"/>
      <c r="E587" s="2"/>
      <c r="I587" s="2"/>
      <c r="Q587" s="2"/>
      <c r="U587" s="2"/>
      <c r="AC587" s="2"/>
      <c r="AX587" s="2"/>
      <c r="BF587" s="2"/>
      <c r="BG587" s="6"/>
    </row>
    <row r="588" spans="1:59" ht="12.75">
      <c r="A588" s="3">
        <v>1412</v>
      </c>
      <c r="B588" s="3">
        <v>1412</v>
      </c>
      <c r="C588" s="6">
        <f>E588+I588+M588+Q588+U588+Y588+AC588+AG588+AK588+AO588+AS588+AX588+BB588</f>
        <v>33</v>
      </c>
      <c r="D588" s="6">
        <f>G588+K588+O588+S588+W588+AA588+AE588+AI588+AM588+AQ588+AU588+AZ588+BD588</f>
        <v>190.3</v>
      </c>
      <c r="E588" s="9">
        <v>11</v>
      </c>
      <c r="F588" s="6">
        <v>6.25</v>
      </c>
      <c r="G588" s="16">
        <f>E588*F588</f>
        <v>68.75</v>
      </c>
      <c r="H588" s="16">
        <f>G588/E588</f>
        <v>6.25</v>
      </c>
      <c r="I588" s="2"/>
      <c r="Q588" s="2"/>
      <c r="U588" s="2"/>
      <c r="AC588" s="2"/>
      <c r="AG588" s="9">
        <v>11</v>
      </c>
      <c r="AH588" s="6">
        <v>6.25</v>
      </c>
      <c r="AI588" s="16">
        <f>AG588*AH588</f>
        <v>68.75</v>
      </c>
      <c r="AJ588" s="16">
        <f>AI588/AG588</f>
        <v>6.25</v>
      </c>
      <c r="AX588" s="2"/>
      <c r="BB588" s="9">
        <v>11</v>
      </c>
      <c r="BC588" s="6">
        <v>4.8</v>
      </c>
      <c r="BD588" s="16">
        <f>BB588*BC588</f>
        <v>52.8</v>
      </c>
      <c r="BE588" s="16">
        <f>BD588/BB588</f>
        <v>4.8</v>
      </c>
      <c r="BF588" s="2"/>
      <c r="BG588" s="6"/>
    </row>
    <row r="589" spans="1:59" ht="12.75">
      <c r="A589" s="3"/>
      <c r="D589" s="6"/>
      <c r="E589" s="2"/>
      <c r="I589" s="2"/>
      <c r="Q589" s="2"/>
      <c r="U589" s="2"/>
      <c r="AC589" s="2"/>
      <c r="AX589" s="2"/>
      <c r="BF589" s="2"/>
      <c r="BG589" s="6"/>
    </row>
    <row r="590" spans="1:59" ht="12.75">
      <c r="A590" s="3">
        <v>1413</v>
      </c>
      <c r="B590" s="3">
        <v>1413</v>
      </c>
      <c r="C590" s="6">
        <f>E590+I590+M590+Q590+U590+Y590+AC590+AG590+AK590+AO590+AS590+AX590+BB590</f>
        <v>34</v>
      </c>
      <c r="D590" s="6">
        <f>G590+K590+O590+S590+W590+AA590+AE590+AI590+AM590+AQ590+AU590+AZ590+BD590</f>
        <v>239.3</v>
      </c>
      <c r="E590" s="2"/>
      <c r="I590" s="2"/>
      <c r="Q590" s="2"/>
      <c r="U590" s="2"/>
      <c r="AC590" s="9">
        <v>11</v>
      </c>
      <c r="AD590" s="6">
        <v>6.5</v>
      </c>
      <c r="AE590" s="16">
        <f>AC590*AD590</f>
        <v>71.5</v>
      </c>
      <c r="AF590" s="16">
        <f>AE590/AC590</f>
        <v>6.5</v>
      </c>
      <c r="AG590" s="9">
        <v>1</v>
      </c>
      <c r="AH590" s="6">
        <v>5</v>
      </c>
      <c r="AI590" s="16">
        <f>AG590*AH590</f>
        <v>5</v>
      </c>
      <c r="AJ590" s="16">
        <f>AI590/AG590</f>
        <v>5</v>
      </c>
      <c r="AS590" s="8">
        <v>11</v>
      </c>
      <c r="AT590" s="6">
        <v>10</v>
      </c>
      <c r="AU590" s="16">
        <f>AS590*AT590</f>
        <v>110</v>
      </c>
      <c r="AV590" s="16">
        <f>AU590/AS590</f>
        <v>10</v>
      </c>
      <c r="AW590" t="s">
        <v>187</v>
      </c>
      <c r="AX590" s="2"/>
      <c r="BB590" s="9">
        <v>11</v>
      </c>
      <c r="BC590" s="6">
        <v>4.8</v>
      </c>
      <c r="BD590" s="16">
        <f>BB590*BC590</f>
        <v>52.8</v>
      </c>
      <c r="BE590" s="16">
        <f>BD590/BB590</f>
        <v>4.8</v>
      </c>
      <c r="BF590" s="2"/>
      <c r="BG590" s="6"/>
    </row>
    <row r="591" spans="1:59" ht="12.75">
      <c r="A591" s="3"/>
      <c r="D591" s="6"/>
      <c r="E591" s="2"/>
      <c r="I591" s="2"/>
      <c r="Q591" s="2"/>
      <c r="U591" s="2"/>
      <c r="AC591" s="2"/>
      <c r="AX591" s="2"/>
      <c r="BF591" s="2"/>
      <c r="BG591" s="6"/>
    </row>
    <row r="592" spans="1:59" ht="12.75">
      <c r="A592" s="3">
        <v>1414</v>
      </c>
      <c r="B592" s="3">
        <v>1414</v>
      </c>
      <c r="C592" s="6">
        <f>E592+I592+M592+Q592+U592+Y592+AC592+AG592+AK592+AO592+AS592+AX592+BB592</f>
        <v>45</v>
      </c>
      <c r="D592" s="6">
        <f>G592+K592+O592+S592+W592+AA592+AE592+AI592+AM592+AQ592+AU592+AZ592+BD592</f>
        <v>305.95</v>
      </c>
      <c r="E592" s="9">
        <v>11</v>
      </c>
      <c r="F592" s="6">
        <v>7</v>
      </c>
      <c r="G592" s="16">
        <f>E592*F592</f>
        <v>77</v>
      </c>
      <c r="H592" s="16">
        <f>G592/E592</f>
        <v>7</v>
      </c>
      <c r="I592" s="2"/>
      <c r="M592" s="9">
        <v>1</v>
      </c>
      <c r="N592" s="6">
        <v>5.1</v>
      </c>
      <c r="O592" s="16">
        <f>M592*N592</f>
        <v>5.1</v>
      </c>
      <c r="P592" s="16">
        <f>O592/M592</f>
        <v>5.1</v>
      </c>
      <c r="Q592" s="9">
        <v>5.5</v>
      </c>
      <c r="R592" s="6">
        <v>5.7</v>
      </c>
      <c r="S592" s="16">
        <f>Q592*R592</f>
        <v>31.35</v>
      </c>
      <c r="T592" s="16">
        <f>S592/Q592</f>
        <v>5.7</v>
      </c>
      <c r="U592" s="2"/>
      <c r="AC592" s="2"/>
      <c r="AG592" s="9">
        <v>5.5</v>
      </c>
      <c r="AH592" s="6">
        <v>5.4</v>
      </c>
      <c r="AI592" s="16">
        <f>AG592*AH592</f>
        <v>29.700000000000003</v>
      </c>
      <c r="AJ592" s="16">
        <f>AI592/AG592</f>
        <v>5.4</v>
      </c>
      <c r="AS592" s="8">
        <v>11</v>
      </c>
      <c r="AT592" s="6">
        <v>10</v>
      </c>
      <c r="AU592" s="16">
        <f>AS592*AT592</f>
        <v>110</v>
      </c>
      <c r="AV592" s="16">
        <f>AU592/AS592</f>
        <v>10</v>
      </c>
      <c r="AW592" t="s">
        <v>176</v>
      </c>
      <c r="AX592" s="2"/>
      <c r="BB592" s="9">
        <v>11</v>
      </c>
      <c r="BC592" s="6">
        <v>4.8</v>
      </c>
      <c r="BD592" s="16">
        <f>BB592*BC592</f>
        <v>52.8</v>
      </c>
      <c r="BE592" s="16">
        <f>BD592/BB592</f>
        <v>4.8</v>
      </c>
      <c r="BF592" s="2"/>
      <c r="BG592" s="6"/>
    </row>
    <row r="593" spans="1:59" ht="12.75">
      <c r="A593" s="3"/>
      <c r="D593" s="6"/>
      <c r="E593" s="2"/>
      <c r="I593" s="2"/>
      <c r="Q593" s="2"/>
      <c r="U593" s="2"/>
      <c r="AC593" s="2"/>
      <c r="AX593" s="2"/>
      <c r="BF593" s="2"/>
      <c r="BG593" s="6"/>
    </row>
    <row r="594" spans="1:65" ht="12.75">
      <c r="A594" s="3">
        <v>1415</v>
      </c>
      <c r="D594" s="6"/>
      <c r="E594" s="9">
        <v>10</v>
      </c>
      <c r="F594" s="6">
        <v>5.9</v>
      </c>
      <c r="G594" s="16">
        <f>E594*F594</f>
        <v>59</v>
      </c>
      <c r="H594" s="16">
        <f>G594/E594</f>
        <v>5.9</v>
      </c>
      <c r="I594" s="2"/>
      <c r="M594" s="9">
        <v>11</v>
      </c>
      <c r="N594" s="6">
        <v>7</v>
      </c>
      <c r="O594" s="16">
        <f>M594*N594</f>
        <v>77</v>
      </c>
      <c r="P594" s="16">
        <f>O594/M594</f>
        <v>7</v>
      </c>
      <c r="Q594" s="2"/>
      <c r="U594" s="9">
        <v>4</v>
      </c>
      <c r="V594" s="6">
        <v>4</v>
      </c>
      <c r="W594" s="16">
        <f aca="true" t="shared" si="26" ref="W594:W604">U594*V594</f>
        <v>16</v>
      </c>
      <c r="X594" s="16">
        <f aca="true" t="shared" si="27" ref="X594:X604">W594/U594</f>
        <v>4</v>
      </c>
      <c r="AC594" s="2"/>
      <c r="AK594" s="9">
        <v>11</v>
      </c>
      <c r="AL594" s="6">
        <v>5.9</v>
      </c>
      <c r="AM594" s="16">
        <f>AK594*AL594</f>
        <v>64.9</v>
      </c>
      <c r="AN594" s="16">
        <f>AM594/AK594</f>
        <v>5.9</v>
      </c>
      <c r="AS594" s="8">
        <v>1</v>
      </c>
      <c r="AT594" s="6">
        <v>15.8</v>
      </c>
      <c r="AU594" s="16">
        <f>AS594*AT594</f>
        <v>15.8</v>
      </c>
      <c r="AV594" s="16">
        <f>AU594/AS594</f>
        <v>15.8</v>
      </c>
      <c r="AW594" t="s">
        <v>116</v>
      </c>
      <c r="AX594" s="2"/>
      <c r="BB594" s="9">
        <v>11</v>
      </c>
      <c r="BC594" s="6">
        <v>4.7</v>
      </c>
      <c r="BD594" s="16">
        <f>BB594*BC594</f>
        <v>51.7</v>
      </c>
      <c r="BE594" s="16">
        <f>BD594/BB594</f>
        <v>4.7</v>
      </c>
      <c r="BF594" s="2"/>
      <c r="BG594" s="6"/>
      <c r="BM594" t="s">
        <v>5</v>
      </c>
    </row>
    <row r="595" spans="1:65" ht="12.75">
      <c r="A595" s="3"/>
      <c r="D595" s="6"/>
      <c r="E595" s="9">
        <v>1</v>
      </c>
      <c r="F595" s="6">
        <v>5</v>
      </c>
      <c r="G595" s="16">
        <f>E595*F595</f>
        <v>5</v>
      </c>
      <c r="H595" s="16">
        <f>G595/E595</f>
        <v>5</v>
      </c>
      <c r="I595" s="2"/>
      <c r="Q595" s="2"/>
      <c r="U595" s="9">
        <v>2</v>
      </c>
      <c r="V595" s="6">
        <v>4</v>
      </c>
      <c r="W595" s="16">
        <f t="shared" si="26"/>
        <v>8</v>
      </c>
      <c r="X595" s="16">
        <f t="shared" si="27"/>
        <v>4</v>
      </c>
      <c r="AC595" s="2"/>
      <c r="AX595" s="2"/>
      <c r="BF595" s="9">
        <v>15</v>
      </c>
      <c r="BG595" s="6">
        <v>6</v>
      </c>
      <c r="BJ595" s="6">
        <v>4.5</v>
      </c>
      <c r="BK595" s="16">
        <v>10.5</v>
      </c>
      <c r="BL595" s="14">
        <v>0.42857142857142855</v>
      </c>
      <c r="BM595" t="s">
        <v>207</v>
      </c>
    </row>
    <row r="596" spans="1:59" ht="12.75">
      <c r="A596" s="3"/>
      <c r="D596" s="6"/>
      <c r="E596" s="9">
        <v>1</v>
      </c>
      <c r="F596" s="6">
        <v>5.2</v>
      </c>
      <c r="G596" s="16">
        <f>E596*F596</f>
        <v>5.2</v>
      </c>
      <c r="H596" s="16">
        <f>G596/E596</f>
        <v>5.2</v>
      </c>
      <c r="I596" s="2"/>
      <c r="Q596" s="2"/>
      <c r="U596" s="9">
        <v>1</v>
      </c>
      <c r="V596" s="6">
        <v>5.5</v>
      </c>
      <c r="W596" s="16">
        <f t="shared" si="26"/>
        <v>5.5</v>
      </c>
      <c r="X596" s="16">
        <f t="shared" si="27"/>
        <v>5.5</v>
      </c>
      <c r="AC596" s="2"/>
      <c r="AX596" s="2"/>
      <c r="BB596" s="9">
        <v>11</v>
      </c>
      <c r="BC596" s="6">
        <v>4.8</v>
      </c>
      <c r="BD596" s="16">
        <f>BB596*BC596</f>
        <v>52.8</v>
      </c>
      <c r="BE596" s="16">
        <f>BD596/BB596</f>
        <v>4.8</v>
      </c>
      <c r="BF596" s="2"/>
      <c r="BG596" s="6"/>
    </row>
    <row r="597" spans="1:59" ht="12.75">
      <c r="A597" s="3"/>
      <c r="D597" s="6"/>
      <c r="E597" s="2"/>
      <c r="I597" s="2"/>
      <c r="Q597" s="2"/>
      <c r="U597" s="9">
        <v>2</v>
      </c>
      <c r="V597" s="6">
        <v>4</v>
      </c>
      <c r="W597" s="16">
        <f t="shared" si="26"/>
        <v>8</v>
      </c>
      <c r="X597" s="16">
        <f t="shared" si="27"/>
        <v>4</v>
      </c>
      <c r="AC597" s="2"/>
      <c r="AX597" s="2"/>
      <c r="BF597" s="2"/>
      <c r="BG597" s="6"/>
    </row>
    <row r="598" spans="1:59" ht="12.75">
      <c r="A598" s="3"/>
      <c r="D598" s="6"/>
      <c r="E598" s="2"/>
      <c r="I598" s="2"/>
      <c r="Q598" s="2"/>
      <c r="U598" s="9">
        <v>1</v>
      </c>
      <c r="V598" s="6">
        <v>3.9</v>
      </c>
      <c r="W598" s="16">
        <f t="shared" si="26"/>
        <v>3.9</v>
      </c>
      <c r="X598" s="16">
        <f t="shared" si="27"/>
        <v>3.9</v>
      </c>
      <c r="AC598" s="2"/>
      <c r="AX598" s="2"/>
      <c r="BF598" s="2"/>
      <c r="BG598" s="6"/>
    </row>
    <row r="599" spans="1:59" ht="12.75">
      <c r="A599" s="3"/>
      <c r="D599" s="6"/>
      <c r="E599" s="2"/>
      <c r="I599" s="2"/>
      <c r="Q599" s="2"/>
      <c r="U599" s="9">
        <v>1</v>
      </c>
      <c r="V599" s="6">
        <v>4</v>
      </c>
      <c r="W599" s="16">
        <f t="shared" si="26"/>
        <v>4</v>
      </c>
      <c r="X599" s="16">
        <f t="shared" si="27"/>
        <v>4</v>
      </c>
      <c r="AC599" s="2"/>
      <c r="AX599" s="2"/>
      <c r="BF599" s="2"/>
      <c r="BG599" s="6"/>
    </row>
    <row r="600" spans="1:59" ht="12.75">
      <c r="A600" s="3"/>
      <c r="D600" s="6"/>
      <c r="E600" s="2"/>
      <c r="I600" s="2"/>
      <c r="Q600" s="2"/>
      <c r="U600" s="9">
        <v>4</v>
      </c>
      <c r="V600" s="6">
        <v>4.4</v>
      </c>
      <c r="W600" s="16">
        <f t="shared" si="26"/>
        <v>17.6</v>
      </c>
      <c r="X600" s="16">
        <f t="shared" si="27"/>
        <v>4.4</v>
      </c>
      <c r="AC600" s="2"/>
      <c r="AX600" s="2"/>
      <c r="BF600" s="2"/>
      <c r="BG600" s="6"/>
    </row>
    <row r="601" spans="1:59" ht="12.75">
      <c r="A601" s="3"/>
      <c r="D601" s="6"/>
      <c r="E601" s="2"/>
      <c r="I601" s="2"/>
      <c r="Q601" s="2"/>
      <c r="U601" s="9">
        <v>4</v>
      </c>
      <c r="V601" s="6">
        <v>4.2</v>
      </c>
      <c r="W601" s="16">
        <f t="shared" si="26"/>
        <v>16.8</v>
      </c>
      <c r="X601" s="16">
        <f t="shared" si="27"/>
        <v>4.2</v>
      </c>
      <c r="AC601" s="2"/>
      <c r="AX601" s="2"/>
      <c r="BF601" s="2"/>
      <c r="BG601" s="6"/>
    </row>
    <row r="602" spans="1:59" ht="12.75">
      <c r="A602" s="3"/>
      <c r="D602" s="6"/>
      <c r="E602" s="2"/>
      <c r="I602" s="2"/>
      <c r="Q602" s="2"/>
      <c r="U602" s="9">
        <v>2</v>
      </c>
      <c r="V602" s="6">
        <v>4</v>
      </c>
      <c r="W602" s="16">
        <f t="shared" si="26"/>
        <v>8</v>
      </c>
      <c r="X602" s="16">
        <f t="shared" si="27"/>
        <v>4</v>
      </c>
      <c r="AC602" s="2"/>
      <c r="AX602" s="2"/>
      <c r="BF602" s="2"/>
      <c r="BG602" s="6"/>
    </row>
    <row r="603" spans="1:59" ht="12.75">
      <c r="A603" s="3"/>
      <c r="D603" s="6"/>
      <c r="E603" s="2"/>
      <c r="I603" s="2"/>
      <c r="Q603" s="2"/>
      <c r="U603" s="9">
        <v>1</v>
      </c>
      <c r="V603" s="6">
        <v>5.5</v>
      </c>
      <c r="W603" s="16">
        <f t="shared" si="26"/>
        <v>5.5</v>
      </c>
      <c r="X603" s="16">
        <f t="shared" si="27"/>
        <v>5.5</v>
      </c>
      <c r="AC603" s="2"/>
      <c r="AX603" s="2"/>
      <c r="BF603" s="2"/>
      <c r="BG603" s="6"/>
    </row>
    <row r="604" spans="1:59" ht="12.75">
      <c r="A604" s="3"/>
      <c r="D604" s="6"/>
      <c r="E604" s="2"/>
      <c r="I604" s="2"/>
      <c r="Q604" s="2"/>
      <c r="U604" s="9">
        <v>2</v>
      </c>
      <c r="V604" s="6">
        <v>4</v>
      </c>
      <c r="W604" s="16">
        <f t="shared" si="26"/>
        <v>8</v>
      </c>
      <c r="X604" s="16">
        <f t="shared" si="27"/>
        <v>4</v>
      </c>
      <c r="AC604" s="2"/>
      <c r="AX604" s="2"/>
      <c r="BF604" s="2"/>
      <c r="BG604" s="6"/>
    </row>
    <row r="605" spans="1:59" ht="12.75">
      <c r="A605" s="3"/>
      <c r="D605" s="6"/>
      <c r="E605" s="2"/>
      <c r="I605" s="2"/>
      <c r="Q605" s="2"/>
      <c r="U605" s="2"/>
      <c r="W605" s="16"/>
      <c r="AC605" s="2"/>
      <c r="AX605" s="2"/>
      <c r="BF605" s="2"/>
      <c r="BG605" s="6"/>
    </row>
    <row r="606" spans="1:59" ht="12.75">
      <c r="A606" s="3"/>
      <c r="B606" s="3">
        <v>1415</v>
      </c>
      <c r="C606" s="6">
        <f>E606+I606+M606+Q606+U606+Y606+AC606+AG606+AK606+AO606+AS606+AX606+BB606</f>
        <v>81</v>
      </c>
      <c r="D606" s="6">
        <f>G606+K606+O606+S606+W606+AA606+AE606+AI606+AM606+AQ606+AU606+AZ606+BD606</f>
        <v>432.7</v>
      </c>
      <c r="E606" s="16">
        <f>SUM(E594:E605)</f>
        <v>12</v>
      </c>
      <c r="F606" s="6">
        <f>AVERAGE(F594:F605)</f>
        <v>5.366666666666667</v>
      </c>
      <c r="G606" s="16">
        <f>SUM(G594:G605)</f>
        <v>69.2</v>
      </c>
      <c r="H606" s="16">
        <f>G606/E606</f>
        <v>5.766666666666667</v>
      </c>
      <c r="I606" s="2"/>
      <c r="M606" s="16">
        <f>SUM(M594:M605)</f>
        <v>11</v>
      </c>
      <c r="N606" s="6">
        <f>AVERAGE(N594:N605)</f>
        <v>7</v>
      </c>
      <c r="O606" s="16">
        <f>SUM(O594:O605)</f>
        <v>77</v>
      </c>
      <c r="P606" s="16">
        <f>O606/M606</f>
        <v>7</v>
      </c>
      <c r="Q606" s="2"/>
      <c r="U606" s="16">
        <f>SUM(U594:U605)</f>
        <v>24</v>
      </c>
      <c r="V606" s="6">
        <f>AVERAGE(V594:V605)</f>
        <v>4.318181818181818</v>
      </c>
      <c r="W606" s="16">
        <f>SUM(W594:W605)</f>
        <v>101.3</v>
      </c>
      <c r="X606" s="16">
        <f>W606/U606</f>
        <v>4.220833333333333</v>
      </c>
      <c r="AC606" s="2"/>
      <c r="AK606" s="16">
        <f>SUM(AK594:AK605)</f>
        <v>11</v>
      </c>
      <c r="AL606" s="6">
        <f>AVERAGE(AL594:AL605)</f>
        <v>5.9</v>
      </c>
      <c r="AM606" s="16">
        <f>SUM(AM594:AM605)</f>
        <v>64.9</v>
      </c>
      <c r="AN606" s="16">
        <f>AM606/AK606</f>
        <v>5.9</v>
      </c>
      <c r="AS606" s="16">
        <f>SUM(AS594:AS605)</f>
        <v>1</v>
      </c>
      <c r="AT606" s="6">
        <f>AVERAGE(AT594:AT605)</f>
        <v>15.8</v>
      </c>
      <c r="AU606" s="16">
        <f>SUM(AU594:AU605)</f>
        <v>15.8</v>
      </c>
      <c r="AV606" s="16">
        <f>AU606/AS606</f>
        <v>15.8</v>
      </c>
      <c r="AX606" s="2"/>
      <c r="BB606" s="16">
        <f>SUM(BB594:BB605)</f>
        <v>22</v>
      </c>
      <c r="BC606" s="6">
        <f>AVERAGE(BC594:BC605)</f>
        <v>4.75</v>
      </c>
      <c r="BD606" s="16">
        <f>SUM(BD594:BD605)</f>
        <v>104.5</v>
      </c>
      <c r="BE606" s="16">
        <f>BD606/BB606</f>
        <v>4.75</v>
      </c>
      <c r="BF606" s="2"/>
      <c r="BG606" s="6"/>
    </row>
    <row r="607" spans="1:59" ht="12.75">
      <c r="A607" s="3"/>
      <c r="D607" s="6"/>
      <c r="E607" s="2"/>
      <c r="I607" s="2"/>
      <c r="Q607" s="2"/>
      <c r="U607" s="2"/>
      <c r="AC607" s="2"/>
      <c r="AX607" s="2"/>
      <c r="BF607" s="2"/>
      <c r="BG607" s="6"/>
    </row>
    <row r="608" spans="1:64" ht="12.75">
      <c r="A608" s="3">
        <v>1416</v>
      </c>
      <c r="D608" s="6"/>
      <c r="E608" s="9">
        <v>11</v>
      </c>
      <c r="F608" s="6">
        <v>5.6</v>
      </c>
      <c r="G608" s="16">
        <f>E608*F608</f>
        <v>61.599999999999994</v>
      </c>
      <c r="H608" s="16">
        <f>G608/E608</f>
        <v>5.6</v>
      </c>
      <c r="I608" s="2"/>
      <c r="Q608" s="9">
        <v>1</v>
      </c>
      <c r="R608" s="6">
        <v>4</v>
      </c>
      <c r="S608" s="16">
        <f>Q608*R608</f>
        <v>4</v>
      </c>
      <c r="T608" s="16">
        <f>S608/Q608</f>
        <v>4</v>
      </c>
      <c r="U608" s="9">
        <v>1</v>
      </c>
      <c r="V608" s="6">
        <v>4</v>
      </c>
      <c r="W608" s="16">
        <f>U608*V608</f>
        <v>4</v>
      </c>
      <c r="X608" s="16">
        <f>W608/U608</f>
        <v>4</v>
      </c>
      <c r="AC608" s="2"/>
      <c r="AG608" s="9">
        <v>11</v>
      </c>
      <c r="AH608" s="6">
        <v>5.4</v>
      </c>
      <c r="AI608" s="16">
        <f>AG608*AH608</f>
        <v>59.400000000000006</v>
      </c>
      <c r="AJ608" s="16">
        <f>AI608/AG608</f>
        <v>5.4</v>
      </c>
      <c r="AK608" s="9">
        <f>11+3</f>
        <v>14</v>
      </c>
      <c r="AL608" s="6">
        <v>4.3</v>
      </c>
      <c r="AM608" s="16">
        <f>AK608*AL608</f>
        <v>60.199999999999996</v>
      </c>
      <c r="AN608" s="16">
        <f>AM608/AK608</f>
        <v>4.3</v>
      </c>
      <c r="AX608" s="2"/>
      <c r="BB608" s="9">
        <v>11</v>
      </c>
      <c r="BC608" s="6">
        <v>4.7</v>
      </c>
      <c r="BD608" s="16">
        <f>BB608*BC608</f>
        <v>51.7</v>
      </c>
      <c r="BE608" s="16">
        <f>BD608/BB608</f>
        <v>4.7</v>
      </c>
      <c r="BF608" s="9">
        <v>15</v>
      </c>
      <c r="BG608" s="6">
        <v>6.5</v>
      </c>
      <c r="BJ608" s="6">
        <v>4.75</v>
      </c>
      <c r="BK608" s="16">
        <v>11.25</v>
      </c>
      <c r="BL608" s="14">
        <v>0.4222222222222222</v>
      </c>
    </row>
    <row r="609" spans="1:59" ht="12.75">
      <c r="A609" s="3"/>
      <c r="D609" s="6"/>
      <c r="E609" s="2"/>
      <c r="I609" s="2"/>
      <c r="Q609" s="2"/>
      <c r="U609" s="9"/>
      <c r="AC609" s="2"/>
      <c r="AK609" s="9">
        <v>14</v>
      </c>
      <c r="AL609" s="6">
        <v>4.3</v>
      </c>
      <c r="AM609" s="16">
        <f>AK609*AL609</f>
        <v>60.199999999999996</v>
      </c>
      <c r="AN609" s="16">
        <f>AM609/AK609</f>
        <v>4.3</v>
      </c>
      <c r="AX609" s="2"/>
      <c r="BF609" s="2"/>
      <c r="BG609" s="6"/>
    </row>
    <row r="610" spans="1:59" ht="12.75">
      <c r="A610" s="3"/>
      <c r="D610" s="6"/>
      <c r="E610" s="2"/>
      <c r="I610" s="2"/>
      <c r="Q610" s="2"/>
      <c r="U610" s="2"/>
      <c r="AC610" s="2"/>
      <c r="AM610" s="16"/>
      <c r="AX610" s="2"/>
      <c r="BF610" s="2"/>
      <c r="BG610" s="6"/>
    </row>
    <row r="611" spans="1:59" ht="12.75">
      <c r="A611" s="3"/>
      <c r="B611" s="3">
        <v>1416</v>
      </c>
      <c r="C611" s="6">
        <f>E611+I611+M611+Q611+U611+Y611+AC611+AG611+AK611+AO611+AS611+AX611+BB611</f>
        <v>63</v>
      </c>
      <c r="D611" s="6">
        <f>G611+K611+O611+S611+W611+AA611+AE611+AI611+AM611+AQ611+AU611+AZ611+BD611</f>
        <v>301.09999999999997</v>
      </c>
      <c r="E611" s="16">
        <f>SUM(E608:E610)</f>
        <v>11</v>
      </c>
      <c r="F611" s="6">
        <f>AVERAGE(F608:F610)</f>
        <v>5.6</v>
      </c>
      <c r="G611" s="16">
        <f>SUM(G608:G610)</f>
        <v>61.599999999999994</v>
      </c>
      <c r="H611" s="16">
        <f>G611/E611</f>
        <v>5.6</v>
      </c>
      <c r="I611" s="2"/>
      <c r="Q611" s="16">
        <f>SUM(Q608:Q610)</f>
        <v>1</v>
      </c>
      <c r="R611" s="6">
        <f>AVERAGE(R608:R610)</f>
        <v>4</v>
      </c>
      <c r="S611" s="16">
        <f>SUM(S608:S610)</f>
        <v>4</v>
      </c>
      <c r="T611" s="16">
        <f>S611/Q611</f>
        <v>4</v>
      </c>
      <c r="U611" s="16">
        <f>SUM(U608:U610)</f>
        <v>1</v>
      </c>
      <c r="V611" s="6">
        <f>AVERAGE(V608:V610)</f>
        <v>4</v>
      </c>
      <c r="W611" s="16">
        <f>SUM(W608:W610)</f>
        <v>4</v>
      </c>
      <c r="X611" s="16">
        <f>W611/U611</f>
        <v>4</v>
      </c>
      <c r="AC611" s="2"/>
      <c r="AG611" s="16">
        <f>SUM(AG608:AG610)</f>
        <v>11</v>
      </c>
      <c r="AH611" s="6">
        <f>AVERAGE(AH608:AH610)</f>
        <v>5.4</v>
      </c>
      <c r="AI611" s="16">
        <f>SUM(AI608:AI610)</f>
        <v>59.400000000000006</v>
      </c>
      <c r="AJ611" s="16">
        <f>AI611/AG611</f>
        <v>5.4</v>
      </c>
      <c r="AK611" s="16">
        <f>SUM(AK608:AK610)</f>
        <v>28</v>
      </c>
      <c r="AL611" s="6">
        <f>AVERAGE(AL608:AL610)</f>
        <v>4.3</v>
      </c>
      <c r="AM611" s="16">
        <f>SUM(AM608:AM610)</f>
        <v>120.39999999999999</v>
      </c>
      <c r="AN611" s="16">
        <f>AM611/AK611</f>
        <v>4.3</v>
      </c>
      <c r="AX611" s="2"/>
      <c r="BB611" s="16">
        <f>SUM(BB608:BB610)</f>
        <v>11</v>
      </c>
      <c r="BC611" s="6">
        <f>AVERAGE(BC608:BC610)</f>
        <v>4.7</v>
      </c>
      <c r="BD611" s="16">
        <f>SUM(BD608:BD610)</f>
        <v>51.7</v>
      </c>
      <c r="BE611" s="16">
        <f>BD611/BB611</f>
        <v>4.7</v>
      </c>
      <c r="BF611" s="2"/>
      <c r="BG611" s="6"/>
    </row>
    <row r="612" spans="1:59" ht="12.75">
      <c r="A612" s="3"/>
      <c r="D612" s="6"/>
      <c r="E612" s="2"/>
      <c r="I612" s="2"/>
      <c r="Q612" s="2"/>
      <c r="U612" s="2"/>
      <c r="AC612" s="2"/>
      <c r="AX612" s="2"/>
      <c r="BF612" s="2"/>
      <c r="BG612" s="6"/>
    </row>
    <row r="613" spans="1:64" ht="12.75">
      <c r="A613" s="3">
        <v>1417</v>
      </c>
      <c r="D613" s="6"/>
      <c r="E613" s="9">
        <v>1</v>
      </c>
      <c r="F613" s="6">
        <v>5.3</v>
      </c>
      <c r="G613" s="16">
        <f>E613*F613</f>
        <v>5.3</v>
      </c>
      <c r="H613" s="16">
        <f>G613/E613</f>
        <v>5.3</v>
      </c>
      <c r="I613" s="2"/>
      <c r="M613" s="9">
        <f>11+3</f>
        <v>14</v>
      </c>
      <c r="N613" s="6">
        <v>4.3</v>
      </c>
      <c r="O613" s="16">
        <f>M613*N613</f>
        <v>60.199999999999996</v>
      </c>
      <c r="P613" s="16">
        <f>O613/M613</f>
        <v>4.3</v>
      </c>
      <c r="Q613" s="9">
        <v>1</v>
      </c>
      <c r="R613" s="6">
        <v>4</v>
      </c>
      <c r="S613" s="16">
        <f>Q613*R613</f>
        <v>4</v>
      </c>
      <c r="T613" s="16">
        <f>S613/Q613</f>
        <v>4</v>
      </c>
      <c r="U613" s="9">
        <v>11</v>
      </c>
      <c r="V613" s="6">
        <v>6.5</v>
      </c>
      <c r="W613" s="16">
        <f>U613*V613</f>
        <v>71.5</v>
      </c>
      <c r="X613" s="16">
        <f>W613/U613</f>
        <v>6.5</v>
      </c>
      <c r="AC613" s="2"/>
      <c r="AS613" s="6">
        <v>11</v>
      </c>
      <c r="AT613" s="6">
        <v>11.25</v>
      </c>
      <c r="AU613" s="16">
        <f>AS613*AT613</f>
        <v>123.75</v>
      </c>
      <c r="AV613" s="16">
        <f>AU613/AS613</f>
        <v>11.25</v>
      </c>
      <c r="AW613" t="s">
        <v>187</v>
      </c>
      <c r="AX613" s="2"/>
      <c r="BB613" s="9">
        <v>11</v>
      </c>
      <c r="BC613" s="6">
        <v>4.7</v>
      </c>
      <c r="BD613" s="16">
        <f>BB613*BC613</f>
        <v>51.7</v>
      </c>
      <c r="BE613" s="16">
        <f>BD613/BB613</f>
        <v>4.7</v>
      </c>
      <c r="BF613" s="9">
        <v>15</v>
      </c>
      <c r="BG613" s="6">
        <v>6.5</v>
      </c>
      <c r="BJ613" s="6">
        <v>4.75</v>
      </c>
      <c r="BK613" s="16">
        <v>11.25</v>
      </c>
      <c r="BL613" s="14">
        <v>0.4222222222222222</v>
      </c>
    </row>
    <row r="614" spans="1:59" ht="12.75">
      <c r="A614" s="3"/>
      <c r="D614" s="6"/>
      <c r="E614" s="9">
        <v>1</v>
      </c>
      <c r="F614" s="6">
        <v>4</v>
      </c>
      <c r="G614" s="16">
        <f>E614*F614</f>
        <v>4</v>
      </c>
      <c r="H614" s="16">
        <f>G614/E614</f>
        <v>4</v>
      </c>
      <c r="I614" s="2"/>
      <c r="M614" s="9">
        <v>14</v>
      </c>
      <c r="N614" s="6">
        <v>4.3</v>
      </c>
      <c r="O614" s="16">
        <f>M614*N614</f>
        <v>60.199999999999996</v>
      </c>
      <c r="P614" s="16">
        <f>O614/M614</f>
        <v>4.3</v>
      </c>
      <c r="Q614" s="2"/>
      <c r="U614" s="2"/>
      <c r="AC614" s="2"/>
      <c r="AX614" s="2"/>
      <c r="BF614" s="2"/>
      <c r="BG614" s="6"/>
    </row>
    <row r="615" spans="1:59" ht="12.75">
      <c r="A615" s="3"/>
      <c r="D615" s="6"/>
      <c r="E615" s="2"/>
      <c r="I615" s="2"/>
      <c r="M615" s="9">
        <v>6</v>
      </c>
      <c r="N615" s="6">
        <v>4</v>
      </c>
      <c r="O615" s="16">
        <f>M615*N615</f>
        <v>24</v>
      </c>
      <c r="P615" s="16">
        <f>O615/M615</f>
        <v>4</v>
      </c>
      <c r="Q615" s="2"/>
      <c r="U615" s="2"/>
      <c r="AC615" s="2"/>
      <c r="AX615" s="2"/>
      <c r="BF615" s="2"/>
      <c r="BG615" s="6"/>
    </row>
    <row r="616" spans="1:59" ht="12.75">
      <c r="A616" s="3"/>
      <c r="D616" s="6"/>
      <c r="E616" s="2"/>
      <c r="I616" s="2"/>
      <c r="O616" s="16"/>
      <c r="P616" s="6"/>
      <c r="Q616" s="2"/>
      <c r="U616" s="2"/>
      <c r="AC616" s="2"/>
      <c r="AX616" s="2"/>
      <c r="BF616" s="2"/>
      <c r="BG616" s="6"/>
    </row>
    <row r="617" spans="1:59" ht="12.75">
      <c r="A617" s="3"/>
      <c r="B617" s="3">
        <v>1417</v>
      </c>
      <c r="C617" s="6">
        <f>E617+I617+M617+Q617+U617+Y617+AC617+AG617+AK617+AO617+AS617+AX617+BB617</f>
        <v>70</v>
      </c>
      <c r="D617" s="6">
        <f>G617+K617+O617+S617+W617+AA617+AE617+AI617+AM617+AQ617+AU617+AZ617+BD617</f>
        <v>404.65</v>
      </c>
      <c r="E617" s="16">
        <f>SUM(E613:E616)</f>
        <v>2</v>
      </c>
      <c r="F617" s="6">
        <f>AVERAGE(F613:F616)</f>
        <v>4.65</v>
      </c>
      <c r="G617" s="16">
        <f>SUM(G613:G616)</f>
        <v>9.3</v>
      </c>
      <c r="H617" s="16">
        <f>G617/E617</f>
        <v>4.65</v>
      </c>
      <c r="I617" s="2"/>
      <c r="M617" s="16">
        <f>SUM(M613:M616)</f>
        <v>34</v>
      </c>
      <c r="N617" s="6">
        <f>AVERAGE(N613:N616)</f>
        <v>4.2</v>
      </c>
      <c r="O617" s="16">
        <f>SUM(O613:O616)</f>
        <v>144.39999999999998</v>
      </c>
      <c r="P617" s="16">
        <f>O617/M617</f>
        <v>4.247058823529411</v>
      </c>
      <c r="Q617" s="16">
        <f>SUM(Q613:Q616)</f>
        <v>1</v>
      </c>
      <c r="R617" s="6">
        <f>AVERAGE(R613:R616)</f>
        <v>4</v>
      </c>
      <c r="S617" s="16">
        <f>SUM(S613:S616)</f>
        <v>4</v>
      </c>
      <c r="T617" s="16">
        <f>S617/Q617</f>
        <v>4</v>
      </c>
      <c r="U617" s="16">
        <f>SUM(U613:U616)</f>
        <v>11</v>
      </c>
      <c r="V617" s="6">
        <f>AVERAGE(V613:V616)</f>
        <v>6.5</v>
      </c>
      <c r="W617" s="16">
        <f>SUM(W613:W616)</f>
        <v>71.5</v>
      </c>
      <c r="X617" s="16">
        <f>W617/U617</f>
        <v>6.5</v>
      </c>
      <c r="AC617" s="2"/>
      <c r="AG617" s="16"/>
      <c r="AS617" s="16">
        <f>SUM(AS613:AS616)</f>
        <v>11</v>
      </c>
      <c r="AT617" s="6">
        <f>AVERAGE(AT613:AT616)</f>
        <v>11.25</v>
      </c>
      <c r="AU617" s="16">
        <f>SUM(AU613:AU616)</f>
        <v>123.75</v>
      </c>
      <c r="AV617" s="16">
        <f>AU617/AS617</f>
        <v>11.25</v>
      </c>
      <c r="AX617" s="2"/>
      <c r="BB617" s="16">
        <f>SUM(BB613:BB616)</f>
        <v>11</v>
      </c>
      <c r="BC617" s="6">
        <f>AVERAGE(BC613:BC616)</f>
        <v>4.7</v>
      </c>
      <c r="BD617" s="16">
        <f>SUM(BD613:BD616)</f>
        <v>51.7</v>
      </c>
      <c r="BE617" s="16">
        <f>BD617/BB617</f>
        <v>4.7</v>
      </c>
      <c r="BF617" s="2"/>
      <c r="BG617" s="6"/>
    </row>
    <row r="618" spans="1:59" ht="12.75">
      <c r="A618" s="3"/>
      <c r="D618" s="6"/>
      <c r="E618" s="2"/>
      <c r="I618" s="2"/>
      <c r="Q618" s="2"/>
      <c r="U618" s="2"/>
      <c r="AC618" s="2"/>
      <c r="AX618" s="2"/>
      <c r="BF618" s="2"/>
      <c r="BG618" s="6"/>
    </row>
    <row r="619" spans="1:59" ht="12.75">
      <c r="A619" s="3">
        <v>1418</v>
      </c>
      <c r="D619" s="6"/>
      <c r="E619" s="2">
        <v>14.5</v>
      </c>
      <c r="F619" s="6">
        <v>6.75</v>
      </c>
      <c r="G619" s="16">
        <f>E619*F619</f>
        <v>97.875</v>
      </c>
      <c r="H619" s="16">
        <f>G619/E619</f>
        <v>6.75</v>
      </c>
      <c r="I619" s="12"/>
      <c r="Q619" s="9">
        <v>7</v>
      </c>
      <c r="R619" s="6">
        <v>5.05</v>
      </c>
      <c r="S619" s="16">
        <f>Q619*R619</f>
        <v>35.35</v>
      </c>
      <c r="T619" s="16">
        <f>S619/Q619</f>
        <v>5.05</v>
      </c>
      <c r="U619" s="2"/>
      <c r="AC619" s="2"/>
      <c r="AG619" s="9">
        <v>4</v>
      </c>
      <c r="AH619" s="6">
        <v>5</v>
      </c>
      <c r="AI619" s="16">
        <f>AG619*AH619</f>
        <v>20</v>
      </c>
      <c r="AJ619" s="16">
        <f>AI619/AG619</f>
        <v>5</v>
      </c>
      <c r="AX619" s="2"/>
      <c r="BB619" s="9">
        <v>11</v>
      </c>
      <c r="BC619" s="6">
        <v>4.7</v>
      </c>
      <c r="BD619" s="16">
        <f>BB619*BC619</f>
        <v>51.7</v>
      </c>
      <c r="BE619" s="16">
        <f>BD619/BB619</f>
        <v>4.7</v>
      </c>
      <c r="BF619" s="2"/>
      <c r="BG619" s="6"/>
    </row>
    <row r="620" spans="1:59" ht="12.75">
      <c r="A620" s="3"/>
      <c r="D620" s="6"/>
      <c r="E620" s="9">
        <v>14.5</v>
      </c>
      <c r="F620" s="6">
        <v>6.75</v>
      </c>
      <c r="G620" s="16">
        <f>E620*F620</f>
        <v>97.875</v>
      </c>
      <c r="H620" s="16">
        <f>G620/E620</f>
        <v>6.75</v>
      </c>
      <c r="I620" s="12"/>
      <c r="Q620" s="9">
        <v>4</v>
      </c>
      <c r="R620" s="6">
        <v>5.125</v>
      </c>
      <c r="S620" s="16">
        <f>Q620*R620</f>
        <v>20.5</v>
      </c>
      <c r="T620" s="16">
        <f>S620/Q620</f>
        <v>5.125</v>
      </c>
      <c r="U620" s="2"/>
      <c r="AC620" s="2"/>
      <c r="AG620" s="9">
        <v>7</v>
      </c>
      <c r="AH620" s="6">
        <v>4.9</v>
      </c>
      <c r="AI620" s="16">
        <f>AG620*AH620</f>
        <v>34.300000000000004</v>
      </c>
      <c r="AJ620" s="16">
        <f>AI620/AG620</f>
        <v>4.9</v>
      </c>
      <c r="AX620" s="2"/>
      <c r="BF620" s="2"/>
      <c r="BG620" s="6"/>
    </row>
    <row r="621" spans="1:59" ht="12.75">
      <c r="A621" s="3"/>
      <c r="D621" s="6"/>
      <c r="E621" s="9">
        <v>1</v>
      </c>
      <c r="F621" s="6">
        <v>5.5</v>
      </c>
      <c r="G621" s="16">
        <f>E621*F621</f>
        <v>5.5</v>
      </c>
      <c r="H621" s="16">
        <f>G621/E621</f>
        <v>5.5</v>
      </c>
      <c r="I621" s="2"/>
      <c r="Q621" s="2"/>
      <c r="U621" s="2"/>
      <c r="AC621" s="2"/>
      <c r="AX621" s="2"/>
      <c r="BF621" s="2"/>
      <c r="BG621" s="6"/>
    </row>
    <row r="622" spans="1:59" ht="12.75">
      <c r="A622" s="3"/>
      <c r="D622" s="6"/>
      <c r="E622" s="2"/>
      <c r="G622" s="16"/>
      <c r="H622" s="6"/>
      <c r="I622" s="2"/>
      <c r="Q622" s="2"/>
      <c r="U622" s="2"/>
      <c r="AC622" s="2"/>
      <c r="AX622" s="2"/>
      <c r="BF622" s="2"/>
      <c r="BG622" s="6"/>
    </row>
    <row r="623" spans="1:59" ht="12.75">
      <c r="A623" s="3"/>
      <c r="B623" s="3">
        <v>1418</v>
      </c>
      <c r="C623" s="6">
        <f>E623+I623+M623+Q623+U623+Y623+AC623+AG623+AK623+AO623+AS623+AX623+BB623</f>
        <v>63</v>
      </c>
      <c r="D623" s="6">
        <f>G623+K623+O623+S623+W623+AA623+AE623+AI623+AM623+AQ623+AU623+AZ623+BD623</f>
        <v>363.1</v>
      </c>
      <c r="E623" s="16">
        <f>SUM(E619:E622)</f>
        <v>30</v>
      </c>
      <c r="F623" s="6">
        <f>AVERAGE(F619:F622)</f>
        <v>6.333333333333333</v>
      </c>
      <c r="G623" s="16">
        <f>SUM(G619:G622)</f>
        <v>201.25</v>
      </c>
      <c r="H623" s="16">
        <f>G623/E623</f>
        <v>6.708333333333333</v>
      </c>
      <c r="I623" s="2"/>
      <c r="Q623" s="16">
        <f>SUM(Q619:Q622)</f>
        <v>11</v>
      </c>
      <c r="R623" s="6">
        <f>AVERAGE(R619:R622)</f>
        <v>5.0875</v>
      </c>
      <c r="S623" s="16">
        <f>SUM(S619:S622)</f>
        <v>55.85</v>
      </c>
      <c r="T623" s="16">
        <f>S623/Q623</f>
        <v>5.077272727272727</v>
      </c>
      <c r="U623" s="2"/>
      <c r="AC623" s="2"/>
      <c r="AG623" s="16">
        <f>SUM(AG619:AG622)</f>
        <v>11</v>
      </c>
      <c r="AH623" s="6">
        <f>AVERAGE(AH619:AH622)</f>
        <v>4.95</v>
      </c>
      <c r="AI623" s="16">
        <f>SUM(AI619:AI622)</f>
        <v>54.300000000000004</v>
      </c>
      <c r="AJ623" s="16">
        <f>AI623/AG623</f>
        <v>4.9363636363636365</v>
      </c>
      <c r="AX623" s="2"/>
      <c r="BB623" s="16">
        <f>SUM(BB619:BB622)</f>
        <v>11</v>
      </c>
      <c r="BC623" s="6">
        <f>AVERAGE(BC619:BC622)</f>
        <v>4.7</v>
      </c>
      <c r="BD623" s="16">
        <f>SUM(BD619:BD622)</f>
        <v>51.7</v>
      </c>
      <c r="BE623" s="16">
        <f>BD623/BB623</f>
        <v>4.7</v>
      </c>
      <c r="BF623" s="2"/>
      <c r="BG623" s="6"/>
    </row>
    <row r="624" spans="1:59" ht="12.75">
      <c r="A624" s="3"/>
      <c r="D624" s="6"/>
      <c r="E624" s="2"/>
      <c r="I624" s="2"/>
      <c r="Q624" s="2"/>
      <c r="U624" s="2"/>
      <c r="AC624" s="2"/>
      <c r="AX624" s="2"/>
      <c r="BF624" s="2"/>
      <c r="BG624" s="6"/>
    </row>
    <row r="625" spans="1:64" ht="12.75">
      <c r="A625" s="3">
        <v>1419</v>
      </c>
      <c r="D625" s="6"/>
      <c r="E625" s="9">
        <v>1</v>
      </c>
      <c r="F625" s="6">
        <v>5</v>
      </c>
      <c r="G625" s="16">
        <f>E625*F625</f>
        <v>5</v>
      </c>
      <c r="H625" s="16">
        <f>G625/E625</f>
        <v>5</v>
      </c>
      <c r="I625" s="2"/>
      <c r="M625" s="9">
        <v>11</v>
      </c>
      <c r="N625" s="6">
        <v>6.75</v>
      </c>
      <c r="O625" s="16">
        <f>M625*N625</f>
        <v>74.25</v>
      </c>
      <c r="P625" s="16">
        <f>O625/M625</f>
        <v>6.75</v>
      </c>
      <c r="Q625" s="2"/>
      <c r="U625" s="9">
        <v>15</v>
      </c>
      <c r="V625" s="6">
        <v>6.75</v>
      </c>
      <c r="W625" s="16">
        <f>U625*V625</f>
        <v>101.25</v>
      </c>
      <c r="X625" s="16">
        <f>W625/U625</f>
        <v>6.75</v>
      </c>
      <c r="AC625" s="2"/>
      <c r="AG625" s="9">
        <v>1</v>
      </c>
      <c r="AH625" s="6">
        <v>4.8</v>
      </c>
      <c r="AI625" s="16">
        <f>AG625*AH625</f>
        <v>4.8</v>
      </c>
      <c r="AJ625" s="16">
        <f>AI625/AG625</f>
        <v>4.8</v>
      </c>
      <c r="AS625" s="6">
        <v>15</v>
      </c>
      <c r="AT625" s="6">
        <v>10.475</v>
      </c>
      <c r="AU625" s="16">
        <f>AS625*AT625</f>
        <v>157.125</v>
      </c>
      <c r="AV625" s="16">
        <f>AU625/AS625</f>
        <v>10.475</v>
      </c>
      <c r="AX625" s="2"/>
      <c r="BB625" s="9">
        <v>11</v>
      </c>
      <c r="BC625" s="6">
        <v>4.7</v>
      </c>
      <c r="BD625" s="16">
        <f>BB625*BC625</f>
        <v>51.7</v>
      </c>
      <c r="BE625" s="16">
        <f>BD625/BB625</f>
        <v>4.7</v>
      </c>
      <c r="BF625" s="2">
        <v>15</v>
      </c>
      <c r="BG625" s="6">
        <v>6.75</v>
      </c>
      <c r="BJ625" s="6">
        <v>3.725</v>
      </c>
      <c r="BK625" s="6">
        <v>10.475</v>
      </c>
      <c r="BL625" s="14">
        <f>BJ625/BK625</f>
        <v>0.3556085918854415</v>
      </c>
    </row>
    <row r="626" spans="1:59" ht="12.75">
      <c r="A626" s="3"/>
      <c r="D626" s="6"/>
      <c r="E626" s="9">
        <v>5</v>
      </c>
      <c r="F626" s="6">
        <v>5</v>
      </c>
      <c r="G626" s="16">
        <f>E626*F626</f>
        <v>25</v>
      </c>
      <c r="H626" s="16">
        <f>G626/E626</f>
        <v>5</v>
      </c>
      <c r="I626" s="2"/>
      <c r="Q626" s="2"/>
      <c r="U626" s="2"/>
      <c r="AC626" s="2"/>
      <c r="AG626" s="9">
        <v>1</v>
      </c>
      <c r="AH626" s="6">
        <v>4.75</v>
      </c>
      <c r="AI626" s="16">
        <f>AG626*AH626</f>
        <v>4.75</v>
      </c>
      <c r="AJ626" s="16">
        <f>AI626/AG626</f>
        <v>4.75</v>
      </c>
      <c r="AX626" s="2"/>
      <c r="BF626" s="2"/>
      <c r="BG626" s="6"/>
    </row>
    <row r="627" spans="1:59" ht="12.75">
      <c r="A627" s="3"/>
      <c r="D627" s="6"/>
      <c r="E627" s="9">
        <v>4</v>
      </c>
      <c r="F627" s="6">
        <v>4.9</v>
      </c>
      <c r="G627" s="16">
        <f>E627*F627</f>
        <v>19.6</v>
      </c>
      <c r="H627" s="16">
        <f>G627/E627</f>
        <v>4.9</v>
      </c>
      <c r="I627" s="2"/>
      <c r="Q627" s="2"/>
      <c r="U627" s="2"/>
      <c r="AC627" s="2"/>
      <c r="AG627" s="9">
        <v>8</v>
      </c>
      <c r="AH627" s="6">
        <v>4.6</v>
      </c>
      <c r="AI627" s="16">
        <f>AG627*AH627</f>
        <v>36.8</v>
      </c>
      <c r="AJ627" s="16">
        <f>AI627/AG627</f>
        <v>4.6</v>
      </c>
      <c r="AX627" s="2"/>
      <c r="BF627" s="2"/>
      <c r="BG627" s="6"/>
    </row>
    <row r="628" spans="1:59" ht="12.75">
      <c r="A628" s="3"/>
      <c r="D628" s="6"/>
      <c r="E628" s="9">
        <v>2</v>
      </c>
      <c r="F628" s="6">
        <v>4.85</v>
      </c>
      <c r="G628" s="16">
        <f>E628*F628</f>
        <v>9.7</v>
      </c>
      <c r="H628" s="16">
        <f>G628/E628</f>
        <v>4.85</v>
      </c>
      <c r="I628" s="2"/>
      <c r="Q628" s="2"/>
      <c r="U628" s="2"/>
      <c r="AC628" s="2"/>
      <c r="AG628" s="9">
        <v>1</v>
      </c>
      <c r="AH628" s="6">
        <v>4.7</v>
      </c>
      <c r="AI628" s="16">
        <f>AG628*AH628</f>
        <v>4.7</v>
      </c>
      <c r="AJ628" s="16">
        <f>AI628/AG628</f>
        <v>4.7</v>
      </c>
      <c r="AX628" s="2"/>
      <c r="BF628" s="2"/>
      <c r="BG628" s="6"/>
    </row>
    <row r="629" spans="1:59" ht="12.75">
      <c r="A629" s="3"/>
      <c r="D629" s="6"/>
      <c r="E629" s="2"/>
      <c r="I629" s="2"/>
      <c r="Q629" s="2"/>
      <c r="U629" s="2"/>
      <c r="AC629" s="2"/>
      <c r="AX629" s="2"/>
      <c r="BF629" s="2"/>
      <c r="BG629" s="6"/>
    </row>
    <row r="630" spans="1:59" ht="12.75">
      <c r="A630" s="3"/>
      <c r="B630" s="3">
        <v>1419</v>
      </c>
      <c r="C630" s="6">
        <f>E630+I630+M630+Q630+U630+Y630+AC630+AG630+AK630+AO630+AS630+AX630+BB630</f>
        <v>75</v>
      </c>
      <c r="D630" s="6">
        <f>G630+K630+O630+S630+W630+AA630+AE630+AI630+AM630+AQ630+AU630+AZ630+BD630</f>
        <v>494.675</v>
      </c>
      <c r="E630" s="6">
        <f>SUM(E625:E629)</f>
        <v>12</v>
      </c>
      <c r="F630" s="6">
        <f>AVERAGE(F625:F629)</f>
        <v>4.9375</v>
      </c>
      <c r="G630" s="6">
        <f>SUM(G625:G629)</f>
        <v>59.3</v>
      </c>
      <c r="H630" s="16">
        <f>G630/E630</f>
        <v>4.941666666666666</v>
      </c>
      <c r="I630" s="2"/>
      <c r="M630" s="6">
        <f>SUM(M625:M629)</f>
        <v>11</v>
      </c>
      <c r="N630" s="6">
        <f>AVERAGE(N625:N629)</f>
        <v>6.75</v>
      </c>
      <c r="O630" s="6">
        <f>SUM(O625:O629)</f>
        <v>74.25</v>
      </c>
      <c r="P630" s="16">
        <f>O630/M630</f>
        <v>6.75</v>
      </c>
      <c r="Q630" s="2"/>
      <c r="U630" s="6">
        <f>SUM(U625:U629)</f>
        <v>15</v>
      </c>
      <c r="V630" s="6">
        <f>AVERAGE(V625:V629)</f>
        <v>6.75</v>
      </c>
      <c r="W630" s="6">
        <f>SUM(W625:W629)</f>
        <v>101.25</v>
      </c>
      <c r="X630" s="16">
        <f>W630/U630</f>
        <v>6.75</v>
      </c>
      <c r="AC630" s="2"/>
      <c r="AG630" s="6">
        <f>SUM(AG625:AG629)</f>
        <v>11</v>
      </c>
      <c r="AH630" s="6">
        <f>AVERAGE(AH625:AH629)</f>
        <v>4.7125</v>
      </c>
      <c r="AI630" s="6">
        <f>SUM(AI625:AI629)</f>
        <v>51.05</v>
      </c>
      <c r="AJ630" s="16">
        <f>AI630/AG630</f>
        <v>4.640909090909091</v>
      </c>
      <c r="AS630" s="6">
        <f>SUM(AS625:AS629)</f>
        <v>15</v>
      </c>
      <c r="AT630" s="6">
        <f>AVERAGE(AT625:AT629)</f>
        <v>10.475</v>
      </c>
      <c r="AU630" s="6">
        <f>SUM(AU625:AU629)</f>
        <v>157.125</v>
      </c>
      <c r="AV630" s="16">
        <f>AU630/AS630</f>
        <v>10.475</v>
      </c>
      <c r="AX630" s="2"/>
      <c r="BB630" s="6">
        <f>SUM(BB625:BB629)</f>
        <v>11</v>
      </c>
      <c r="BC630" s="6">
        <f>AVERAGE(BC625:BC629)</f>
        <v>4.7</v>
      </c>
      <c r="BD630" s="6">
        <f>SUM(BD625:BD629)</f>
        <v>51.7</v>
      </c>
      <c r="BE630" s="16">
        <f>BD630/BB630</f>
        <v>4.7</v>
      </c>
      <c r="BF630" s="2"/>
      <c r="BG630" s="6"/>
    </row>
    <row r="631" spans="1:59" ht="12.75">
      <c r="A631" s="3"/>
      <c r="D631" s="6"/>
      <c r="E631" s="2"/>
      <c r="I631" s="2"/>
      <c r="Q631" s="2"/>
      <c r="U631" s="2"/>
      <c r="AC631" s="2"/>
      <c r="AX631" s="2"/>
      <c r="BF631" s="2"/>
      <c r="BG631" s="6"/>
    </row>
    <row r="632" spans="1:59" ht="12.75">
      <c r="A632" s="3">
        <v>1420</v>
      </c>
      <c r="D632" s="6"/>
      <c r="E632" s="9">
        <v>1</v>
      </c>
      <c r="F632" s="6">
        <v>5.4</v>
      </c>
      <c r="G632" s="16">
        <f>E632*F632</f>
        <v>5.4</v>
      </c>
      <c r="H632" s="16">
        <f>G632/E632</f>
        <v>5.4</v>
      </c>
      <c r="I632" s="2"/>
      <c r="Q632" s="9">
        <v>11</v>
      </c>
      <c r="R632" s="6">
        <v>8</v>
      </c>
      <c r="S632" s="16">
        <f>Q632*R632</f>
        <v>88</v>
      </c>
      <c r="T632" s="16">
        <f>S632/Q632</f>
        <v>8</v>
      </c>
      <c r="U632" s="9">
        <v>1</v>
      </c>
      <c r="V632" s="6">
        <v>5.85</v>
      </c>
      <c r="W632" s="16">
        <f>U632*V632</f>
        <v>5.85</v>
      </c>
      <c r="X632" s="16">
        <f>W632/U632</f>
        <v>5.85</v>
      </c>
      <c r="AC632" s="2"/>
      <c r="AX632" s="2"/>
      <c r="BF632" s="2"/>
      <c r="BG632" s="6"/>
    </row>
    <row r="633" spans="1:59" ht="12.75">
      <c r="A633" s="3"/>
      <c r="D633" s="6"/>
      <c r="E633" s="9">
        <v>11</v>
      </c>
      <c r="F633" s="6">
        <v>4.95</v>
      </c>
      <c r="G633" s="16">
        <f>E633*F633</f>
        <v>54.45</v>
      </c>
      <c r="H633" s="16">
        <f>G633/E633</f>
        <v>4.95</v>
      </c>
      <c r="I633" s="2"/>
      <c r="Q633" s="2"/>
      <c r="U633" s="2"/>
      <c r="AC633" s="2"/>
      <c r="AX633" s="2"/>
      <c r="BF633" s="2"/>
      <c r="BG633" s="6"/>
    </row>
    <row r="634" spans="1:59" ht="12.75">
      <c r="A634" s="3"/>
      <c r="D634" s="6"/>
      <c r="E634" s="9">
        <v>5</v>
      </c>
      <c r="F634" s="6">
        <v>4.95</v>
      </c>
      <c r="G634" s="16">
        <f>E634*F634</f>
        <v>24.75</v>
      </c>
      <c r="H634" s="16">
        <f>G634/E634</f>
        <v>4.95</v>
      </c>
      <c r="I634" s="2"/>
      <c r="Q634" s="2"/>
      <c r="U634" s="2"/>
      <c r="AC634" s="2"/>
      <c r="AX634" s="2"/>
      <c r="BF634" s="2"/>
      <c r="BG634" s="6"/>
    </row>
    <row r="635" spans="1:59" ht="12.75">
      <c r="A635" s="3"/>
      <c r="D635" s="6"/>
      <c r="E635" s="2"/>
      <c r="G635" s="16"/>
      <c r="H635" s="6"/>
      <c r="I635" s="2"/>
      <c r="Q635" s="2"/>
      <c r="U635" s="2"/>
      <c r="AC635" s="2"/>
      <c r="AX635" s="2"/>
      <c r="BF635" s="2"/>
      <c r="BG635" s="6"/>
    </row>
    <row r="636" spans="1:59" ht="12.75">
      <c r="A636" s="3"/>
      <c r="B636" s="3">
        <v>1420</v>
      </c>
      <c r="C636" s="6">
        <f>E636+I636+M636+Q636+U636+Y636+AC636+AG636+AK636+AO636+AS636+AX636+BB636</f>
        <v>29</v>
      </c>
      <c r="D636" s="6">
        <f>G636+K636+O636+S636+W636+AA636+AE636+AI636+AM636+AQ636+AU636+AZ636+BD636</f>
        <v>178.45</v>
      </c>
      <c r="E636" s="16">
        <f>SUM(E632:E635)</f>
        <v>17</v>
      </c>
      <c r="F636" s="6">
        <f>AVERAGE(F632:F635)</f>
        <v>5.1000000000000005</v>
      </c>
      <c r="G636" s="16">
        <f>SUM(G632:G635)</f>
        <v>84.6</v>
      </c>
      <c r="H636" s="16">
        <f>G636/E636</f>
        <v>4.976470588235294</v>
      </c>
      <c r="I636" s="2"/>
      <c r="Q636" s="16">
        <f>SUM(Q632:Q635)</f>
        <v>11</v>
      </c>
      <c r="R636" s="6">
        <f>AVERAGE(R632:R635)</f>
        <v>8</v>
      </c>
      <c r="S636" s="16">
        <f>SUM(S632:S635)</f>
        <v>88</v>
      </c>
      <c r="T636" s="16">
        <f>S636/Q636</f>
        <v>8</v>
      </c>
      <c r="U636" s="16">
        <f>SUM(U632:U635)</f>
        <v>1</v>
      </c>
      <c r="V636" s="6">
        <f>AVERAGE(V632:V635)</f>
        <v>5.85</v>
      </c>
      <c r="W636" s="16">
        <f>SUM(W632:W635)</f>
        <v>5.85</v>
      </c>
      <c r="X636" s="16">
        <f>W636/U636</f>
        <v>5.85</v>
      </c>
      <c r="AC636" s="2"/>
      <c r="AX636" s="2"/>
      <c r="BF636" s="2"/>
      <c r="BG636" s="6"/>
    </row>
    <row r="637" spans="1:59" ht="12.75">
      <c r="A637" s="3"/>
      <c r="D637" s="6"/>
      <c r="E637" s="2"/>
      <c r="I637" s="2"/>
      <c r="Q637" s="2"/>
      <c r="U637" s="2"/>
      <c r="AC637" s="2"/>
      <c r="AX637" s="2"/>
      <c r="BF637" s="2"/>
      <c r="BG637" s="6"/>
    </row>
    <row r="638" spans="1:59" ht="12.75">
      <c r="A638" s="3">
        <v>1421</v>
      </c>
      <c r="B638" s="3">
        <v>1421</v>
      </c>
      <c r="C638" s="6">
        <f>E638+I638+M638+Q638+U638+Y638+AC638+AG638+AK638+AO638+AS638+AX638+BB638</f>
        <v>22</v>
      </c>
      <c r="D638" s="6">
        <f>G638+K638+O638+S638+W638+AA638+AE638+AI638+AM638+AQ638+AU638+AZ638+BD638</f>
        <v>88</v>
      </c>
      <c r="E638" s="9">
        <v>11</v>
      </c>
      <c r="F638" s="6">
        <v>4.6</v>
      </c>
      <c r="G638" s="16">
        <f>E638*F638</f>
        <v>50.599999999999994</v>
      </c>
      <c r="H638" s="16">
        <f>G638/E638</f>
        <v>4.6</v>
      </c>
      <c r="I638" s="2"/>
      <c r="Q638" s="2"/>
      <c r="U638" s="9">
        <v>11</v>
      </c>
      <c r="V638" s="6">
        <v>3.4</v>
      </c>
      <c r="W638" s="16">
        <f>U638*V638</f>
        <v>37.4</v>
      </c>
      <c r="X638" s="16">
        <f>W638/U638</f>
        <v>3.4</v>
      </c>
      <c r="AC638" s="2"/>
      <c r="AX638" s="2"/>
      <c r="BF638" s="2"/>
      <c r="BG638" s="6"/>
    </row>
    <row r="639" spans="1:59" ht="12.75">
      <c r="A639" s="3"/>
      <c r="D639" s="6"/>
      <c r="E639" s="2"/>
      <c r="I639" s="2"/>
      <c r="Q639" s="2"/>
      <c r="U639" s="2"/>
      <c r="AC639" s="2"/>
      <c r="AX639" s="2"/>
      <c r="BF639" s="2"/>
      <c r="BG639" s="6"/>
    </row>
    <row r="640" spans="1:59" ht="12.75">
      <c r="A640" s="3">
        <v>1422</v>
      </c>
      <c r="D640" s="6"/>
      <c r="E640" s="9">
        <v>11</v>
      </c>
      <c r="F640" s="6">
        <v>7</v>
      </c>
      <c r="G640" s="16">
        <f>E640*F640</f>
        <v>77</v>
      </c>
      <c r="H640" s="16">
        <f>G640/E640</f>
        <v>7</v>
      </c>
      <c r="I640" s="2"/>
      <c r="Q640" s="2"/>
      <c r="U640" s="2"/>
      <c r="AC640" s="2"/>
      <c r="AG640" s="9">
        <v>3</v>
      </c>
      <c r="AH640" s="6">
        <v>4.6</v>
      </c>
      <c r="AI640" s="16">
        <f>AG640*AH640</f>
        <v>13.799999999999999</v>
      </c>
      <c r="AJ640" s="16">
        <f>AI640/AG640</f>
        <v>4.6</v>
      </c>
      <c r="AX640" s="2"/>
      <c r="BF640" s="2"/>
      <c r="BG640" s="6"/>
    </row>
    <row r="641" spans="1:59" ht="12.75">
      <c r="A641" s="3"/>
      <c r="D641" s="6"/>
      <c r="E641" s="2"/>
      <c r="I641" s="2"/>
      <c r="Q641" s="2"/>
      <c r="U641" s="2"/>
      <c r="AC641" s="2"/>
      <c r="AG641" s="9">
        <v>2.5</v>
      </c>
      <c r="AH641" s="6">
        <v>4.5</v>
      </c>
      <c r="AI641" s="16">
        <f>AG641*AH641</f>
        <v>11.25</v>
      </c>
      <c r="AJ641" s="16">
        <f>AI641/AG641</f>
        <v>4.5</v>
      </c>
      <c r="AX641" s="2"/>
      <c r="BF641" s="2"/>
      <c r="BG641" s="6"/>
    </row>
    <row r="642" spans="1:59" ht="12.75">
      <c r="A642" s="3"/>
      <c r="D642" s="6"/>
      <c r="E642" s="2"/>
      <c r="I642" s="2"/>
      <c r="Q642" s="2"/>
      <c r="U642" s="2"/>
      <c r="AC642" s="2"/>
      <c r="AG642" s="9">
        <v>5.5</v>
      </c>
      <c r="AH642" s="6">
        <v>5</v>
      </c>
      <c r="AI642" s="16">
        <f>AG642*AH642</f>
        <v>27.5</v>
      </c>
      <c r="AJ642" s="16">
        <f>AI642/AG642</f>
        <v>5</v>
      </c>
      <c r="AX642" s="2"/>
      <c r="BF642" s="2"/>
      <c r="BG642" s="6"/>
    </row>
    <row r="643" spans="1:59" ht="12.75">
      <c r="A643" s="3"/>
      <c r="D643" s="6"/>
      <c r="E643" s="2"/>
      <c r="I643" s="2"/>
      <c r="Q643" s="2"/>
      <c r="U643" s="2"/>
      <c r="AC643" s="2"/>
      <c r="AG643" s="9">
        <v>1.5</v>
      </c>
      <c r="AH643" s="6">
        <v>5</v>
      </c>
      <c r="AI643" s="16">
        <f>AG643*AH643</f>
        <v>7.5</v>
      </c>
      <c r="AJ643" s="16">
        <f>AI643/AG643</f>
        <v>5</v>
      </c>
      <c r="AX643" s="2"/>
      <c r="BF643" s="2"/>
      <c r="BG643" s="6"/>
    </row>
    <row r="644" spans="1:59" ht="12.75">
      <c r="A644" s="3"/>
      <c r="D644" s="6"/>
      <c r="E644" s="2"/>
      <c r="I644" s="2"/>
      <c r="Q644" s="2"/>
      <c r="U644" s="2"/>
      <c r="AC644" s="2"/>
      <c r="AG644" s="9">
        <v>1.5</v>
      </c>
      <c r="AH644" s="6">
        <v>4.5</v>
      </c>
      <c r="AI644" s="16">
        <f>AG644*AH644</f>
        <v>6.75</v>
      </c>
      <c r="AJ644" s="16">
        <f>AI644/AG644</f>
        <v>4.5</v>
      </c>
      <c r="AX644" s="2"/>
      <c r="BF644" s="2"/>
      <c r="BG644" s="6"/>
    </row>
    <row r="645" spans="1:59" ht="12.75">
      <c r="A645" s="3"/>
      <c r="D645" s="6"/>
      <c r="E645" s="2"/>
      <c r="I645" s="2"/>
      <c r="Q645" s="2"/>
      <c r="U645" s="2"/>
      <c r="AC645" s="2"/>
      <c r="AI645" s="16"/>
      <c r="AX645" s="2"/>
      <c r="BF645" s="2"/>
      <c r="BG645" s="6"/>
    </row>
    <row r="646" spans="1:59" ht="12.75">
      <c r="A646" s="3"/>
      <c r="B646" s="3">
        <v>1422</v>
      </c>
      <c r="C646" s="6">
        <f>E646+I646+M646+Q646+U646+Y646+AC646+AG646+AK646+AO646+AS646+AX646+BB646</f>
        <v>25</v>
      </c>
      <c r="D646" s="6">
        <f>G646+K646+O646+S646+W646+AA646+AE646+AI646+AM646+AQ646+AU646+AZ646+BD646</f>
        <v>143.8</v>
      </c>
      <c r="E646" s="16">
        <f>SUM(E640:E645)</f>
        <v>11</v>
      </c>
      <c r="F646" s="6">
        <f>AVERAGE(F640:F645)</f>
        <v>7</v>
      </c>
      <c r="G646" s="16">
        <f>SUM(G640:G645)</f>
        <v>77</v>
      </c>
      <c r="H646" s="16">
        <f>G646/E646</f>
        <v>7</v>
      </c>
      <c r="I646" s="2"/>
      <c r="Q646" s="2"/>
      <c r="U646" s="16"/>
      <c r="AC646" s="2"/>
      <c r="AG646" s="16">
        <f>SUM(AG640:AG645)</f>
        <v>14</v>
      </c>
      <c r="AH646" s="6">
        <f>AVERAGE(AH640:AH645)</f>
        <v>4.720000000000001</v>
      </c>
      <c r="AI646" s="16">
        <f>SUM(AI640:AI645)</f>
        <v>66.8</v>
      </c>
      <c r="AJ646" s="16">
        <f>AI646/AG646</f>
        <v>4.771428571428571</v>
      </c>
      <c r="AX646" s="2"/>
      <c r="BF646" s="2"/>
      <c r="BG646" s="6"/>
    </row>
    <row r="647" spans="1:59" ht="12.75">
      <c r="A647" s="3"/>
      <c r="D647" s="6"/>
      <c r="E647" s="2"/>
      <c r="I647" s="2"/>
      <c r="Q647" s="2"/>
      <c r="U647" s="2"/>
      <c r="AC647" s="2"/>
      <c r="AX647" s="2"/>
      <c r="BF647" s="2"/>
      <c r="BG647" s="6"/>
    </row>
    <row r="648" spans="1:59" ht="12.75">
      <c r="A648" s="3">
        <v>1423</v>
      </c>
      <c r="D648" s="6"/>
      <c r="E648" s="9">
        <v>1</v>
      </c>
      <c r="F648" s="6">
        <v>4.9</v>
      </c>
      <c r="G648" s="16">
        <f>E648*F648</f>
        <v>4.9</v>
      </c>
      <c r="H648" s="16">
        <f>G648/E648</f>
        <v>4.9</v>
      </c>
      <c r="I648" s="2"/>
      <c r="Q648" s="2"/>
      <c r="U648" s="2"/>
      <c r="AC648" s="2"/>
      <c r="AG648" s="9">
        <v>11</v>
      </c>
      <c r="AH648" s="6">
        <v>7</v>
      </c>
      <c r="AI648" s="16">
        <f>AG648*AH648</f>
        <v>77</v>
      </c>
      <c r="AJ648" s="16">
        <f>AI648/AG648</f>
        <v>7</v>
      </c>
      <c r="AX648" s="2"/>
      <c r="BB648" s="9">
        <v>11</v>
      </c>
      <c r="BC648" s="6">
        <v>4</v>
      </c>
      <c r="BD648" s="16">
        <f>BB648*BC648</f>
        <v>44</v>
      </c>
      <c r="BE648" s="16">
        <f>BD648/BB648</f>
        <v>4</v>
      </c>
      <c r="BF648" s="2"/>
      <c r="BG648" s="6"/>
    </row>
    <row r="649" spans="1:59" ht="12.75">
      <c r="A649" s="3"/>
      <c r="D649" s="6"/>
      <c r="E649" s="9">
        <v>5.5</v>
      </c>
      <c r="F649" s="6">
        <v>5</v>
      </c>
      <c r="G649" s="16">
        <f>E649*F649</f>
        <v>27.5</v>
      </c>
      <c r="H649" s="16">
        <f>G649/E649</f>
        <v>5</v>
      </c>
      <c r="I649" s="2"/>
      <c r="Q649" s="2"/>
      <c r="U649" s="2"/>
      <c r="AC649" s="2"/>
      <c r="AX649" s="2"/>
      <c r="BF649" s="2"/>
      <c r="BG649" s="6"/>
    </row>
    <row r="650" spans="1:59" ht="12.75">
      <c r="A650" s="3"/>
      <c r="D650" s="6"/>
      <c r="E650" s="9">
        <v>5.5</v>
      </c>
      <c r="F650" s="6">
        <v>5</v>
      </c>
      <c r="G650" s="16">
        <f>E650*F650</f>
        <v>27.5</v>
      </c>
      <c r="H650" s="16">
        <f>G650/E650</f>
        <v>5</v>
      </c>
      <c r="I650" s="2"/>
      <c r="Q650" s="2"/>
      <c r="U650" s="2"/>
      <c r="AC650" s="2"/>
      <c r="AX650" s="2"/>
      <c r="BF650" s="2"/>
      <c r="BG650" s="6"/>
    </row>
    <row r="651" spans="1:59" ht="12.75">
      <c r="A651" s="3"/>
      <c r="D651" s="6"/>
      <c r="E651" s="9">
        <v>3</v>
      </c>
      <c r="F651" s="6">
        <v>5</v>
      </c>
      <c r="G651" s="16">
        <f>E651*F651</f>
        <v>15</v>
      </c>
      <c r="H651" s="16">
        <f>G651/E651</f>
        <v>5</v>
      </c>
      <c r="I651" s="2"/>
      <c r="Q651" s="2"/>
      <c r="U651" s="2"/>
      <c r="AC651" s="2"/>
      <c r="AX651" s="2"/>
      <c r="BF651" s="2"/>
      <c r="BG651" s="6"/>
    </row>
    <row r="652" spans="1:59" ht="12.75">
      <c r="A652" s="3"/>
      <c r="D652" s="6"/>
      <c r="E652" s="2"/>
      <c r="G652" s="16"/>
      <c r="H652" s="6"/>
      <c r="I652" s="2"/>
      <c r="Q652" s="2"/>
      <c r="U652" s="2"/>
      <c r="AC652" s="2"/>
      <c r="AX652" s="2"/>
      <c r="BF652" s="2"/>
      <c r="BG652" s="6"/>
    </row>
    <row r="653" spans="1:59" ht="12.75">
      <c r="A653" s="3"/>
      <c r="B653" s="3">
        <v>1423</v>
      </c>
      <c r="C653" s="6">
        <f>E653+I653+M653+Q653+U653+Y653+AC653+AG653+AK653+AO653+AS653+AX653+BB653</f>
        <v>37</v>
      </c>
      <c r="D653" s="6">
        <f>G653+K653+O653+S653+W653+AA653+AE653+AI653+AM653+AQ653+AU653+AZ653+BD653</f>
        <v>195.9</v>
      </c>
      <c r="E653" s="16">
        <f>SUM(E648:E652)</f>
        <v>15</v>
      </c>
      <c r="F653" s="6">
        <f>AVERAGE(F648:F652)</f>
        <v>4.975</v>
      </c>
      <c r="G653" s="16">
        <f>SUM(G648:G652)</f>
        <v>74.9</v>
      </c>
      <c r="H653" s="16">
        <f>G653/E653</f>
        <v>4.993333333333334</v>
      </c>
      <c r="I653" s="2"/>
      <c r="Q653" s="2"/>
      <c r="U653" s="2"/>
      <c r="AC653" s="2"/>
      <c r="AG653" s="16">
        <f>SUM(AG648:AG652)</f>
        <v>11</v>
      </c>
      <c r="AH653" s="6">
        <f>AVERAGE(AH648:AH652)</f>
        <v>7</v>
      </c>
      <c r="AI653" s="16">
        <f>SUM(AI648:AI652)</f>
        <v>77</v>
      </c>
      <c r="AJ653" s="16">
        <f>AI653/AG653</f>
        <v>7</v>
      </c>
      <c r="AX653" s="2"/>
      <c r="BB653" s="16">
        <f>SUM(BB648:BB652)</f>
        <v>11</v>
      </c>
      <c r="BC653" s="6">
        <f>AVERAGE(BC648:BC652)</f>
        <v>4</v>
      </c>
      <c r="BD653" s="16">
        <f>SUM(BD648:BD652)</f>
        <v>44</v>
      </c>
      <c r="BE653" s="16">
        <f>BD653/BB653</f>
        <v>4</v>
      </c>
      <c r="BF653" s="2"/>
      <c r="BG653" s="6"/>
    </row>
    <row r="654" spans="1:59" ht="12.75">
      <c r="A654" s="3"/>
      <c r="D654" s="6"/>
      <c r="E654" s="2"/>
      <c r="I654" s="2"/>
      <c r="Q654" s="2"/>
      <c r="U654" s="2"/>
      <c r="AC654" s="2"/>
      <c r="AX654" s="2"/>
      <c r="BF654" s="2"/>
      <c r="BG654" s="6"/>
    </row>
    <row r="655" spans="1:59" ht="12.75">
      <c r="A655" s="3">
        <v>1424</v>
      </c>
      <c r="D655" s="6"/>
      <c r="E655" s="9">
        <v>11</v>
      </c>
      <c r="F655" s="6">
        <v>7</v>
      </c>
      <c r="G655" s="16">
        <f>E655*F655</f>
        <v>77</v>
      </c>
      <c r="H655" s="16">
        <f>G655/E655</f>
        <v>7</v>
      </c>
      <c r="I655" s="2"/>
      <c r="Q655" s="2"/>
      <c r="U655" s="2"/>
      <c r="AC655" s="2"/>
      <c r="AG655" s="9">
        <v>5.5</v>
      </c>
      <c r="AH655" s="6">
        <v>5.5</v>
      </c>
      <c r="AI655" s="16">
        <f>AG655*AH655</f>
        <v>30.25</v>
      </c>
      <c r="AJ655" s="16">
        <f>AI655/AG655</f>
        <v>5.5</v>
      </c>
      <c r="AK655" s="9">
        <v>11</v>
      </c>
      <c r="AL655" s="6">
        <v>7</v>
      </c>
      <c r="AM655" s="16">
        <f>AK655*AL655</f>
        <v>77</v>
      </c>
      <c r="AN655" s="16">
        <f>AM655/AK655</f>
        <v>7</v>
      </c>
      <c r="AX655" s="2"/>
      <c r="BF655" s="2"/>
      <c r="BG655" s="6"/>
    </row>
    <row r="656" spans="1:59" ht="12.75">
      <c r="A656" s="3"/>
      <c r="D656" s="6"/>
      <c r="E656" s="9">
        <v>5.5</v>
      </c>
      <c r="F656" s="6">
        <v>5.5</v>
      </c>
      <c r="G656" s="16">
        <f>E656*F656</f>
        <v>30.25</v>
      </c>
      <c r="H656" s="16">
        <f>G656/E656</f>
        <v>5.5</v>
      </c>
      <c r="I656" s="2"/>
      <c r="Q656" s="2"/>
      <c r="U656" s="2"/>
      <c r="AC656" s="2"/>
      <c r="AX656" s="2"/>
      <c r="BF656" s="2"/>
      <c r="BG656" s="6"/>
    </row>
    <row r="657" spans="1:59" ht="12.75">
      <c r="A657" s="3"/>
      <c r="D657" s="6"/>
      <c r="E657" s="2"/>
      <c r="I657" s="2"/>
      <c r="Q657" s="2"/>
      <c r="U657" s="2"/>
      <c r="AC657" s="2"/>
      <c r="AX657" s="2"/>
      <c r="BF657" s="2"/>
      <c r="BG657" s="6"/>
    </row>
    <row r="658" spans="1:59" ht="12.75">
      <c r="A658" s="3"/>
      <c r="B658" s="3">
        <v>1424</v>
      </c>
      <c r="C658" s="6">
        <f>E658+I658+M658+Q658+U658+Y658+AC658+AG658+AK658+AO658+AS658+AX658+BB658</f>
        <v>33</v>
      </c>
      <c r="D658" s="6">
        <f>G658+K658+O658+S658+W658+AA658+AE658+AI658+AM658+AQ658+AU658+AZ658+BD658</f>
        <v>214.5</v>
      </c>
      <c r="E658" s="6">
        <f>SUM(E655:E657)</f>
        <v>16.5</v>
      </c>
      <c r="F658" s="6">
        <f>AVERAGE(F655:F657)</f>
        <v>6.25</v>
      </c>
      <c r="G658" s="6">
        <f>SUM(G655:G657)</f>
        <v>107.25</v>
      </c>
      <c r="H658" s="16">
        <f>G658/E658</f>
        <v>6.5</v>
      </c>
      <c r="I658" s="2"/>
      <c r="Q658" s="2"/>
      <c r="U658" s="2"/>
      <c r="AC658" s="2"/>
      <c r="AG658" s="6">
        <f>SUM(AG655:AG657)</f>
        <v>5.5</v>
      </c>
      <c r="AH658" s="6">
        <f>AVERAGE(AH655:AH657)</f>
        <v>5.5</v>
      </c>
      <c r="AI658" s="6">
        <f>SUM(AI655:AI657)</f>
        <v>30.25</v>
      </c>
      <c r="AJ658" s="16">
        <f>AI658/AG658</f>
        <v>5.5</v>
      </c>
      <c r="AK658" s="6">
        <f>SUM(AK655:AK657)</f>
        <v>11</v>
      </c>
      <c r="AL658" s="6">
        <f>AVERAGE(AL655:AL657)</f>
        <v>7</v>
      </c>
      <c r="AM658" s="6">
        <f>SUM(AM655:AM657)</f>
        <v>77</v>
      </c>
      <c r="AN658" s="16">
        <f>AM658/AK658</f>
        <v>7</v>
      </c>
      <c r="AX658" s="2"/>
      <c r="BB658" s="6"/>
      <c r="BF658" s="2"/>
      <c r="BG658" s="6"/>
    </row>
    <row r="659" spans="1:59" ht="12.75">
      <c r="A659" s="3"/>
      <c r="D659" s="6"/>
      <c r="E659" s="2"/>
      <c r="I659" s="2"/>
      <c r="Q659" s="2"/>
      <c r="U659" s="2"/>
      <c r="AC659" s="2"/>
      <c r="AX659" s="2"/>
      <c r="BF659" s="2"/>
      <c r="BG659" s="6"/>
    </row>
    <row r="660" spans="1:59" ht="12.75">
      <c r="A660" s="3">
        <v>1425</v>
      </c>
      <c r="D660" s="6"/>
      <c r="E660" s="9">
        <v>11</v>
      </c>
      <c r="F660" s="6">
        <v>7.5</v>
      </c>
      <c r="G660" s="16">
        <f>E660*F660</f>
        <v>82.5</v>
      </c>
      <c r="H660" s="16">
        <f>G660/E660</f>
        <v>7.5</v>
      </c>
      <c r="I660" s="2"/>
      <c r="Q660" s="2"/>
      <c r="U660" s="9">
        <v>5.5</v>
      </c>
      <c r="V660" s="6">
        <v>5.3</v>
      </c>
      <c r="W660" s="16">
        <f>U660*V660</f>
        <v>29.15</v>
      </c>
      <c r="X660" s="16">
        <f>W660/U660</f>
        <v>5.3</v>
      </c>
      <c r="AC660" s="2"/>
      <c r="AG660" s="9">
        <v>1</v>
      </c>
      <c r="AH660" s="6">
        <v>5.2</v>
      </c>
      <c r="AI660" s="16">
        <f>AG660*AH660</f>
        <v>5.2</v>
      </c>
      <c r="AJ660" s="16">
        <f>AI660/AG660</f>
        <v>5.2</v>
      </c>
      <c r="AX660" s="2"/>
      <c r="BB660" s="9">
        <v>11</v>
      </c>
      <c r="BC660" s="6">
        <v>4.5</v>
      </c>
      <c r="BD660" s="16">
        <f>BB660*BC660</f>
        <v>49.5</v>
      </c>
      <c r="BE660" s="16">
        <f>BD660/BB660</f>
        <v>4.5</v>
      </c>
      <c r="BF660" s="2"/>
      <c r="BG660" s="6"/>
    </row>
    <row r="661" spans="1:59" ht="12.75">
      <c r="A661" s="3"/>
      <c r="D661" s="6"/>
      <c r="E661" s="9">
        <v>8</v>
      </c>
      <c r="F661" s="6">
        <v>5.5</v>
      </c>
      <c r="G661" s="16">
        <f>E661*F661</f>
        <v>44</v>
      </c>
      <c r="H661" s="16">
        <f>G661/E661</f>
        <v>5.5</v>
      </c>
      <c r="I661" s="2"/>
      <c r="Q661" s="2"/>
      <c r="U661" s="2"/>
      <c r="AC661" s="2"/>
      <c r="AX661" s="2"/>
      <c r="BF661" s="2"/>
      <c r="BG661" s="6"/>
    </row>
    <row r="662" spans="1:59" ht="12.75">
      <c r="A662" s="3"/>
      <c r="D662" s="6"/>
      <c r="E662" s="9">
        <v>2</v>
      </c>
      <c r="F662" s="6">
        <v>5.5</v>
      </c>
      <c r="G662" s="16">
        <f>E662*F662</f>
        <v>11</v>
      </c>
      <c r="H662" s="16">
        <f>G662/E662</f>
        <v>5.5</v>
      </c>
      <c r="I662" s="2"/>
      <c r="Q662" s="2"/>
      <c r="U662" s="2"/>
      <c r="AC662" s="2"/>
      <c r="AX662" s="2"/>
      <c r="BF662" s="2"/>
      <c r="BG662" s="6"/>
    </row>
    <row r="663" spans="1:59" ht="12.75">
      <c r="A663" s="3"/>
      <c r="D663" s="6"/>
      <c r="E663" s="2"/>
      <c r="G663" s="16"/>
      <c r="H663" s="6"/>
      <c r="I663" s="2"/>
      <c r="Q663" s="2"/>
      <c r="U663" s="2"/>
      <c r="AC663" s="2"/>
      <c r="AX663" s="2"/>
      <c r="BF663" s="2"/>
      <c r="BG663" s="6"/>
    </row>
    <row r="664" spans="1:59" ht="12.75">
      <c r="A664" s="3"/>
      <c r="B664" s="3">
        <v>1425</v>
      </c>
      <c r="C664" s="6">
        <f>E664+I664+M664+Q664+U664+Y664+AC664+AG664+AK664+AO664+AS664+AX664+BB664</f>
        <v>38.5</v>
      </c>
      <c r="D664" s="6">
        <f>G664+K664+O664+S664+W664+AA664+AE664+AI664+AM664+AQ664+AU664+AZ664+BD664</f>
        <v>221.35</v>
      </c>
      <c r="E664" s="16">
        <f>SUM(E660:E663)</f>
        <v>21</v>
      </c>
      <c r="F664" s="6">
        <f>AVERAGE(F660:F663)</f>
        <v>6.166666666666667</v>
      </c>
      <c r="G664" s="16">
        <f>SUM(G660:G663)</f>
        <v>137.5</v>
      </c>
      <c r="H664" s="16">
        <f>G664/E664</f>
        <v>6.5476190476190474</v>
      </c>
      <c r="I664" s="2"/>
      <c r="Q664" s="2"/>
      <c r="U664" s="16">
        <f>SUM(U660:U663)</f>
        <v>5.5</v>
      </c>
      <c r="V664" s="6">
        <f>AVERAGE(V660:V663)</f>
        <v>5.3</v>
      </c>
      <c r="W664" s="16">
        <f>SUM(W660:W663)</f>
        <v>29.15</v>
      </c>
      <c r="X664" s="16">
        <f>W664/U664</f>
        <v>5.3</v>
      </c>
      <c r="AC664" s="2"/>
      <c r="AG664" s="16">
        <f>SUM(AG660:AG663)</f>
        <v>1</v>
      </c>
      <c r="AH664" s="6">
        <f>AVERAGE(AH660:AH663)</f>
        <v>5.2</v>
      </c>
      <c r="AI664" s="16">
        <f>SUM(AI660:AI663)</f>
        <v>5.2</v>
      </c>
      <c r="AJ664" s="16">
        <f>AI664/AG664</f>
        <v>5.2</v>
      </c>
      <c r="AX664" s="2"/>
      <c r="BB664" s="16">
        <f>SUM(BB660:BB663)</f>
        <v>11</v>
      </c>
      <c r="BC664" s="6">
        <f>AVERAGE(BC660:BC663)</f>
        <v>4.5</v>
      </c>
      <c r="BD664" s="16">
        <f>SUM(BD660:BD663)</f>
        <v>49.5</v>
      </c>
      <c r="BE664" s="16">
        <f>BD664/BB664</f>
        <v>4.5</v>
      </c>
      <c r="BF664" s="2"/>
      <c r="BG664" s="6"/>
    </row>
    <row r="665" spans="1:59" ht="12.75">
      <c r="A665" s="3"/>
      <c r="D665" s="6"/>
      <c r="E665" s="2"/>
      <c r="I665" s="2"/>
      <c r="Q665" s="2"/>
      <c r="U665" s="2"/>
      <c r="AC665" s="2"/>
      <c r="AX665" s="2"/>
      <c r="BF665" s="2"/>
      <c r="BG665" s="6"/>
    </row>
    <row r="666" spans="1:59" ht="12.75">
      <c r="A666" s="3">
        <v>1426</v>
      </c>
      <c r="D666" s="6"/>
      <c r="E666" s="9">
        <v>11</v>
      </c>
      <c r="F666" s="6">
        <v>7.5</v>
      </c>
      <c r="G666" s="16">
        <f>E666*F666</f>
        <v>82.5</v>
      </c>
      <c r="H666" s="16">
        <f>G666/E666</f>
        <v>7.5</v>
      </c>
      <c r="I666" s="2"/>
      <c r="Q666" s="2"/>
      <c r="U666" s="2"/>
      <c r="AC666" s="2"/>
      <c r="AG666" s="9">
        <v>5.666666666666667</v>
      </c>
      <c r="AH666" s="6">
        <v>5.5</v>
      </c>
      <c r="AI666" s="16">
        <f>AG666*AH666</f>
        <v>31.166666666666668</v>
      </c>
      <c r="AJ666" s="16">
        <f>AI666/AG666</f>
        <v>5.5</v>
      </c>
      <c r="AK666" s="9">
        <v>11</v>
      </c>
      <c r="AL666" s="6">
        <v>7.5</v>
      </c>
      <c r="AM666" s="16">
        <f>AK666*AL666</f>
        <v>82.5</v>
      </c>
      <c r="AN666" s="16">
        <f>AM666/AK666</f>
        <v>7.5</v>
      </c>
      <c r="AX666" s="2"/>
      <c r="BB666" s="9">
        <v>11</v>
      </c>
      <c r="BC666" s="6">
        <v>4.5</v>
      </c>
      <c r="BD666" s="16">
        <f>BB666*BC666</f>
        <v>49.5</v>
      </c>
      <c r="BE666" s="16">
        <f>BD666/BB666</f>
        <v>4.5</v>
      </c>
      <c r="BF666" s="2"/>
      <c r="BG666" s="6"/>
    </row>
    <row r="667" spans="1:59" ht="12.75">
      <c r="A667" s="3"/>
      <c r="D667" s="6"/>
      <c r="E667" s="9">
        <v>1</v>
      </c>
      <c r="F667" s="6">
        <v>5.05</v>
      </c>
      <c r="G667" s="16">
        <f>E667*F667</f>
        <v>5.05</v>
      </c>
      <c r="H667" s="16">
        <f>G667/E667</f>
        <v>5.05</v>
      </c>
      <c r="I667" s="2"/>
      <c r="Q667" s="2"/>
      <c r="U667" s="2"/>
      <c r="AC667" s="2"/>
      <c r="AG667" s="9">
        <v>5.5</v>
      </c>
      <c r="AH667" s="6">
        <v>5.5</v>
      </c>
      <c r="AI667" s="16">
        <f>AG667*AH667</f>
        <v>30.25</v>
      </c>
      <c r="AJ667" s="16">
        <f>AI667/AG667</f>
        <v>5.5</v>
      </c>
      <c r="AX667" s="2"/>
      <c r="BF667" s="2"/>
      <c r="BG667" s="6"/>
    </row>
    <row r="668" spans="1:59" ht="12.75">
      <c r="A668" s="3"/>
      <c r="D668" s="6"/>
      <c r="E668" s="2"/>
      <c r="I668" s="2"/>
      <c r="Q668" s="2"/>
      <c r="U668" s="2"/>
      <c r="AC668" s="2"/>
      <c r="AG668" s="9">
        <v>3</v>
      </c>
      <c r="AH668" s="6">
        <v>5.3</v>
      </c>
      <c r="AI668" s="16">
        <f>AG668*AH668</f>
        <v>15.899999999999999</v>
      </c>
      <c r="AJ668" s="16">
        <f>AI668/AG668</f>
        <v>5.3</v>
      </c>
      <c r="AX668" s="2"/>
      <c r="BF668" s="2"/>
      <c r="BG668" s="6"/>
    </row>
    <row r="669" spans="1:59" ht="12.75">
      <c r="A669" s="3"/>
      <c r="D669" s="6"/>
      <c r="E669" s="2"/>
      <c r="I669" s="2"/>
      <c r="Q669" s="2"/>
      <c r="U669" s="2"/>
      <c r="AC669" s="2"/>
      <c r="AI669" s="16"/>
      <c r="AX669" s="2"/>
      <c r="BF669" s="2"/>
      <c r="BG669" s="6"/>
    </row>
    <row r="670" spans="1:59" ht="12.75">
      <c r="A670" s="3"/>
      <c r="B670" s="3">
        <v>1426</v>
      </c>
      <c r="C670" s="6">
        <f>E670+I670+M670+Q670+U670+Y670+AC670+AG670+AK670+AO670+AS670+AX670+BB670</f>
        <v>48.16666666666667</v>
      </c>
      <c r="D670" s="6">
        <f>G670+K670+O670+S670+W670+AA670+AE670+AI670+AM670+AQ670+AU670+AZ670+BD670</f>
        <v>296.8666666666667</v>
      </c>
      <c r="E670" s="16">
        <f>SUM(E666:E669)</f>
        <v>12</v>
      </c>
      <c r="F670" s="6">
        <f>AVERAGE(F666:F669)</f>
        <v>6.275</v>
      </c>
      <c r="G670" s="16">
        <f>SUM(G666:G669)</f>
        <v>87.55</v>
      </c>
      <c r="H670" s="16">
        <f>G670/E670</f>
        <v>7.295833333333333</v>
      </c>
      <c r="I670" s="2"/>
      <c r="Q670" s="2"/>
      <c r="U670" s="2"/>
      <c r="AC670" s="2"/>
      <c r="AG670" s="16">
        <f>SUM(AG666:AG669)</f>
        <v>14.166666666666668</v>
      </c>
      <c r="AH670" s="6">
        <f>AVERAGE(AH666:AH669)</f>
        <v>5.433333333333334</v>
      </c>
      <c r="AI670" s="16">
        <f>SUM(AI666:AI669)</f>
        <v>77.31666666666666</v>
      </c>
      <c r="AJ670" s="16">
        <f>AI670/AG670</f>
        <v>5.457647058823529</v>
      </c>
      <c r="AK670" s="16">
        <f>SUM(AK666:AK669)</f>
        <v>11</v>
      </c>
      <c r="AL670" s="6">
        <f>AVERAGE(AL666:AL669)</f>
        <v>7.5</v>
      </c>
      <c r="AM670" s="16">
        <f>SUM(AM666:AM669)</f>
        <v>82.5</v>
      </c>
      <c r="AN670" s="16">
        <f>AM670/AK670</f>
        <v>7.5</v>
      </c>
      <c r="AX670" s="2"/>
      <c r="BB670" s="16">
        <f>SUM(BB666:BB669)</f>
        <v>11</v>
      </c>
      <c r="BC670" s="6">
        <f>AVERAGE(BC666:BC669)</f>
        <v>4.5</v>
      </c>
      <c r="BD670" s="16">
        <f>SUM(BD666:BD669)</f>
        <v>49.5</v>
      </c>
      <c r="BE670" s="16">
        <f>BD670/BB670</f>
        <v>4.5</v>
      </c>
      <c r="BF670" s="2"/>
      <c r="BG670" s="6"/>
    </row>
    <row r="671" spans="1:59" ht="12.75">
      <c r="A671" s="3"/>
      <c r="D671" s="6"/>
      <c r="E671" s="2"/>
      <c r="I671" s="2"/>
      <c r="Q671" s="2"/>
      <c r="U671" s="2"/>
      <c r="AC671" s="2"/>
      <c r="AX671" s="2"/>
      <c r="BF671" s="2"/>
      <c r="BG671" s="6"/>
    </row>
    <row r="672" spans="1:59" ht="12.75">
      <c r="A672" s="3">
        <v>1427</v>
      </c>
      <c r="D672" s="6"/>
      <c r="E672" s="9">
        <v>11</v>
      </c>
      <c r="F672" s="6">
        <v>6</v>
      </c>
      <c r="G672" s="16">
        <f>E672*F672</f>
        <v>66</v>
      </c>
      <c r="H672" s="16">
        <f>G672/E672</f>
        <v>6</v>
      </c>
      <c r="I672" s="2"/>
      <c r="Q672" s="2"/>
      <c r="U672" s="2"/>
      <c r="AC672" s="2"/>
      <c r="AS672" s="8">
        <v>11</v>
      </c>
      <c r="AT672" s="6">
        <v>9.25</v>
      </c>
      <c r="AU672" s="16">
        <f>AS672*AT672</f>
        <v>101.75</v>
      </c>
      <c r="AV672" s="16">
        <f>AU672/AS672</f>
        <v>9.25</v>
      </c>
      <c r="AW672" t="s">
        <v>176</v>
      </c>
      <c r="AX672" s="2"/>
      <c r="BB672" s="9">
        <v>6</v>
      </c>
      <c r="BC672" s="6">
        <v>4.5</v>
      </c>
      <c r="BD672" s="16">
        <f>BB672*BC672</f>
        <v>27</v>
      </c>
      <c r="BE672" s="16">
        <f>BD672/BB672</f>
        <v>4.5</v>
      </c>
      <c r="BF672" s="2"/>
      <c r="BG672" s="6"/>
    </row>
    <row r="673" spans="1:59" ht="12.75">
      <c r="A673" s="3"/>
      <c r="D673" s="6"/>
      <c r="E673" s="9">
        <v>1</v>
      </c>
      <c r="F673" s="6">
        <v>5.05</v>
      </c>
      <c r="G673" s="16">
        <f>E673*F673</f>
        <v>5.05</v>
      </c>
      <c r="H673" s="16">
        <f>G673/E673</f>
        <v>5.05</v>
      </c>
      <c r="I673" s="2"/>
      <c r="Q673" s="2"/>
      <c r="U673" s="9">
        <v>5.5</v>
      </c>
      <c r="V673" s="6">
        <v>4.85</v>
      </c>
      <c r="W673" s="16">
        <f>U673*V673</f>
        <v>26.674999999999997</v>
      </c>
      <c r="X673" s="16">
        <f>W673/U673</f>
        <v>4.85</v>
      </c>
      <c r="AC673" s="2"/>
      <c r="AG673" s="9">
        <v>5</v>
      </c>
      <c r="AH673" s="6">
        <v>5.3</v>
      </c>
      <c r="AI673" s="16">
        <f>AG673*AH673</f>
        <v>26.5</v>
      </c>
      <c r="AJ673" s="16">
        <f>AI673/AG673</f>
        <v>5.3</v>
      </c>
      <c r="AX673" s="2"/>
      <c r="BF673" s="2"/>
      <c r="BG673" s="6"/>
    </row>
    <row r="674" spans="1:59" ht="12.75">
      <c r="A674" s="3"/>
      <c r="D674" s="6"/>
      <c r="E674" s="9">
        <v>1</v>
      </c>
      <c r="F674" s="6">
        <v>5.2</v>
      </c>
      <c r="G674" s="16">
        <f>E674*F674</f>
        <v>5.2</v>
      </c>
      <c r="H674" s="16">
        <f>G674/E674</f>
        <v>5.2</v>
      </c>
      <c r="I674" s="2"/>
      <c r="Q674" s="2"/>
      <c r="U674" s="2"/>
      <c r="AC674" s="2"/>
      <c r="AX674" s="2"/>
      <c r="BF674" s="2"/>
      <c r="BG674" s="6"/>
    </row>
    <row r="675" spans="1:59" ht="12.75">
      <c r="A675" s="3"/>
      <c r="D675" s="6"/>
      <c r="E675" s="2"/>
      <c r="G675" s="16"/>
      <c r="H675" s="6"/>
      <c r="I675" s="2"/>
      <c r="Q675" s="2"/>
      <c r="U675" s="2"/>
      <c r="AC675" s="2"/>
      <c r="AX675" s="2"/>
      <c r="BF675" s="2"/>
      <c r="BG675" s="6"/>
    </row>
    <row r="676" spans="1:59" ht="12.75">
      <c r="A676" s="3"/>
      <c r="B676" s="3">
        <v>1427</v>
      </c>
      <c r="C676" s="6">
        <f>E676+I676+M676+Q676+U676+Y676+AC676+AG676+AK676+AO676+AS676+AX676+BB676</f>
        <v>40.5</v>
      </c>
      <c r="D676" s="6">
        <f>G676+K676+O676+S676+W676+AA676+AE676+AI676+AM676+AQ676+AU676+AZ676+BD676</f>
        <v>258.175</v>
      </c>
      <c r="E676" s="16">
        <f>SUM(E672:E675)</f>
        <v>13</v>
      </c>
      <c r="F676" s="6">
        <f>AVERAGE(F672:F675)</f>
        <v>5.416666666666667</v>
      </c>
      <c r="G676" s="16">
        <f>SUM(G672:G675)</f>
        <v>76.25</v>
      </c>
      <c r="H676" s="16">
        <f>G676/E676</f>
        <v>5.865384615384615</v>
      </c>
      <c r="I676" s="2"/>
      <c r="Q676" s="2"/>
      <c r="U676" s="16">
        <f>SUM(U672:U675)</f>
        <v>5.5</v>
      </c>
      <c r="V676" s="6">
        <f>AVERAGE(V672:V675)</f>
        <v>4.85</v>
      </c>
      <c r="W676" s="16">
        <f>SUM(W672:W675)</f>
        <v>26.674999999999997</v>
      </c>
      <c r="X676" s="16">
        <f>W676/U676</f>
        <v>4.85</v>
      </c>
      <c r="AC676" s="2"/>
      <c r="AG676" s="16">
        <f>SUM(AG672:AG675)</f>
        <v>5</v>
      </c>
      <c r="AH676" s="6">
        <f>AVERAGE(AH672:AH675)</f>
        <v>5.3</v>
      </c>
      <c r="AI676" s="16">
        <f>SUM(AI672:AI675)</f>
        <v>26.5</v>
      </c>
      <c r="AJ676" s="16">
        <f>AI676/AG676</f>
        <v>5.3</v>
      </c>
      <c r="AS676" s="16">
        <f>SUM(AS672:AS675)</f>
        <v>11</v>
      </c>
      <c r="AT676" s="6">
        <f>AVERAGE(AT672:AT675)</f>
        <v>9.25</v>
      </c>
      <c r="AU676" s="16">
        <f>SUM(AU672:AU675)</f>
        <v>101.75</v>
      </c>
      <c r="AV676" s="16">
        <f>AU676/AS676</f>
        <v>9.25</v>
      </c>
      <c r="AX676" s="2"/>
      <c r="BB676" s="16">
        <f>SUM(BB672:BB675)</f>
        <v>6</v>
      </c>
      <c r="BC676" s="6">
        <f>AVERAGE(BC672:BC675)</f>
        <v>4.5</v>
      </c>
      <c r="BD676" s="16">
        <f>SUM(BD672:BD675)</f>
        <v>27</v>
      </c>
      <c r="BE676" s="16">
        <f>BD676/BB676</f>
        <v>4.5</v>
      </c>
      <c r="BF676" s="2"/>
      <c r="BG676" s="6"/>
    </row>
    <row r="677" spans="1:59" ht="12.75">
      <c r="A677" s="3"/>
      <c r="D677" s="6"/>
      <c r="E677" s="2"/>
      <c r="I677" s="2"/>
      <c r="Q677" s="2"/>
      <c r="U677" s="2"/>
      <c r="AC677" s="2"/>
      <c r="AX677" s="2"/>
      <c r="BF677" s="2"/>
      <c r="BG677" s="6"/>
    </row>
    <row r="678" spans="1:59" ht="12.75">
      <c r="A678" s="3">
        <v>1428</v>
      </c>
      <c r="D678" s="6"/>
      <c r="E678" s="9">
        <v>1</v>
      </c>
      <c r="F678" s="6">
        <v>5.2</v>
      </c>
      <c r="G678" s="16">
        <f>E678*F678</f>
        <v>5.2</v>
      </c>
      <c r="H678" s="16">
        <f>G678/E678</f>
        <v>5.2</v>
      </c>
      <c r="I678" s="2"/>
      <c r="Q678" s="9">
        <v>5</v>
      </c>
      <c r="R678" s="6">
        <v>5.4</v>
      </c>
      <c r="S678" s="16">
        <f>Q678*R678</f>
        <v>27</v>
      </c>
      <c r="T678" s="16">
        <f>S678/Q678</f>
        <v>5.4</v>
      </c>
      <c r="U678" s="2"/>
      <c r="AC678" s="2"/>
      <c r="AG678" s="9">
        <v>5.5</v>
      </c>
      <c r="AH678" s="6">
        <v>5.4</v>
      </c>
      <c r="AI678" s="16">
        <f>AG678*AH678</f>
        <v>29.700000000000003</v>
      </c>
      <c r="AJ678" s="16">
        <f>AI678/AG678</f>
        <v>5.4</v>
      </c>
      <c r="AK678" s="9">
        <v>11</v>
      </c>
      <c r="AL678" s="6">
        <v>7.25</v>
      </c>
      <c r="AM678" s="16">
        <f>AK678*AL678</f>
        <v>79.75</v>
      </c>
      <c r="AN678" s="16">
        <f>AM678/AK678</f>
        <v>7.25</v>
      </c>
      <c r="AX678" s="2"/>
      <c r="BB678" s="9">
        <v>11</v>
      </c>
      <c r="BC678" s="6">
        <v>4.5</v>
      </c>
      <c r="BD678" s="16">
        <f>BB678*BC678</f>
        <v>49.5</v>
      </c>
      <c r="BE678" s="16">
        <f>BD678/BB678</f>
        <v>4.5</v>
      </c>
      <c r="BF678" s="2"/>
      <c r="BG678" s="6"/>
    </row>
    <row r="679" spans="1:60" ht="12.75">
      <c r="A679" s="3"/>
      <c r="D679" s="6"/>
      <c r="E679" s="2"/>
      <c r="I679" s="2"/>
      <c r="Q679" s="9">
        <v>3</v>
      </c>
      <c r="R679" s="6">
        <v>5.2</v>
      </c>
      <c r="S679" s="16">
        <f>Q679*R679</f>
        <v>15.600000000000001</v>
      </c>
      <c r="T679" s="16">
        <f>S679/Q679</f>
        <v>5.2</v>
      </c>
      <c r="U679" s="2"/>
      <c r="AC679" s="2"/>
      <c r="AK679" s="9">
        <v>11</v>
      </c>
      <c r="AL679" s="6">
        <v>7.25</v>
      </c>
      <c r="AM679" s="16">
        <f>AK679*AL679</f>
        <v>79.75</v>
      </c>
      <c r="AN679" s="16">
        <f>AM679/AK679</f>
        <v>7.25</v>
      </c>
      <c r="AX679" s="2"/>
      <c r="BF679" s="2"/>
      <c r="BG679" s="9"/>
      <c r="BH679" s="2"/>
    </row>
    <row r="680" spans="1:59" ht="12.75">
      <c r="A680" s="3"/>
      <c r="D680" s="6"/>
      <c r="E680" s="2"/>
      <c r="I680" s="2"/>
      <c r="Q680" s="2"/>
      <c r="U680" s="2"/>
      <c r="AC680" s="2"/>
      <c r="AK680" s="9">
        <v>1</v>
      </c>
      <c r="AL680" s="6">
        <v>5.2</v>
      </c>
      <c r="AM680" s="16">
        <f>AK680*AL680</f>
        <v>5.2</v>
      </c>
      <c r="AN680" s="16">
        <f>AM680/AK680</f>
        <v>5.2</v>
      </c>
      <c r="AX680" s="2"/>
      <c r="BF680" s="2"/>
      <c r="BG680" s="6"/>
    </row>
    <row r="681" spans="4:59" ht="12.75">
      <c r="D681" s="6"/>
      <c r="E681" s="2"/>
      <c r="I681" s="2"/>
      <c r="Q681" s="2"/>
      <c r="U681" s="2"/>
      <c r="AC681" s="2"/>
      <c r="AM681" s="16"/>
      <c r="AX681" s="2"/>
      <c r="BF681" s="2"/>
      <c r="BG681" s="6"/>
    </row>
    <row r="682" spans="2:59" ht="12.75">
      <c r="B682" s="3">
        <v>1428</v>
      </c>
      <c r="C682" s="6">
        <f>E682+I682+M682+Q682+U682+Y682+AC682+AG682+AK682+AO682+AS682+AX682+BB682</f>
        <v>48.5</v>
      </c>
      <c r="D682" s="6">
        <f>G682+K682+O682+S682+W682+AA682+AE682+AI682+AM682+AQ682+AU682+AZ682+BD682</f>
        <v>291.7</v>
      </c>
      <c r="E682" s="16">
        <f>SUM(E678:E681)</f>
        <v>1</v>
      </c>
      <c r="F682" s="6">
        <f>AVERAGE(F678:F681)</f>
        <v>5.2</v>
      </c>
      <c r="G682" s="16">
        <f>SUM(G678:G681)</f>
        <v>5.2</v>
      </c>
      <c r="H682" s="16">
        <f>G682/E682</f>
        <v>5.2</v>
      </c>
      <c r="I682" s="2"/>
      <c r="Q682" s="16">
        <f>SUM(Q678:Q681)</f>
        <v>8</v>
      </c>
      <c r="R682" s="6">
        <f>AVERAGE(R678:R681)</f>
        <v>5.300000000000001</v>
      </c>
      <c r="S682" s="16">
        <f>SUM(S678:S681)</f>
        <v>42.6</v>
      </c>
      <c r="T682" s="16">
        <f>S682/Q682</f>
        <v>5.325</v>
      </c>
      <c r="U682" s="2"/>
      <c r="AC682" s="2"/>
      <c r="AG682" s="16">
        <f>SUM(AG678:AG681)</f>
        <v>5.5</v>
      </c>
      <c r="AH682" s="6">
        <f>AVERAGE(AH678:AH681)</f>
        <v>5.4</v>
      </c>
      <c r="AI682" s="16">
        <f>SUM(AI678:AI681)</f>
        <v>29.700000000000003</v>
      </c>
      <c r="AJ682" s="16">
        <f>AI682/AG682</f>
        <v>5.4</v>
      </c>
      <c r="AK682" s="16">
        <f>SUM(AK678:AK681)</f>
        <v>23</v>
      </c>
      <c r="AL682" s="6">
        <f>AVERAGE(AL678:AL681)</f>
        <v>6.566666666666666</v>
      </c>
      <c r="AM682" s="16">
        <f>SUM(AM678:AM681)</f>
        <v>164.7</v>
      </c>
      <c r="AN682" s="16">
        <f>AM682/AK682</f>
        <v>7.160869565217391</v>
      </c>
      <c r="AX682" s="2"/>
      <c r="BB682" s="16">
        <f>SUM(BB678:BB681)</f>
        <v>11</v>
      </c>
      <c r="BC682" s="6">
        <f>AVERAGE(BC678:BC681)</f>
        <v>4.5</v>
      </c>
      <c r="BD682" s="16">
        <f>SUM(BD678:BD681)</f>
        <v>49.5</v>
      </c>
      <c r="BE682" s="16">
        <f>BD682/BB682</f>
        <v>4.5</v>
      </c>
      <c r="BF682" s="2"/>
      <c r="BG682" s="6"/>
    </row>
    <row r="683" spans="5:59" ht="12.75">
      <c r="E683" s="2"/>
      <c r="I683" s="2"/>
      <c r="Q683" s="2"/>
      <c r="U683" s="2"/>
      <c r="AC683" s="2"/>
      <c r="AX683" s="2"/>
      <c r="BF683" s="2"/>
      <c r="BG683" s="6"/>
    </row>
    <row r="684" spans="1:59" ht="12.75">
      <c r="A684" s="3">
        <v>1429</v>
      </c>
      <c r="D684" s="6"/>
      <c r="E684" s="2"/>
      <c r="I684" s="2"/>
      <c r="Q684" s="2"/>
      <c r="U684" s="9">
        <v>11</v>
      </c>
      <c r="V684" s="6">
        <v>4.55</v>
      </c>
      <c r="W684" s="16">
        <f>U684*V684</f>
        <v>50.05</v>
      </c>
      <c r="X684" s="16">
        <f>W684/U684</f>
        <v>4.55</v>
      </c>
      <c r="AC684" s="2"/>
      <c r="AG684" s="9">
        <v>6</v>
      </c>
      <c r="AH684" s="6">
        <v>5.4</v>
      </c>
      <c r="AI684" s="16">
        <f>AG684*AH684</f>
        <v>32.400000000000006</v>
      </c>
      <c r="AJ684" s="16">
        <f>AI684/AG684</f>
        <v>5.400000000000001</v>
      </c>
      <c r="AK684" s="9">
        <v>1</v>
      </c>
      <c r="AL684" s="6">
        <v>5.2</v>
      </c>
      <c r="AM684" s="16">
        <f>AK684*AL684</f>
        <v>5.2</v>
      </c>
      <c r="AN684" s="16">
        <f>AM684/AK684</f>
        <v>5.2</v>
      </c>
      <c r="AS684" s="8">
        <v>11</v>
      </c>
      <c r="AT684" s="6">
        <v>11.2</v>
      </c>
      <c r="AU684" s="16">
        <f>AS684*AT684</f>
        <v>123.19999999999999</v>
      </c>
      <c r="AV684" s="16">
        <f>AU684/AS684</f>
        <v>11.2</v>
      </c>
      <c r="AW684" t="s">
        <v>176</v>
      </c>
      <c r="AX684" s="2"/>
      <c r="BB684" s="9">
        <v>11</v>
      </c>
      <c r="BC684" s="6">
        <v>4.5</v>
      </c>
      <c r="BD684" s="16">
        <f>BB684*BC684</f>
        <v>49.5</v>
      </c>
      <c r="BE684" s="16">
        <f>BD684/BB684</f>
        <v>4.5</v>
      </c>
      <c r="BF684" s="2"/>
      <c r="BG684" s="6"/>
    </row>
    <row r="685" spans="1:59" ht="12.75">
      <c r="A685" s="3"/>
      <c r="D685" s="6"/>
      <c r="E685" s="2"/>
      <c r="I685" s="2"/>
      <c r="Q685" s="2"/>
      <c r="U685" s="2"/>
      <c r="AC685" s="2"/>
      <c r="AK685" s="9">
        <v>5</v>
      </c>
      <c r="AL685" s="6">
        <v>5.65</v>
      </c>
      <c r="AM685" s="16">
        <f>AK685*AL685</f>
        <v>28.25</v>
      </c>
      <c r="AN685" s="16">
        <f>AM685/AK685</f>
        <v>5.65</v>
      </c>
      <c r="AS685" s="8">
        <v>5</v>
      </c>
      <c r="AT685" s="6">
        <v>11.2</v>
      </c>
      <c r="AU685" s="16">
        <f>AS685*AT685</f>
        <v>56</v>
      </c>
      <c r="AV685" s="16">
        <f>AU685/AS685</f>
        <v>11.2</v>
      </c>
      <c r="AW685" t="s">
        <v>176</v>
      </c>
      <c r="AX685" s="2"/>
      <c r="BF685" s="2"/>
      <c r="BG685" s="6"/>
    </row>
    <row r="686" spans="1:59" ht="12.75">
      <c r="A686" s="3"/>
      <c r="D686" s="6"/>
      <c r="E686" s="2"/>
      <c r="I686" s="2"/>
      <c r="Q686" s="2"/>
      <c r="U686" s="2"/>
      <c r="AC686" s="2"/>
      <c r="AK686" s="9">
        <v>3</v>
      </c>
      <c r="AL686" s="6">
        <v>5.65</v>
      </c>
      <c r="AM686" s="16">
        <f>AK686*AL686</f>
        <v>16.950000000000003</v>
      </c>
      <c r="AN686" s="16">
        <f>AM686/AK686</f>
        <v>5.650000000000001</v>
      </c>
      <c r="AX686" s="2"/>
      <c r="BF686" s="2"/>
      <c r="BG686" s="6"/>
    </row>
    <row r="687" spans="1:59" ht="12.75">
      <c r="A687" s="3"/>
      <c r="D687" s="6"/>
      <c r="E687" s="2"/>
      <c r="I687" s="2"/>
      <c r="Q687" s="2"/>
      <c r="U687" s="2"/>
      <c r="AC687" s="2"/>
      <c r="AM687" s="16"/>
      <c r="AX687" s="2"/>
      <c r="BF687" s="2"/>
      <c r="BG687" s="6"/>
    </row>
    <row r="688" spans="1:59" ht="12.75">
      <c r="A688" s="3"/>
      <c r="B688" s="3">
        <v>1429</v>
      </c>
      <c r="C688" s="6">
        <f>E688+I688+M688+Q688+U688+Y688+AC688+AG688+AK688+AO688+AS688+AX688+BB688</f>
        <v>53</v>
      </c>
      <c r="D688" s="6">
        <f>G688+K688+O688+S688+W688+AA688+AE688+AI688+AM688+AQ688+AU688+AZ688+BD688</f>
        <v>361.55</v>
      </c>
      <c r="E688" s="2"/>
      <c r="I688" s="2"/>
      <c r="Q688" s="2"/>
      <c r="U688" s="16">
        <f>SUM(U684:U687)</f>
        <v>11</v>
      </c>
      <c r="V688" s="6">
        <f>AVERAGE(V684:V687)</f>
        <v>4.55</v>
      </c>
      <c r="W688" s="16">
        <f>SUM(W684:W687)</f>
        <v>50.05</v>
      </c>
      <c r="X688" s="16">
        <f>W688/U688</f>
        <v>4.55</v>
      </c>
      <c r="AC688" s="2"/>
      <c r="AG688" s="16">
        <f>SUM(AG684:AG687)</f>
        <v>6</v>
      </c>
      <c r="AH688" s="6">
        <f>AVERAGE(AH684:AH687)</f>
        <v>5.4</v>
      </c>
      <c r="AI688" s="16">
        <f>SUM(AI684:AI687)</f>
        <v>32.400000000000006</v>
      </c>
      <c r="AJ688" s="16">
        <f>AI688/AG688</f>
        <v>5.400000000000001</v>
      </c>
      <c r="AK688" s="16">
        <f>SUM(AK684:AK687)</f>
        <v>9</v>
      </c>
      <c r="AL688" s="6">
        <f>AVERAGE(AL684:AL687)</f>
        <v>5.5</v>
      </c>
      <c r="AM688" s="16">
        <f>SUM(AM684:AM687)</f>
        <v>50.400000000000006</v>
      </c>
      <c r="AN688" s="16">
        <f>AM688/AK688</f>
        <v>5.6000000000000005</v>
      </c>
      <c r="AS688" s="16">
        <f>SUM(AS684:AS687)</f>
        <v>16</v>
      </c>
      <c r="AT688" s="6">
        <f>AVERAGE(AT684:AT687)</f>
        <v>11.2</v>
      </c>
      <c r="AU688" s="16">
        <f>SUM(AU684:AU687)</f>
        <v>179.2</v>
      </c>
      <c r="AV688" s="16">
        <f>AU688/AS688</f>
        <v>11.2</v>
      </c>
      <c r="AX688" s="2"/>
      <c r="BB688" s="16">
        <f>SUM(BB684:BB687)</f>
        <v>11</v>
      </c>
      <c r="BC688" s="6">
        <f>AVERAGE(BC684:BC687)</f>
        <v>4.5</v>
      </c>
      <c r="BD688" s="16">
        <f>SUM(BD684:BD687)</f>
        <v>49.5</v>
      </c>
      <c r="BE688" s="16">
        <f>BD688/BB688</f>
        <v>4.5</v>
      </c>
      <c r="BF688" s="2"/>
      <c r="BG688" s="6"/>
    </row>
    <row r="689" spans="1:59" ht="12.75">
      <c r="A689" s="3"/>
      <c r="D689" s="6"/>
      <c r="E689" s="2"/>
      <c r="I689" s="2"/>
      <c r="Q689" s="2"/>
      <c r="U689" s="2"/>
      <c r="AC689" s="2"/>
      <c r="AX689" s="2"/>
      <c r="BF689" s="2"/>
      <c r="BG689" s="6"/>
    </row>
    <row r="690" spans="1:59" ht="12.75">
      <c r="A690" s="3">
        <v>1430</v>
      </c>
      <c r="D690" s="6"/>
      <c r="E690" s="9">
        <v>11</v>
      </c>
      <c r="F690" s="6">
        <v>6.8</v>
      </c>
      <c r="G690" s="16">
        <f>E690*F690</f>
        <v>74.8</v>
      </c>
      <c r="H690" s="16">
        <f>G690/E690</f>
        <v>6.8</v>
      </c>
      <c r="I690" s="2"/>
      <c r="Q690" s="2"/>
      <c r="U690" s="2"/>
      <c r="AC690" s="2"/>
      <c r="AG690" s="9">
        <v>6.5</v>
      </c>
      <c r="AH690" s="6">
        <v>5.8</v>
      </c>
      <c r="AI690" s="16">
        <f>AG690*AH690</f>
        <v>37.699999999999996</v>
      </c>
      <c r="AJ690" s="16">
        <f>AI690/AG690</f>
        <v>5.799999999999999</v>
      </c>
      <c r="AS690" s="8">
        <v>16</v>
      </c>
      <c r="AT690" s="6">
        <v>13</v>
      </c>
      <c r="AU690" s="16">
        <f>AS690*AT690</f>
        <v>208</v>
      </c>
      <c r="AV690" s="16">
        <f>AU690/AS690</f>
        <v>13</v>
      </c>
      <c r="AW690" t="s">
        <v>187</v>
      </c>
      <c r="AX690" s="2"/>
      <c r="BB690" s="9">
        <v>11</v>
      </c>
      <c r="BC690" s="6">
        <v>5</v>
      </c>
      <c r="BD690" s="16">
        <f>BB690*BC690</f>
        <v>55</v>
      </c>
      <c r="BE690" s="16">
        <f>BD690/BB690</f>
        <v>5</v>
      </c>
      <c r="BF690" s="2"/>
      <c r="BG690" s="6"/>
    </row>
    <row r="691" spans="1:59" ht="12.75">
      <c r="A691" s="3"/>
      <c r="D691" s="6"/>
      <c r="E691" s="9">
        <v>1</v>
      </c>
      <c r="F691" s="6">
        <v>5.8</v>
      </c>
      <c r="G691" s="16">
        <f>E691*F691</f>
        <v>5.8</v>
      </c>
      <c r="H691" s="16">
        <f>G691/E691</f>
        <v>5.8</v>
      </c>
      <c r="I691" s="2"/>
      <c r="Q691" s="2"/>
      <c r="U691" s="2"/>
      <c r="AC691" s="2"/>
      <c r="AX691" s="2"/>
      <c r="BF691" s="2"/>
      <c r="BG691" s="6"/>
    </row>
    <row r="692" spans="1:59" ht="12.75">
      <c r="A692" s="3"/>
      <c r="D692" s="6"/>
      <c r="E692" s="9">
        <v>8</v>
      </c>
      <c r="F692" s="6">
        <v>5.8</v>
      </c>
      <c r="G692" s="16">
        <f>E692*F692</f>
        <v>46.4</v>
      </c>
      <c r="H692" s="16">
        <f>G692/E692</f>
        <v>5.8</v>
      </c>
      <c r="I692" s="2"/>
      <c r="Q692" s="2"/>
      <c r="U692" s="2"/>
      <c r="AC692" s="2"/>
      <c r="AX692" s="2"/>
      <c r="BF692" s="2"/>
      <c r="BG692" s="6"/>
    </row>
    <row r="693" spans="1:59" ht="12.75">
      <c r="A693" s="3"/>
      <c r="D693" s="6"/>
      <c r="E693" s="2"/>
      <c r="I693" s="2"/>
      <c r="Q693" s="2"/>
      <c r="U693" s="2"/>
      <c r="AC693" s="2"/>
      <c r="AX693" s="2"/>
      <c r="BF693" s="2"/>
      <c r="BG693" s="6"/>
    </row>
    <row r="694" spans="1:59" ht="12.75">
      <c r="A694" s="3"/>
      <c r="B694" s="3">
        <v>1430</v>
      </c>
      <c r="C694" s="6">
        <f>E694+I694+M694+Q694+U694+Y694+AC694+AG694+AK694+AO694+AS694+AX694+BB694</f>
        <v>53.5</v>
      </c>
      <c r="D694" s="6">
        <f>G694+K694+O694+S694+W694+AA694+AE694+AI694+AM694+AQ694+AU694+AZ694+BD694</f>
        <v>427.7</v>
      </c>
      <c r="E694" s="6">
        <f>SUM(E690:E693)</f>
        <v>20</v>
      </c>
      <c r="F694" s="6">
        <f>AVERAGE(F690:F693)</f>
        <v>6.133333333333333</v>
      </c>
      <c r="G694" s="6">
        <f>SUM(G690:G693)</f>
        <v>127</v>
      </c>
      <c r="H694" s="16">
        <f>G694/E694</f>
        <v>6.35</v>
      </c>
      <c r="I694" s="2"/>
      <c r="Q694" s="2"/>
      <c r="U694" s="2"/>
      <c r="AC694" s="2"/>
      <c r="AG694" s="6">
        <f>SUM(AG690:AG693)</f>
        <v>6.5</v>
      </c>
      <c r="AH694" s="6">
        <f>AVERAGE(AH690:AH693)</f>
        <v>5.8</v>
      </c>
      <c r="AI694" s="6">
        <f>SUM(AI690:AI693)</f>
        <v>37.699999999999996</v>
      </c>
      <c r="AJ694" s="16">
        <f>AI694/AG694</f>
        <v>5.799999999999999</v>
      </c>
      <c r="AS694" s="6">
        <f>SUM(AS690:AS693)</f>
        <v>16</v>
      </c>
      <c r="AT694" s="6">
        <f>AVERAGE(AT690:AT693)</f>
        <v>13</v>
      </c>
      <c r="AU694" s="6">
        <f>SUM(AU690:AU693)</f>
        <v>208</v>
      </c>
      <c r="AV694" s="16">
        <f>AU694/AS694</f>
        <v>13</v>
      </c>
      <c r="AX694" s="2"/>
      <c r="BB694" s="6">
        <f>SUM(BB690:BB693)</f>
        <v>11</v>
      </c>
      <c r="BC694" s="6">
        <f>AVERAGE(BC690:BC693)</f>
        <v>5</v>
      </c>
      <c r="BD694" s="6">
        <f>SUM(BD690:BD693)</f>
        <v>55</v>
      </c>
      <c r="BE694" s="16">
        <f>BD694/BB694</f>
        <v>5</v>
      </c>
      <c r="BF694" s="2"/>
      <c r="BG694" s="6"/>
    </row>
    <row r="695" spans="1:59" ht="12.75">
      <c r="A695" s="3"/>
      <c r="D695" s="6"/>
      <c r="E695" s="2"/>
      <c r="I695" s="2"/>
      <c r="Q695" s="2"/>
      <c r="U695" s="2"/>
      <c r="AC695" s="2"/>
      <c r="AX695" s="2"/>
      <c r="BF695" s="2"/>
      <c r="BG695" s="6"/>
    </row>
    <row r="696" spans="1:57" ht="12.75">
      <c r="A696" s="3">
        <v>1431</v>
      </c>
      <c r="D696" s="6"/>
      <c r="E696" s="9">
        <v>11</v>
      </c>
      <c r="F696" s="6">
        <v>6.75</v>
      </c>
      <c r="G696" s="16">
        <f>E696*F696</f>
        <v>74.25</v>
      </c>
      <c r="H696" s="16">
        <f>G696/E696</f>
        <v>6.75</v>
      </c>
      <c r="I696" s="2"/>
      <c r="M696" s="9">
        <v>16</v>
      </c>
      <c r="N696" s="6">
        <v>6.75</v>
      </c>
      <c r="O696" s="16">
        <f>M696*N696</f>
        <v>108</v>
      </c>
      <c r="P696" s="16">
        <f>O696/M696</f>
        <v>6.75</v>
      </c>
      <c r="Q696" s="2"/>
      <c r="U696" s="2"/>
      <c r="AC696" s="2"/>
      <c r="AG696" s="9">
        <v>4.5</v>
      </c>
      <c r="AH696" s="6">
        <v>6.3</v>
      </c>
      <c r="AI696" s="16">
        <f>AG696*AH696</f>
        <v>28.349999999999998</v>
      </c>
      <c r="AJ696" s="16">
        <f>AI696/AG696</f>
        <v>6.3</v>
      </c>
      <c r="AK696" s="9">
        <v>1</v>
      </c>
      <c r="AL696" s="6">
        <v>5.9</v>
      </c>
      <c r="AM696" s="16">
        <f>AK696*AL696</f>
        <v>5.9</v>
      </c>
      <c r="AN696" s="16">
        <f>AM696/AK696</f>
        <v>5.9</v>
      </c>
      <c r="AX696" s="2"/>
      <c r="BB696" s="9">
        <v>11</v>
      </c>
      <c r="BC696" s="6">
        <v>5</v>
      </c>
      <c r="BD696" s="16">
        <f>BB696*BC696</f>
        <v>55</v>
      </c>
      <c r="BE696" s="16">
        <f>BD696/BB696</f>
        <v>5</v>
      </c>
    </row>
    <row r="697" spans="1:59" ht="12.75">
      <c r="A697" s="3"/>
      <c r="D697" s="6"/>
      <c r="E697" s="2"/>
      <c r="I697" s="2"/>
      <c r="Q697" s="2"/>
      <c r="U697" s="2"/>
      <c r="AC697" s="2"/>
      <c r="AG697" s="9">
        <v>1</v>
      </c>
      <c r="AH697" s="6">
        <v>5.6</v>
      </c>
      <c r="AI697" s="16">
        <f>AG697*AH697</f>
        <v>5.6</v>
      </c>
      <c r="AJ697" s="16">
        <f>AI697/AG697</f>
        <v>5.6</v>
      </c>
      <c r="AX697" s="2"/>
      <c r="BF697" s="2"/>
      <c r="BG697" s="6"/>
    </row>
    <row r="698" spans="1:59" ht="12.75">
      <c r="A698" s="3"/>
      <c r="D698" s="6"/>
      <c r="E698" s="2"/>
      <c r="I698" s="2"/>
      <c r="Q698" s="2"/>
      <c r="U698" s="2"/>
      <c r="AC698" s="2"/>
      <c r="AG698" s="9">
        <v>5.5</v>
      </c>
      <c r="AH698" s="6">
        <v>5.9</v>
      </c>
      <c r="AI698" s="16">
        <f>AG698*AH698</f>
        <v>32.45</v>
      </c>
      <c r="AJ698" s="16">
        <f>AI698/AG698</f>
        <v>5.9</v>
      </c>
      <c r="AX698" s="2"/>
      <c r="BF698" s="2"/>
      <c r="BG698" s="6"/>
    </row>
    <row r="699" spans="1:59" ht="12.75">
      <c r="A699" s="3"/>
      <c r="D699" s="6"/>
      <c r="E699" s="2"/>
      <c r="I699" s="2"/>
      <c r="Q699" s="2"/>
      <c r="U699" s="2"/>
      <c r="AC699" s="2"/>
      <c r="AG699" s="9">
        <v>3</v>
      </c>
      <c r="AH699" s="6">
        <v>6.4</v>
      </c>
      <c r="AI699" s="16">
        <f>AG699*AH699</f>
        <v>19.200000000000003</v>
      </c>
      <c r="AJ699" s="16">
        <f>AI699/AG699</f>
        <v>6.400000000000001</v>
      </c>
      <c r="AX699" s="2"/>
      <c r="BF699" s="2"/>
      <c r="BG699" s="6"/>
    </row>
    <row r="700" spans="1:59" ht="12.75">
      <c r="A700" s="3"/>
      <c r="D700" s="6"/>
      <c r="E700" s="2"/>
      <c r="I700" s="2"/>
      <c r="Q700" s="2"/>
      <c r="U700" s="2"/>
      <c r="AC700" s="2"/>
      <c r="AI700" s="16"/>
      <c r="AX700" s="2"/>
      <c r="BF700" s="2"/>
      <c r="BG700" s="6"/>
    </row>
    <row r="701" spans="1:59" ht="12.75">
      <c r="A701" s="3"/>
      <c r="B701" s="3">
        <v>1431</v>
      </c>
      <c r="C701" s="6">
        <f>E701+I701+M701+Q701+U701+Y701+AC701+AG701+AK701+AO701+AS701+AX701+BB701</f>
        <v>53</v>
      </c>
      <c r="D701" s="6">
        <f>G701+K701+O701+S701+W701+AA701+AE701+AI701+AM701+AQ701+AU701+AZ701+BD701</f>
        <v>328.75</v>
      </c>
      <c r="E701" s="16">
        <f>SUM(E696:E700)</f>
        <v>11</v>
      </c>
      <c r="F701" s="6">
        <f>AVERAGE(F696:F700)</f>
        <v>6.75</v>
      </c>
      <c r="G701" s="16">
        <f>SUM(G696:G700)</f>
        <v>74.25</v>
      </c>
      <c r="H701" s="16">
        <f>G701/E701</f>
        <v>6.75</v>
      </c>
      <c r="I701" s="2"/>
      <c r="M701" s="16">
        <f>SUM(M696:M700)</f>
        <v>16</v>
      </c>
      <c r="N701" s="6">
        <f>AVERAGE(N696:N700)</f>
        <v>6.75</v>
      </c>
      <c r="O701" s="16">
        <f>SUM(O696:O700)</f>
        <v>108</v>
      </c>
      <c r="P701" s="16">
        <f>O701/M701</f>
        <v>6.75</v>
      </c>
      <c r="Q701" s="2"/>
      <c r="U701" s="2"/>
      <c r="AC701" s="2"/>
      <c r="AG701" s="16">
        <f>SUM(AG696:AG700)</f>
        <v>14</v>
      </c>
      <c r="AH701" s="6">
        <f>AVERAGE(AH696:AH700)</f>
        <v>6.049999999999999</v>
      </c>
      <c r="AI701" s="16">
        <f>SUM(AI696:AI700)</f>
        <v>85.60000000000001</v>
      </c>
      <c r="AJ701" s="16">
        <f>AI701/AG701</f>
        <v>6.114285714285715</v>
      </c>
      <c r="AK701" s="16">
        <f>SUM(AK696:AK700)</f>
        <v>1</v>
      </c>
      <c r="AL701" s="6">
        <f>AVERAGE(AL696:AL700)</f>
        <v>5.9</v>
      </c>
      <c r="AM701" s="16">
        <f>SUM(AM696:AM700)</f>
        <v>5.9</v>
      </c>
      <c r="AN701" s="16">
        <f>AM701/AK701</f>
        <v>5.9</v>
      </c>
      <c r="AX701" s="2"/>
      <c r="BB701" s="16">
        <f>SUM(BB696:BB700)</f>
        <v>11</v>
      </c>
      <c r="BC701" s="6">
        <f>AVERAGE(BC696:BC700)</f>
        <v>5</v>
      </c>
      <c r="BD701" s="16">
        <f>SUM(BD696:BD700)</f>
        <v>55</v>
      </c>
      <c r="BE701" s="16">
        <f>BD701/BB701</f>
        <v>5</v>
      </c>
      <c r="BF701" s="2"/>
      <c r="BG701" s="6"/>
    </row>
    <row r="702" spans="1:59" ht="12.75">
      <c r="A702" s="3"/>
      <c r="D702" s="6"/>
      <c r="E702" s="2"/>
      <c r="I702" s="2"/>
      <c r="Q702" s="2"/>
      <c r="U702" s="2"/>
      <c r="AC702" s="2"/>
      <c r="AX702" s="2"/>
      <c r="BF702" s="2"/>
      <c r="BG702" s="6"/>
    </row>
    <row r="703" spans="1:64" ht="12.75">
      <c r="A703" s="3">
        <v>1432</v>
      </c>
      <c r="D703" s="6"/>
      <c r="E703" s="9">
        <v>1</v>
      </c>
      <c r="F703" s="6">
        <v>6</v>
      </c>
      <c r="G703" s="16">
        <f>E703*F703</f>
        <v>6</v>
      </c>
      <c r="H703" s="16">
        <f>G703/E703</f>
        <v>6</v>
      </c>
      <c r="I703" s="2"/>
      <c r="Q703" s="2"/>
      <c r="U703" s="2"/>
      <c r="AC703" s="9">
        <v>11</v>
      </c>
      <c r="AD703" s="6">
        <v>7</v>
      </c>
      <c r="AE703" s="16">
        <f>AC703*AD703</f>
        <v>77</v>
      </c>
      <c r="AF703" s="16">
        <f>AE703/AC703</f>
        <v>7</v>
      </c>
      <c r="AG703" s="9">
        <v>8.5</v>
      </c>
      <c r="AH703" s="6">
        <v>6.775</v>
      </c>
      <c r="AI703" s="16">
        <f>AG703*AH703</f>
        <v>57.587500000000006</v>
      </c>
      <c r="AJ703" s="16">
        <f>AI703/AG703</f>
        <v>6.775</v>
      </c>
      <c r="AK703" s="9">
        <v>3</v>
      </c>
      <c r="AL703" s="6">
        <v>5</v>
      </c>
      <c r="AM703" s="16">
        <f>AK703*AL703</f>
        <v>15</v>
      </c>
      <c r="AN703" s="16">
        <f>AM703/AK703</f>
        <v>5</v>
      </c>
      <c r="AS703" s="6">
        <v>11</v>
      </c>
      <c r="AT703" s="16">
        <v>12.704166666666666</v>
      </c>
      <c r="AU703" s="16">
        <f>AS703*AT703</f>
        <v>139.74583333333334</v>
      </c>
      <c r="AV703" s="16">
        <f>AU703/AS703</f>
        <v>12.704166666666667</v>
      </c>
      <c r="AX703" s="2"/>
      <c r="BB703" s="9">
        <v>11</v>
      </c>
      <c r="BC703" s="6">
        <v>5.5</v>
      </c>
      <c r="BD703" s="16">
        <f>BB703*BC703</f>
        <v>60.5</v>
      </c>
      <c r="BE703" s="16">
        <f>BD703/BB703</f>
        <v>5.5</v>
      </c>
      <c r="BF703" s="9">
        <v>11</v>
      </c>
      <c r="BG703" s="6">
        <v>7</v>
      </c>
      <c r="BH703" s="6"/>
      <c r="BJ703" s="6">
        <v>5.704166666666667</v>
      </c>
      <c r="BK703" s="16">
        <v>12.704166666666666</v>
      </c>
      <c r="BL703" s="14">
        <v>0.44899967202361435</v>
      </c>
    </row>
    <row r="704" spans="1:59" ht="12.75">
      <c r="A704" s="3"/>
      <c r="D704" s="6"/>
      <c r="E704" s="9">
        <v>5.5</v>
      </c>
      <c r="F704" s="6">
        <v>6.6</v>
      </c>
      <c r="G704" s="16">
        <f>E704*F704</f>
        <v>36.3</v>
      </c>
      <c r="H704" s="16">
        <f>G704/E704</f>
        <v>6.6</v>
      </c>
      <c r="I704" s="2"/>
      <c r="Q704" s="2"/>
      <c r="U704" s="2"/>
      <c r="AC704" s="2"/>
      <c r="AX704" s="2"/>
      <c r="BF704" s="2"/>
      <c r="BG704" s="6"/>
    </row>
    <row r="705" spans="1:59" ht="12.75">
      <c r="A705" s="3"/>
      <c r="D705" s="6"/>
      <c r="E705" s="2"/>
      <c r="G705" s="16"/>
      <c r="H705" s="6"/>
      <c r="I705" s="2"/>
      <c r="Q705" s="2"/>
      <c r="U705" s="2"/>
      <c r="AC705" s="2"/>
      <c r="AX705" s="2"/>
      <c r="BF705" s="2"/>
      <c r="BG705" s="6"/>
    </row>
    <row r="706" spans="1:59" ht="12.75">
      <c r="A706" s="3"/>
      <c r="B706" s="3">
        <v>1432</v>
      </c>
      <c r="C706" s="6">
        <f>E706+I706+M706+Q706+U706+Y706+AC706+AG706+AK706+AO706+AS706+AX706+BB706</f>
        <v>51</v>
      </c>
      <c r="D706" s="6">
        <f>G706+K706+O706+S706+W706+AA706+AE706+AI706+AM706+AQ706+AU706+AZ706+BD706</f>
        <v>392.1333333333333</v>
      </c>
      <c r="E706" s="16">
        <f>SUM(E703:E705)</f>
        <v>6.5</v>
      </c>
      <c r="F706" s="6">
        <f>AVERAGE(F703:F705)</f>
        <v>6.3</v>
      </c>
      <c r="G706" s="16">
        <f>SUM(G703:G705)</f>
        <v>42.3</v>
      </c>
      <c r="H706" s="16">
        <f>G706/E706</f>
        <v>6.507692307692308</v>
      </c>
      <c r="I706" s="2"/>
      <c r="Q706" s="2"/>
      <c r="U706" s="2"/>
      <c r="AC706" s="16">
        <f>SUM(AC703:AC705)</f>
        <v>11</v>
      </c>
      <c r="AD706" s="6">
        <f>AVERAGE(AD703:AD705)</f>
        <v>7</v>
      </c>
      <c r="AE706" s="16">
        <f>SUM(AE703:AE705)</f>
        <v>77</v>
      </c>
      <c r="AF706" s="16">
        <f>AE706/AC706</f>
        <v>7</v>
      </c>
      <c r="AG706" s="16">
        <f>SUM(AG703:AG705)</f>
        <v>8.5</v>
      </c>
      <c r="AH706" s="6">
        <f>AVERAGE(AH703:AH705)</f>
        <v>6.775</v>
      </c>
      <c r="AI706" s="16">
        <f>SUM(AI703:AI705)</f>
        <v>57.587500000000006</v>
      </c>
      <c r="AJ706" s="16">
        <f>AI706/AG706</f>
        <v>6.775</v>
      </c>
      <c r="AK706" s="16">
        <f>SUM(AK703:AK705)</f>
        <v>3</v>
      </c>
      <c r="AL706" s="6">
        <f>AVERAGE(AL703:AL705)</f>
        <v>5</v>
      </c>
      <c r="AM706" s="16">
        <f>SUM(AM703:AM705)</f>
        <v>15</v>
      </c>
      <c r="AN706" s="16">
        <f>AM706/AK706</f>
        <v>5</v>
      </c>
      <c r="AS706" s="16">
        <f>SUM(AS703:AS705)</f>
        <v>11</v>
      </c>
      <c r="AT706" s="6">
        <f>AVERAGE(AT703:AT705)</f>
        <v>12.704166666666666</v>
      </c>
      <c r="AU706" s="16">
        <f>SUM(AU703:AU705)</f>
        <v>139.74583333333334</v>
      </c>
      <c r="AV706" s="16">
        <f>AU706/AS706</f>
        <v>12.704166666666667</v>
      </c>
      <c r="AX706" s="2"/>
      <c r="BB706" s="6">
        <f>AVERAGE(BB703:BB705)</f>
        <v>11</v>
      </c>
      <c r="BC706" s="6">
        <f>AVERAGE(BC703:BC705)</f>
        <v>5.5</v>
      </c>
      <c r="BD706" s="6">
        <f>AVERAGE(BD703:BD705)</f>
        <v>60.5</v>
      </c>
      <c r="BE706" s="16">
        <f>BD706/BB706</f>
        <v>5.5</v>
      </c>
      <c r="BF706" s="2"/>
      <c r="BG706" s="6"/>
    </row>
    <row r="707" spans="1:59" ht="12.75">
      <c r="A707" s="3"/>
      <c r="D707" s="6"/>
      <c r="E707" s="2"/>
      <c r="I707" s="2"/>
      <c r="Q707" s="2"/>
      <c r="U707" s="2"/>
      <c r="AC707" s="2"/>
      <c r="AX707" s="2"/>
      <c r="BF707" s="2"/>
      <c r="BG707" s="6"/>
    </row>
    <row r="708" spans="1:59" ht="12.75">
      <c r="A708" s="3">
        <v>1433</v>
      </c>
      <c r="D708" s="6"/>
      <c r="E708" s="9">
        <v>2.5</v>
      </c>
      <c r="F708" s="6">
        <v>6.95</v>
      </c>
      <c r="G708" s="16">
        <f>E708*F708</f>
        <v>17.375</v>
      </c>
      <c r="H708" s="16">
        <f>G708/E708</f>
        <v>6.95</v>
      </c>
      <c r="I708" s="2"/>
      <c r="M708" s="9">
        <v>1</v>
      </c>
      <c r="N708" s="6">
        <v>5.5</v>
      </c>
      <c r="O708" s="16">
        <f>M708*N708</f>
        <v>5.5</v>
      </c>
      <c r="P708" s="16">
        <f>O708/M708</f>
        <v>5.5</v>
      </c>
      <c r="Q708" s="2"/>
      <c r="U708" s="2"/>
      <c r="AC708" s="9">
        <v>7</v>
      </c>
      <c r="AD708" s="6">
        <v>8</v>
      </c>
      <c r="AE708" s="16">
        <f>AC708*AD708</f>
        <v>56</v>
      </c>
      <c r="AF708" s="16">
        <f>AE708/AC708</f>
        <v>8</v>
      </c>
      <c r="AG708" s="9">
        <v>11</v>
      </c>
      <c r="AH708" s="6">
        <v>7.5</v>
      </c>
      <c r="AI708" s="16">
        <f>AG708*AH708</f>
        <v>82.5</v>
      </c>
      <c r="AJ708" s="16">
        <f>AI708/AG708</f>
        <v>7.5</v>
      </c>
      <c r="AK708" s="9">
        <v>1</v>
      </c>
      <c r="AL708" s="6">
        <v>5.7</v>
      </c>
      <c r="AM708" s="16">
        <f>AK708*AL708</f>
        <v>5.7</v>
      </c>
      <c r="AN708" s="16">
        <f>AM708/AK708</f>
        <v>5.7</v>
      </c>
      <c r="AX708" s="9">
        <v>1</v>
      </c>
      <c r="AY708" s="6">
        <v>6.5</v>
      </c>
      <c r="AZ708" s="16">
        <f>AX708*AY708</f>
        <v>6.5</v>
      </c>
      <c r="BA708" s="16">
        <f>AZ708/AX708</f>
        <v>6.5</v>
      </c>
      <c r="BB708" s="9">
        <v>8</v>
      </c>
      <c r="BC708" s="6">
        <v>5.2</v>
      </c>
      <c r="BD708" s="16">
        <f>BB708*BC708</f>
        <v>41.6</v>
      </c>
      <c r="BE708" s="16">
        <f>BD708/BB708</f>
        <v>5.2</v>
      </c>
      <c r="BF708" s="2"/>
      <c r="BG708" s="6"/>
    </row>
    <row r="709" spans="1:59" ht="12.75">
      <c r="A709" s="3"/>
      <c r="D709" s="6"/>
      <c r="E709" s="9">
        <v>3</v>
      </c>
      <c r="F709" s="6">
        <v>7</v>
      </c>
      <c r="G709" s="16">
        <f>E709*F709</f>
        <v>21</v>
      </c>
      <c r="H709" s="16">
        <f>G709/E709</f>
        <v>7</v>
      </c>
      <c r="I709" s="2"/>
      <c r="M709" s="9">
        <v>1</v>
      </c>
      <c r="N709" s="6">
        <v>5.5</v>
      </c>
      <c r="O709" s="16">
        <f>M709*N709</f>
        <v>5.5</v>
      </c>
      <c r="P709" s="16">
        <f>O709/M709</f>
        <v>5.5</v>
      </c>
      <c r="Q709" s="2"/>
      <c r="U709" s="2"/>
      <c r="AC709" s="9">
        <v>4</v>
      </c>
      <c r="AD709" s="6">
        <v>7.5</v>
      </c>
      <c r="AE709" s="16">
        <f>AC709*AD709</f>
        <v>30</v>
      </c>
      <c r="AF709" s="16">
        <f>AE709/AC709</f>
        <v>7.5</v>
      </c>
      <c r="AG709" s="9">
        <v>6.5</v>
      </c>
      <c r="AH709" s="6">
        <v>7.9</v>
      </c>
      <c r="AI709" s="16">
        <f>AG709*AH709</f>
        <v>51.35</v>
      </c>
      <c r="AJ709" s="16">
        <f>AI709/AG709</f>
        <v>7.9</v>
      </c>
      <c r="AX709" s="2"/>
      <c r="BB709" s="9">
        <v>3</v>
      </c>
      <c r="BC709" s="6">
        <v>5.1</v>
      </c>
      <c r="BD709" s="16">
        <f>BB709*BC709</f>
        <v>15.299999999999999</v>
      </c>
      <c r="BE709" s="16">
        <f>BD709/BB709</f>
        <v>5.1</v>
      </c>
      <c r="BF709" s="2"/>
      <c r="BG709" s="6"/>
    </row>
    <row r="710" spans="1:59" ht="12.75">
      <c r="A710" s="3"/>
      <c r="D710" s="6"/>
      <c r="E710" s="9">
        <v>3</v>
      </c>
      <c r="F710" s="6">
        <v>6.8</v>
      </c>
      <c r="G710" s="16">
        <f>E710*F710</f>
        <v>20.4</v>
      </c>
      <c r="H710" s="16">
        <f>G710/E710</f>
        <v>6.8</v>
      </c>
      <c r="I710" s="2"/>
      <c r="Q710" s="2"/>
      <c r="U710" s="2"/>
      <c r="AC710" s="9">
        <v>1</v>
      </c>
      <c r="AD710" s="6">
        <v>7.5</v>
      </c>
      <c r="AE710" s="16">
        <f>AC710*AD710</f>
        <v>7.5</v>
      </c>
      <c r="AF710" s="16">
        <f>AE710/AC710</f>
        <v>7.5</v>
      </c>
      <c r="AX710" s="2"/>
      <c r="BF710" s="2"/>
      <c r="BG710" s="6"/>
    </row>
    <row r="711" spans="1:59" ht="12.75">
      <c r="A711" s="3"/>
      <c r="D711" s="6"/>
      <c r="E711" s="2"/>
      <c r="I711" s="2"/>
      <c r="Q711" s="2"/>
      <c r="U711" s="2"/>
      <c r="AC711" s="9">
        <v>1</v>
      </c>
      <c r="AD711" s="6">
        <v>7</v>
      </c>
      <c r="AE711" s="16">
        <f>AC711*AD711</f>
        <v>7</v>
      </c>
      <c r="AF711" s="16">
        <f>AE711/AC711</f>
        <v>7</v>
      </c>
      <c r="AX711" s="2"/>
      <c r="BF711" s="2"/>
      <c r="BG711" s="6"/>
    </row>
    <row r="712" spans="1:59" ht="12.75">
      <c r="A712" s="3"/>
      <c r="D712" s="6"/>
      <c r="E712" s="2"/>
      <c r="I712" s="2"/>
      <c r="Q712" s="2"/>
      <c r="U712" s="2"/>
      <c r="AC712" s="9">
        <v>3</v>
      </c>
      <c r="AD712" s="6">
        <v>6.5</v>
      </c>
      <c r="AE712" s="16">
        <f>AC712*AD712</f>
        <v>19.5</v>
      </c>
      <c r="AF712" s="16">
        <f>AE712/AC712</f>
        <v>6.5</v>
      </c>
      <c r="AX712" s="2"/>
      <c r="BF712" s="2"/>
      <c r="BG712" s="6"/>
    </row>
    <row r="713" spans="1:59" ht="12.75">
      <c r="A713" s="3"/>
      <c r="D713" s="6"/>
      <c r="E713" s="2"/>
      <c r="I713" s="2"/>
      <c r="Q713" s="2"/>
      <c r="U713" s="2"/>
      <c r="AC713" s="2"/>
      <c r="AE713" s="16"/>
      <c r="AX713" s="2"/>
      <c r="BF713" s="2"/>
      <c r="BG713" s="6"/>
    </row>
    <row r="714" spans="1:59" ht="12.75">
      <c r="A714" s="3"/>
      <c r="B714" s="3">
        <v>1433</v>
      </c>
      <c r="C714" s="6">
        <f>E714+I714+M714+Q714+U714+Y714+AC714+AG714+AK714+AO714+AS714+AX714+BB714</f>
        <v>57</v>
      </c>
      <c r="D714" s="6">
        <f>G714+K714+O714+S714+W714+AA714+AE714+AI714+AM714+AQ714+AU714+AZ714+BD714</f>
        <v>392.72499999999997</v>
      </c>
      <c r="E714" s="16">
        <f>SUM(E708:E713)</f>
        <v>8.5</v>
      </c>
      <c r="F714" s="6">
        <f>AVERAGE(F708:F713)</f>
        <v>6.916666666666667</v>
      </c>
      <c r="G714" s="16">
        <f>SUM(G708:G713)</f>
        <v>58.775</v>
      </c>
      <c r="H714" s="16">
        <f>G714/E714</f>
        <v>6.914705882352941</v>
      </c>
      <c r="I714" s="2"/>
      <c r="M714" s="16">
        <f>SUM(M708:M713)</f>
        <v>2</v>
      </c>
      <c r="N714" s="6">
        <f>AVERAGE(N708:N713)</f>
        <v>5.5</v>
      </c>
      <c r="O714" s="16">
        <f>SUM(O708:O713)</f>
        <v>11</v>
      </c>
      <c r="P714" s="16">
        <f>O714/M714</f>
        <v>5.5</v>
      </c>
      <c r="Q714" s="2"/>
      <c r="U714" s="2"/>
      <c r="AC714" s="16">
        <f>SUM(AC708:AC713)</f>
        <v>16</v>
      </c>
      <c r="AD714" s="6">
        <f>AVERAGE(AD708:AD713)</f>
        <v>7.3</v>
      </c>
      <c r="AE714" s="16">
        <f>SUM(AE708:AE713)</f>
        <v>120</v>
      </c>
      <c r="AF714" s="16">
        <f>AE714/AC714</f>
        <v>7.5</v>
      </c>
      <c r="AG714" s="16">
        <f>SUM(AG708:AG713)</f>
        <v>17.5</v>
      </c>
      <c r="AH714" s="6">
        <f>AVERAGE(AH708:AH713)</f>
        <v>7.7</v>
      </c>
      <c r="AI714" s="16">
        <f>SUM(AI708:AI713)</f>
        <v>133.85</v>
      </c>
      <c r="AJ714" s="16">
        <f>AI714/AG714</f>
        <v>7.648571428571429</v>
      </c>
      <c r="AK714" s="16">
        <f>SUM(AK708:AK713)</f>
        <v>1</v>
      </c>
      <c r="AL714" s="6">
        <f>AVERAGE(AL708:AL713)</f>
        <v>5.7</v>
      </c>
      <c r="AM714" s="16">
        <f>SUM(AM708:AM713)</f>
        <v>5.7</v>
      </c>
      <c r="AN714" s="16">
        <f>AM714/AK714</f>
        <v>5.7</v>
      </c>
      <c r="AX714" s="16">
        <f>SUM(AX708:AX713)</f>
        <v>1</v>
      </c>
      <c r="AY714" s="6">
        <f>AVERAGE(AY708:AY713)</f>
        <v>6.5</v>
      </c>
      <c r="AZ714" s="16">
        <f>SUM(AZ708:AZ713)</f>
        <v>6.5</v>
      </c>
      <c r="BA714" s="16">
        <f>AZ714/AX714</f>
        <v>6.5</v>
      </c>
      <c r="BB714" s="16">
        <f>SUM(BB708:BB713)</f>
        <v>11</v>
      </c>
      <c r="BC714" s="6">
        <f>AVERAGE(BC708:BC713)</f>
        <v>5.15</v>
      </c>
      <c r="BD714" s="16">
        <f>SUM(BD708:BD713)</f>
        <v>56.9</v>
      </c>
      <c r="BE714" s="16">
        <f>BD714/BB714</f>
        <v>5.172727272727273</v>
      </c>
      <c r="BF714" s="2"/>
      <c r="BG714" s="6"/>
    </row>
    <row r="715" spans="1:59" ht="12.75">
      <c r="A715" s="3"/>
      <c r="D715" s="6"/>
      <c r="E715" s="2"/>
      <c r="I715" s="2"/>
      <c r="Q715" s="2"/>
      <c r="U715" s="2"/>
      <c r="AC715" s="2"/>
      <c r="AX715" s="2"/>
      <c r="BF715" s="2"/>
      <c r="BG715" s="6"/>
    </row>
    <row r="716" spans="1:60" ht="12.75">
      <c r="A716" s="3">
        <v>1434</v>
      </c>
      <c r="D716" s="6"/>
      <c r="E716" s="9">
        <v>1</v>
      </c>
      <c r="F716" s="6">
        <v>6.3</v>
      </c>
      <c r="G716" s="16">
        <f>E716*F716</f>
        <v>6.3</v>
      </c>
      <c r="H716" s="16">
        <f>G716/E716</f>
        <v>6.3</v>
      </c>
      <c r="I716" s="2"/>
      <c r="Q716" s="2"/>
      <c r="U716" s="9">
        <v>1</v>
      </c>
      <c r="V716" s="6">
        <v>5.25</v>
      </c>
      <c r="W716" s="16">
        <f>U716*V716</f>
        <v>5.25</v>
      </c>
      <c r="X716" s="16">
        <f>W716/U716</f>
        <v>5.25</v>
      </c>
      <c r="Y716" s="9">
        <v>1</v>
      </c>
      <c r="Z716" s="6">
        <v>5.1</v>
      </c>
      <c r="AA716" s="16">
        <f>Y716*Z716</f>
        <v>5.1</v>
      </c>
      <c r="AB716" s="16">
        <f>AA716/Y716</f>
        <v>5.1</v>
      </c>
      <c r="AC716" s="2"/>
      <c r="AG716" s="9">
        <v>4</v>
      </c>
      <c r="AH716" s="6">
        <v>7</v>
      </c>
      <c r="AI716" s="16">
        <f>AG716*AH716</f>
        <v>28</v>
      </c>
      <c r="AJ716" s="16">
        <f>AI716/AG716</f>
        <v>7</v>
      </c>
      <c r="AK716" s="9">
        <v>11</v>
      </c>
      <c r="AL716" s="6">
        <v>7.25</v>
      </c>
      <c r="AM716" s="16">
        <f>AK716*AL716</f>
        <v>79.75</v>
      </c>
      <c r="AN716" s="16">
        <f>AM716/AK716</f>
        <v>7.25</v>
      </c>
      <c r="AS716" s="8">
        <v>11</v>
      </c>
      <c r="AT716" s="6">
        <v>13.4</v>
      </c>
      <c r="AU716" s="16">
        <f>AS716*AT716</f>
        <v>147.4</v>
      </c>
      <c r="AV716" s="16">
        <f>AU716/AS716</f>
        <v>13.4</v>
      </c>
      <c r="AW716" t="s">
        <v>187</v>
      </c>
      <c r="AX716" s="2"/>
      <c r="BB716" s="9">
        <v>11</v>
      </c>
      <c r="BC716" s="6">
        <v>5.75</v>
      </c>
      <c r="BD716" s="16">
        <f>BB716*BC716</f>
        <v>63.25</v>
      </c>
      <c r="BE716" s="16">
        <f>BD716/BB716</f>
        <v>5.75</v>
      </c>
      <c r="BF716" s="9"/>
      <c r="BG716" s="6"/>
      <c r="BH716" s="6"/>
    </row>
    <row r="717" spans="1:59" ht="12.75">
      <c r="A717" s="3"/>
      <c r="D717" s="6"/>
      <c r="E717" s="2"/>
      <c r="I717" s="2"/>
      <c r="Q717" s="2"/>
      <c r="U717" s="2"/>
      <c r="Y717" s="9">
        <v>1</v>
      </c>
      <c r="Z717" s="6">
        <v>5.05</v>
      </c>
      <c r="AA717" s="16">
        <f>Y717*Z717</f>
        <v>5.05</v>
      </c>
      <c r="AB717" s="16">
        <f>AA717/Y717</f>
        <v>5.05</v>
      </c>
      <c r="AC717" s="2"/>
      <c r="AG717" s="9">
        <v>1.5</v>
      </c>
      <c r="AH717" s="6">
        <v>6.5</v>
      </c>
      <c r="AI717" s="16">
        <f>AG717*AH717</f>
        <v>9.75</v>
      </c>
      <c r="AJ717" s="16">
        <f>AI717/AG717</f>
        <v>6.5</v>
      </c>
      <c r="AK717" s="9">
        <v>1</v>
      </c>
      <c r="AL717" s="6">
        <v>5.4</v>
      </c>
      <c r="AM717" s="16">
        <f>AK717*AL717</f>
        <v>5.4</v>
      </c>
      <c r="AN717" s="16">
        <f>AM717/AK717</f>
        <v>5.4</v>
      </c>
      <c r="AX717" s="2"/>
      <c r="BF717" s="2"/>
      <c r="BG717" s="6"/>
    </row>
    <row r="718" spans="1:59" ht="12.75">
      <c r="A718" s="3"/>
      <c r="D718" s="6"/>
      <c r="E718" s="2"/>
      <c r="I718" s="2"/>
      <c r="Q718" s="2"/>
      <c r="U718" s="2"/>
      <c r="AC718" s="2"/>
      <c r="AG718" s="9">
        <v>5.5</v>
      </c>
      <c r="AH718" s="6">
        <v>7</v>
      </c>
      <c r="AI718" s="16">
        <f>AG718*AH718</f>
        <v>38.5</v>
      </c>
      <c r="AJ718" s="16">
        <f>AI718/AG718</f>
        <v>7</v>
      </c>
      <c r="AX718" s="2"/>
      <c r="BF718" s="2"/>
      <c r="BG718" s="6"/>
    </row>
    <row r="719" spans="1:59" ht="12.75">
      <c r="A719" s="3"/>
      <c r="D719" s="6"/>
      <c r="E719" s="2"/>
      <c r="I719" s="2"/>
      <c r="Q719" s="2"/>
      <c r="U719" s="2"/>
      <c r="AC719" s="2"/>
      <c r="AG719" s="9">
        <v>3</v>
      </c>
      <c r="AH719" s="6">
        <v>6.5</v>
      </c>
      <c r="AI719" s="16">
        <f>AG719*AH719</f>
        <v>19.5</v>
      </c>
      <c r="AJ719" s="16">
        <f>AI719/AG719</f>
        <v>6.5</v>
      </c>
      <c r="AX719" s="2"/>
      <c r="BF719" s="2"/>
      <c r="BG719" s="6"/>
    </row>
    <row r="720" spans="1:59" ht="12.75">
      <c r="A720" s="3"/>
      <c r="D720" s="6"/>
      <c r="E720" s="2"/>
      <c r="I720" s="2"/>
      <c r="Q720" s="2"/>
      <c r="U720" s="2"/>
      <c r="AC720" s="2"/>
      <c r="AI720" s="16"/>
      <c r="AX720" s="2"/>
      <c r="BF720" s="2"/>
      <c r="BG720" s="6"/>
    </row>
    <row r="721" spans="1:59" ht="12.75">
      <c r="A721" s="3"/>
      <c r="B721" s="3">
        <v>1434</v>
      </c>
      <c r="C721" s="6">
        <f>E721+I721+M721+Q721+U721+Y721+AC721+AG721+AK721+AO721+AS721+AX721+BB721</f>
        <v>52</v>
      </c>
      <c r="D721" s="6">
        <f>G721+K721+O721+S721+W721+AA721+AE721+AI721+AM721+AQ721+AU721+AZ721+BD721</f>
        <v>413.25</v>
      </c>
      <c r="E721" s="16">
        <f>SUM(E716:E720)</f>
        <v>1</v>
      </c>
      <c r="F721" s="6">
        <f>AVERAGE(F716:F720)</f>
        <v>6.3</v>
      </c>
      <c r="G721" s="16">
        <f>SUM(G716:G720)</f>
        <v>6.3</v>
      </c>
      <c r="H721" s="16">
        <f>G721/E721</f>
        <v>6.3</v>
      </c>
      <c r="I721" s="2"/>
      <c r="Q721" s="2"/>
      <c r="U721" s="16">
        <f>SUM(U716:U720)</f>
        <v>1</v>
      </c>
      <c r="V721" s="6">
        <f>AVERAGE(V716:V720)</f>
        <v>5.25</v>
      </c>
      <c r="W721" s="16">
        <f>SUM(W716:W720)</f>
        <v>5.25</v>
      </c>
      <c r="X721" s="16">
        <f>W721/U721</f>
        <v>5.25</v>
      </c>
      <c r="Y721" s="16">
        <f>SUM(Y716:Y720)</f>
        <v>2</v>
      </c>
      <c r="Z721" s="6">
        <f>AVERAGE(Z716:Z720)</f>
        <v>5.074999999999999</v>
      </c>
      <c r="AA721" s="16">
        <f>SUM(AA716:AA720)</f>
        <v>10.149999999999999</v>
      </c>
      <c r="AB721" s="16">
        <f>AA721/Y721</f>
        <v>5.074999999999999</v>
      </c>
      <c r="AC721" s="2"/>
      <c r="AG721" s="16">
        <f>SUM(AG716:AG720)</f>
        <v>14</v>
      </c>
      <c r="AH721" s="6">
        <f>AVERAGE(AH716:AH720)</f>
        <v>6.75</v>
      </c>
      <c r="AI721" s="16">
        <f>SUM(AI716:AI720)</f>
        <v>95.75</v>
      </c>
      <c r="AJ721" s="16">
        <f>AI721/AG721</f>
        <v>6.839285714285714</v>
      </c>
      <c r="AK721" s="16">
        <f>SUM(AK716:AK720)</f>
        <v>12</v>
      </c>
      <c r="AL721" s="6">
        <f>AVERAGE(AL716:AL720)</f>
        <v>6.325</v>
      </c>
      <c r="AM721" s="16">
        <f>SUM(AM716:AM720)</f>
        <v>85.15</v>
      </c>
      <c r="AN721" s="16">
        <f>AM721/AK721</f>
        <v>7.095833333333334</v>
      </c>
      <c r="AS721" s="16">
        <f>SUM(AS716:AS720)</f>
        <v>11</v>
      </c>
      <c r="AT721" s="6">
        <f>AVERAGE(AT716:AT720)</f>
        <v>13.4</v>
      </c>
      <c r="AU721" s="16">
        <f>SUM(AU716:AU720)</f>
        <v>147.4</v>
      </c>
      <c r="AV721" s="16">
        <f>AU721/AS721</f>
        <v>13.4</v>
      </c>
      <c r="AX721" s="2"/>
      <c r="BB721" s="16">
        <f>SUM(BB716:BB720)</f>
        <v>11</v>
      </c>
      <c r="BC721" s="6">
        <f>AVERAGE(BC716:BC720)</f>
        <v>5.75</v>
      </c>
      <c r="BD721" s="16">
        <f>SUM(BD716:BD720)</f>
        <v>63.25</v>
      </c>
      <c r="BE721" s="16">
        <f>BD721/BB721</f>
        <v>5.75</v>
      </c>
      <c r="BF721" s="2"/>
      <c r="BG721" s="6"/>
    </row>
    <row r="722" spans="1:59" ht="12.75">
      <c r="A722" s="3"/>
      <c r="D722" s="6"/>
      <c r="E722" s="2"/>
      <c r="I722" s="2"/>
      <c r="Q722" s="2"/>
      <c r="U722" s="2"/>
      <c r="AC722" s="2"/>
      <c r="AX722" s="2"/>
      <c r="BF722" s="2"/>
      <c r="BG722" s="6"/>
    </row>
    <row r="723" spans="1:59" ht="12.75">
      <c r="A723" s="3">
        <v>1435</v>
      </c>
      <c r="D723" s="6"/>
      <c r="E723" s="9">
        <v>1</v>
      </c>
      <c r="F723" s="6">
        <v>6.4</v>
      </c>
      <c r="G723" s="16">
        <f>E723*F723</f>
        <v>6.4</v>
      </c>
      <c r="H723" s="16">
        <f>G723/E723</f>
        <v>6.4</v>
      </c>
      <c r="I723" s="2"/>
      <c r="M723" s="9">
        <v>11</v>
      </c>
      <c r="N723" s="6">
        <v>7</v>
      </c>
      <c r="O723" s="16">
        <f>M723*N723</f>
        <v>77</v>
      </c>
      <c r="P723" s="16">
        <f>O723/M723</f>
        <v>7</v>
      </c>
      <c r="Q723" s="2"/>
      <c r="U723" s="2"/>
      <c r="AC723" s="9">
        <v>5.5</v>
      </c>
      <c r="AD723" s="6">
        <v>6.85</v>
      </c>
      <c r="AE723" s="16">
        <f>AC723*AD723</f>
        <v>37.675</v>
      </c>
      <c r="AF723" s="16">
        <f>AE723/AC723</f>
        <v>6.85</v>
      </c>
      <c r="AG723" s="9">
        <v>5.5</v>
      </c>
      <c r="AH723" s="6">
        <v>6.85</v>
      </c>
      <c r="AI723" s="16">
        <f>AG723*AH723</f>
        <v>37.675</v>
      </c>
      <c r="AJ723" s="16">
        <f>AI723/AG723</f>
        <v>6.85</v>
      </c>
      <c r="AS723" s="8">
        <v>11</v>
      </c>
      <c r="AT723" s="6">
        <v>13.2375</v>
      </c>
      <c r="AU723" s="16">
        <f>AS723*AT723</f>
        <v>145.6125</v>
      </c>
      <c r="AV723" s="16">
        <f>AU723/AS723</f>
        <v>13.2375</v>
      </c>
      <c r="AW723" t="s">
        <v>70</v>
      </c>
      <c r="AX723" s="2"/>
      <c r="BB723" s="9">
        <v>11</v>
      </c>
      <c r="BC723" s="6">
        <v>5.5</v>
      </c>
      <c r="BD723" s="16">
        <f>BB723*BC723</f>
        <v>60.5</v>
      </c>
      <c r="BE723" s="16">
        <f>BD723/BB723</f>
        <v>5.5</v>
      </c>
      <c r="BF723" s="2"/>
      <c r="BG723" s="6"/>
    </row>
    <row r="724" spans="1:59" ht="12.75">
      <c r="A724" s="3"/>
      <c r="D724" s="6"/>
      <c r="E724" s="2"/>
      <c r="I724" s="2"/>
      <c r="Q724" s="2"/>
      <c r="U724" s="2"/>
      <c r="AC724" s="9">
        <v>3</v>
      </c>
      <c r="AD724" s="6">
        <v>6.85</v>
      </c>
      <c r="AE724" s="16">
        <f>AC724*AD724</f>
        <v>20.549999999999997</v>
      </c>
      <c r="AF724" s="16">
        <f>AE724/AC724</f>
        <v>6.849999999999999</v>
      </c>
      <c r="AX724" s="2"/>
      <c r="BF724" s="2"/>
      <c r="BG724" s="6"/>
    </row>
    <row r="725" spans="1:59" ht="12.75">
      <c r="A725" s="3"/>
      <c r="D725" s="6"/>
      <c r="E725" s="2"/>
      <c r="I725" s="2"/>
      <c r="Q725" s="2"/>
      <c r="U725" s="2"/>
      <c r="AC725" s="2"/>
      <c r="AE725" s="16"/>
      <c r="AX725" s="2"/>
      <c r="BF725" s="2"/>
      <c r="BG725" s="6"/>
    </row>
    <row r="726" spans="1:59" ht="12.75">
      <c r="A726" s="3"/>
      <c r="B726" s="3">
        <v>1435</v>
      </c>
      <c r="C726" s="6">
        <f>E726+I726+M726+Q726+U726+Y726+AC726+AG726+AK726+AO726+AS726+AX726+BB726</f>
        <v>48</v>
      </c>
      <c r="D726" s="6">
        <f>G726+K726+O726+S726+W726+AA726+AE726+AI726+AM726+AQ726+AU726+AZ726+BD726</f>
        <v>385.4125</v>
      </c>
      <c r="E726" s="16">
        <f>SUM(E723:E725)</f>
        <v>1</v>
      </c>
      <c r="F726" s="6">
        <f>AVERAGE(F723:F725)</f>
        <v>6.4</v>
      </c>
      <c r="G726" s="16">
        <f>SUM(G723:G725)</f>
        <v>6.4</v>
      </c>
      <c r="H726" s="16">
        <f>G726/E726</f>
        <v>6.4</v>
      </c>
      <c r="I726" s="2"/>
      <c r="M726" s="16">
        <f>SUM(M723:M725)</f>
        <v>11</v>
      </c>
      <c r="N726" s="6">
        <f>AVERAGE(N723:N725)</f>
        <v>7</v>
      </c>
      <c r="O726" s="16">
        <f>SUM(O723:O725)</f>
        <v>77</v>
      </c>
      <c r="P726" s="16">
        <f>O726/M726</f>
        <v>7</v>
      </c>
      <c r="Q726" s="2"/>
      <c r="U726" s="2"/>
      <c r="AC726" s="16">
        <f>SUM(AC723:AC725)</f>
        <v>8.5</v>
      </c>
      <c r="AD726" s="6">
        <f>AVERAGE(AD723:AD725)</f>
        <v>6.85</v>
      </c>
      <c r="AE726" s="16">
        <f>SUM(AE723:AE725)</f>
        <v>58.224999999999994</v>
      </c>
      <c r="AF726" s="16">
        <f>AE726/AC726</f>
        <v>6.85</v>
      </c>
      <c r="AG726" s="16">
        <f>SUM(AG723:AG725)</f>
        <v>5.5</v>
      </c>
      <c r="AH726" s="6">
        <f>AVERAGE(AH723:AH725)</f>
        <v>6.85</v>
      </c>
      <c r="AI726" s="16">
        <f>SUM(AI723:AI725)</f>
        <v>37.675</v>
      </c>
      <c r="AJ726" s="16">
        <f>AI726/AG726</f>
        <v>6.85</v>
      </c>
      <c r="AS726" s="16">
        <f>SUM(AS723:AS725)</f>
        <v>11</v>
      </c>
      <c r="AT726" s="6">
        <f>AVERAGE(AT723:AT725)</f>
        <v>13.2375</v>
      </c>
      <c r="AU726" s="16">
        <f>SUM(AU723:AU725)</f>
        <v>145.6125</v>
      </c>
      <c r="AV726" s="16">
        <f>AU726/AS726</f>
        <v>13.2375</v>
      </c>
      <c r="AX726" s="2"/>
      <c r="BB726" s="16">
        <f>SUM(BB723:BB725)</f>
        <v>11</v>
      </c>
      <c r="BC726" s="6">
        <f>AVERAGE(BC723:BC725)</f>
        <v>5.5</v>
      </c>
      <c r="BD726" s="16">
        <f>SUM(BD723:BD725)</f>
        <v>60.5</v>
      </c>
      <c r="BE726" s="16">
        <f>BD726/BB726</f>
        <v>5.5</v>
      </c>
      <c r="BF726" s="2"/>
      <c r="BG726" s="6"/>
    </row>
    <row r="727" spans="1:59" ht="12.75">
      <c r="A727" s="3"/>
      <c r="D727" s="6"/>
      <c r="E727" s="2"/>
      <c r="I727" s="2"/>
      <c r="Q727" s="2"/>
      <c r="U727" s="2"/>
      <c r="AC727" s="2"/>
      <c r="AX727" s="2"/>
      <c r="BF727" s="2"/>
      <c r="BG727" s="6"/>
    </row>
    <row r="728" spans="1:59" ht="12.75">
      <c r="A728" s="3">
        <v>1436</v>
      </c>
      <c r="D728" s="6"/>
      <c r="E728" s="9">
        <v>1</v>
      </c>
      <c r="F728" s="6">
        <v>6.5</v>
      </c>
      <c r="G728" s="16">
        <f>E728*F728</f>
        <v>6.5</v>
      </c>
      <c r="H728" s="16">
        <f>G728/E728</f>
        <v>6.5</v>
      </c>
      <c r="I728" s="2"/>
      <c r="Q728" s="2"/>
      <c r="U728" s="2"/>
      <c r="AC728" s="2"/>
      <c r="AG728" s="9">
        <v>5</v>
      </c>
      <c r="AH728" s="6">
        <v>6.7</v>
      </c>
      <c r="AI728" s="16">
        <f>AG728*AH728</f>
        <v>33.5</v>
      </c>
      <c r="AJ728" s="16">
        <f>AI728/AG728</f>
        <v>6.7</v>
      </c>
      <c r="AX728" s="2">
        <v>11</v>
      </c>
      <c r="AY728" s="6">
        <v>7</v>
      </c>
      <c r="AZ728" s="16">
        <f>AX728*AY728</f>
        <v>77</v>
      </c>
      <c r="BA728" s="16">
        <f>AZ728/AX728</f>
        <v>7</v>
      </c>
      <c r="BB728" s="9">
        <v>11</v>
      </c>
      <c r="BC728" s="6">
        <v>5.5</v>
      </c>
      <c r="BD728" s="16">
        <f>BB728*BC728</f>
        <v>60.5</v>
      </c>
      <c r="BE728" s="16">
        <f>BD728/BB728</f>
        <v>5.5</v>
      </c>
      <c r="BF728" s="9"/>
      <c r="BG728" s="6"/>
    </row>
    <row r="729" spans="1:59" ht="12.75">
      <c r="A729" s="3"/>
      <c r="D729" s="6"/>
      <c r="E729" s="9">
        <v>5</v>
      </c>
      <c r="F729" s="6">
        <v>6.5</v>
      </c>
      <c r="G729" s="16">
        <f>E729*F729</f>
        <v>32.5</v>
      </c>
      <c r="H729" s="16">
        <f>G729/E729</f>
        <v>6.5</v>
      </c>
      <c r="I729" s="2"/>
      <c r="Q729" s="2"/>
      <c r="U729" s="2"/>
      <c r="AC729" s="2"/>
      <c r="AX729" s="2"/>
      <c r="BF729" s="2"/>
      <c r="BG729" s="6"/>
    </row>
    <row r="730" spans="1:59" ht="12.75">
      <c r="A730" s="3"/>
      <c r="D730" s="6"/>
      <c r="E730" s="2"/>
      <c r="G730" s="16"/>
      <c r="H730" s="6"/>
      <c r="I730" s="2"/>
      <c r="Q730" s="2"/>
      <c r="U730" s="2"/>
      <c r="AC730" s="2"/>
      <c r="AX730" s="2"/>
      <c r="BF730" s="2"/>
      <c r="BG730" s="6"/>
    </row>
    <row r="731" spans="1:59" ht="12.75">
      <c r="A731" s="3"/>
      <c r="B731" s="3">
        <v>1436</v>
      </c>
      <c r="C731" s="6">
        <f>E731+I731+M731+Q731+U731+Y731+AC731+AG731+AK731+AO731+AS731+AX731+BB731</f>
        <v>33</v>
      </c>
      <c r="D731" s="6">
        <f>G731+K731+O731+S731+W731+AA731+AE731+AI731+AM731+AQ731+AU731+AZ731+BD731</f>
        <v>210</v>
      </c>
      <c r="E731" s="16">
        <f>SUM(E728:E730)</f>
        <v>6</v>
      </c>
      <c r="F731" s="6">
        <f>AVERAGE(F728:F730)</f>
        <v>6.5</v>
      </c>
      <c r="G731" s="16">
        <f>SUM(G728:G730)</f>
        <v>39</v>
      </c>
      <c r="H731" s="16">
        <f>G731/E731</f>
        <v>6.5</v>
      </c>
      <c r="I731" s="2"/>
      <c r="Q731" s="2"/>
      <c r="U731" s="2"/>
      <c r="AC731" s="2"/>
      <c r="AG731" s="16">
        <f>SUM(AG728:AG730)</f>
        <v>5</v>
      </c>
      <c r="AH731" s="6">
        <f>AVERAGE(AH728:AH730)</f>
        <v>6.7</v>
      </c>
      <c r="AI731" s="16">
        <f>SUM(AI728:AI730)</f>
        <v>33.5</v>
      </c>
      <c r="AJ731" s="16">
        <f>AI731/AG731</f>
        <v>6.7</v>
      </c>
      <c r="AX731" s="16">
        <f>SUM(AX728:AX730)</f>
        <v>11</v>
      </c>
      <c r="AY731" s="6">
        <f>AVERAGE(AY728:AY730)</f>
        <v>7</v>
      </c>
      <c r="AZ731" s="16">
        <f>SUM(AZ728:AZ730)</f>
        <v>77</v>
      </c>
      <c r="BA731" s="16">
        <f>AZ731/AX731</f>
        <v>7</v>
      </c>
      <c r="BB731" s="16">
        <f>SUM(BB728:BB730)</f>
        <v>11</v>
      </c>
      <c r="BC731" s="6">
        <f>AVERAGE(BC728:BC730)</f>
        <v>5.5</v>
      </c>
      <c r="BD731" s="16">
        <f>SUM(BD728:BD730)</f>
        <v>60.5</v>
      </c>
      <c r="BE731" s="16">
        <f>BD731/BB731</f>
        <v>5.5</v>
      </c>
      <c r="BF731" s="2"/>
      <c r="BG731" s="6"/>
    </row>
    <row r="732" spans="1:59" ht="12.75">
      <c r="A732" s="3"/>
      <c r="D732" s="6"/>
      <c r="E732" s="2"/>
      <c r="I732" s="2"/>
      <c r="Q732" s="2"/>
      <c r="U732" s="2"/>
      <c r="AC732" s="2"/>
      <c r="AX732" s="2"/>
      <c r="BF732" s="2"/>
      <c r="BG732" s="6"/>
    </row>
    <row r="733" spans="1:57" ht="12.75">
      <c r="A733" s="3">
        <v>1437</v>
      </c>
      <c r="B733" s="3">
        <v>1437</v>
      </c>
      <c r="C733" s="6">
        <f>E733+I733+M733+Q733+U733+Y733+AC733+AG733+AK733+AO733+AS733+AX733+BB733</f>
        <v>31</v>
      </c>
      <c r="D733" s="6">
        <f>G733+K733+O733+S733+W733+AA733+AE733+AI733+AM733+AQ733+AU733+AZ733+BD733</f>
        <v>210</v>
      </c>
      <c r="E733" s="2"/>
      <c r="I733" s="2"/>
      <c r="Q733" s="2"/>
      <c r="U733" s="2"/>
      <c r="AC733" s="9">
        <v>11</v>
      </c>
      <c r="AD733" s="6">
        <v>7.5</v>
      </c>
      <c r="AE733" s="16">
        <f>AC733*AD733</f>
        <v>82.5</v>
      </c>
      <c r="AF733" s="16">
        <f>AE733/AC733</f>
        <v>7.5</v>
      </c>
      <c r="AX733" s="9">
        <v>11</v>
      </c>
      <c r="AY733" s="6">
        <v>7.5</v>
      </c>
      <c r="AZ733" s="16">
        <f>AX733*AY733</f>
        <v>82.5</v>
      </c>
      <c r="BA733" s="16">
        <f>AZ733/AX733</f>
        <v>7.5</v>
      </c>
      <c r="BB733" s="9">
        <v>9</v>
      </c>
      <c r="BC733" s="6">
        <v>5</v>
      </c>
      <c r="BD733" s="16">
        <f>BB733*BC733</f>
        <v>45</v>
      </c>
      <c r="BE733" s="16">
        <f>BD733/BB733</f>
        <v>5</v>
      </c>
    </row>
    <row r="734" spans="1:59" ht="12.75">
      <c r="A734" s="3"/>
      <c r="D734" s="6"/>
      <c r="E734" s="2"/>
      <c r="I734" s="2"/>
      <c r="Q734" s="2"/>
      <c r="U734" s="2"/>
      <c r="AC734" s="2"/>
      <c r="AX734" s="2"/>
      <c r="BF734" s="2"/>
      <c r="BG734" s="6"/>
    </row>
    <row r="735" spans="1:59" ht="12.75">
      <c r="A735" s="3">
        <v>1438</v>
      </c>
      <c r="D735" s="6"/>
      <c r="E735" s="9">
        <v>5</v>
      </c>
      <c r="F735" s="6">
        <v>7.5</v>
      </c>
      <c r="G735" s="16">
        <f>E735*F735</f>
        <v>37.5</v>
      </c>
      <c r="H735" s="16">
        <f>G735/E735</f>
        <v>7.5</v>
      </c>
      <c r="I735" s="2"/>
      <c r="Q735" s="2"/>
      <c r="U735" s="2"/>
      <c r="AC735" s="9">
        <v>5.5</v>
      </c>
      <c r="AD735" s="6">
        <v>7.425000000000001</v>
      </c>
      <c r="AE735" s="16">
        <f>AC735*AD735</f>
        <v>40.837500000000006</v>
      </c>
      <c r="AF735" s="16">
        <f>AE735/AC735</f>
        <v>7.425000000000001</v>
      </c>
      <c r="AG735" s="9">
        <v>1.5</v>
      </c>
      <c r="AH735" s="6">
        <v>7.25</v>
      </c>
      <c r="AI735" s="16">
        <f>AG735*AH735</f>
        <v>10.875</v>
      </c>
      <c r="AJ735" s="16">
        <f>AI735/AG735</f>
        <v>7.25</v>
      </c>
      <c r="AK735" s="2">
        <v>5</v>
      </c>
      <c r="AL735" s="6">
        <v>7.5</v>
      </c>
      <c r="AM735" s="16">
        <f>AK735*AL735</f>
        <v>37.5</v>
      </c>
      <c r="AN735" s="16">
        <f>AM735/AK735</f>
        <v>7.5</v>
      </c>
      <c r="AX735" s="2"/>
      <c r="BF735" s="2"/>
      <c r="BG735" s="6"/>
    </row>
    <row r="736" spans="1:59" ht="12.75">
      <c r="A736" s="3"/>
      <c r="D736" s="6"/>
      <c r="E736" s="2"/>
      <c r="I736" s="2"/>
      <c r="Q736" s="2"/>
      <c r="U736" s="2"/>
      <c r="AC736" s="2"/>
      <c r="AG736" s="9">
        <v>4</v>
      </c>
      <c r="AH736" s="6">
        <v>7.375</v>
      </c>
      <c r="AI736" s="16">
        <f>AG736*AH736</f>
        <v>29.5</v>
      </c>
      <c r="AJ736" s="16">
        <f>AI736/AG736</f>
        <v>7.375</v>
      </c>
      <c r="AK736" s="9">
        <v>4</v>
      </c>
      <c r="AL736" s="6">
        <v>7.5</v>
      </c>
      <c r="AM736" s="16">
        <f>AK736*AL736</f>
        <v>30</v>
      </c>
      <c r="AN736" s="16">
        <f>AM736/AK736</f>
        <v>7.5</v>
      </c>
      <c r="AX736" s="2"/>
      <c r="BF736" s="2"/>
      <c r="BG736" s="6"/>
    </row>
    <row r="737" spans="1:59" ht="12.75">
      <c r="A737" s="3"/>
      <c r="D737" s="6"/>
      <c r="E737" s="2"/>
      <c r="I737" s="2"/>
      <c r="Q737" s="2"/>
      <c r="U737" s="2"/>
      <c r="AC737" s="2"/>
      <c r="AG737" s="9">
        <v>3</v>
      </c>
      <c r="AH737" s="6">
        <v>7.25</v>
      </c>
      <c r="AI737" s="16">
        <f>AG737*AH737</f>
        <v>21.75</v>
      </c>
      <c r="AJ737" s="16">
        <f>AI737/AG737</f>
        <v>7.25</v>
      </c>
      <c r="AK737" s="9">
        <v>5.5</v>
      </c>
      <c r="AL737" s="6">
        <v>7</v>
      </c>
      <c r="AM737" s="16">
        <f>AK737*AL737</f>
        <v>38.5</v>
      </c>
      <c r="AN737" s="16">
        <f>AM737/AK737</f>
        <v>7</v>
      </c>
      <c r="AX737" s="2"/>
      <c r="BF737" s="2"/>
      <c r="BG737" s="6"/>
    </row>
    <row r="738" spans="1:59" ht="12.75">
      <c r="A738" s="3"/>
      <c r="D738" s="6"/>
      <c r="E738" s="2"/>
      <c r="I738" s="2"/>
      <c r="Q738" s="2"/>
      <c r="U738" s="2"/>
      <c r="AC738" s="2"/>
      <c r="AI738" s="16"/>
      <c r="AK738"/>
      <c r="AM738" s="16"/>
      <c r="AX738" s="2"/>
      <c r="BF738" s="2"/>
      <c r="BG738" s="6"/>
    </row>
    <row r="739" spans="1:59" ht="12.75">
      <c r="A739" s="3"/>
      <c r="B739" s="3">
        <v>1438</v>
      </c>
      <c r="C739" s="6">
        <f>E739+I739+M739+Q739+U739+Y739+AC739+AG739+AK739+AO739+AS739+AX739+BB739</f>
        <v>33.5</v>
      </c>
      <c r="D739" s="6">
        <f>G739+K739+O739+S739+W739+AA739+AE739+AI739+AM739+AQ739+AU739+AZ739+BD739</f>
        <v>246.4625</v>
      </c>
      <c r="E739" s="16">
        <f>SUM(E735:E738)</f>
        <v>5</v>
      </c>
      <c r="F739" s="6">
        <f>AVERAGE(F735:F738)</f>
        <v>7.5</v>
      </c>
      <c r="G739" s="16">
        <f>SUM(G735:G738)</f>
        <v>37.5</v>
      </c>
      <c r="H739" s="16">
        <f>G739/E739</f>
        <v>7.5</v>
      </c>
      <c r="I739" s="2"/>
      <c r="Q739" s="2"/>
      <c r="U739" s="2"/>
      <c r="AC739" s="16">
        <f>SUM(AC735:AC738)</f>
        <v>5.5</v>
      </c>
      <c r="AD739" s="6">
        <f>AVERAGE(AD735:AD738)</f>
        <v>7.425000000000001</v>
      </c>
      <c r="AE739" s="16">
        <f>SUM(AE735:AE738)</f>
        <v>40.837500000000006</v>
      </c>
      <c r="AF739" s="16">
        <f>AE739/AC739</f>
        <v>7.425000000000001</v>
      </c>
      <c r="AG739" s="16">
        <f>SUM(AG735:AG738)</f>
        <v>8.5</v>
      </c>
      <c r="AH739" s="6">
        <f>AVERAGE(AH735:AH738)</f>
        <v>7.291666666666667</v>
      </c>
      <c r="AI739" s="16">
        <f>SUM(AI735:AI738)</f>
        <v>62.125</v>
      </c>
      <c r="AJ739" s="16">
        <f>AI739/AG739</f>
        <v>7.3088235294117645</v>
      </c>
      <c r="AK739" s="16">
        <f>SUM(AK735:AK738)</f>
        <v>14.5</v>
      </c>
      <c r="AL739" s="6">
        <f>AVERAGE(AL735:AL738)</f>
        <v>7.333333333333333</v>
      </c>
      <c r="AM739" s="16">
        <f>SUM(AM735:AM738)</f>
        <v>106</v>
      </c>
      <c r="AN739" s="16">
        <f>AM739/AK739</f>
        <v>7.310344827586207</v>
      </c>
      <c r="AX739" s="2"/>
      <c r="BF739" s="2"/>
      <c r="BG739" s="6"/>
    </row>
    <row r="740" spans="1:59" ht="12.75">
      <c r="A740" s="3"/>
      <c r="D740" s="6"/>
      <c r="E740" s="2"/>
      <c r="I740" s="2"/>
      <c r="Q740" s="2"/>
      <c r="U740" s="2"/>
      <c r="AC740" s="2"/>
      <c r="AX740" s="2"/>
      <c r="BF740" s="2"/>
      <c r="BG740" s="6"/>
    </row>
    <row r="741" spans="1:59" ht="12.75">
      <c r="A741" s="3">
        <v>1439</v>
      </c>
      <c r="D741" s="6"/>
      <c r="E741" s="9">
        <v>2</v>
      </c>
      <c r="F741" s="6">
        <v>7.2</v>
      </c>
      <c r="G741" s="16">
        <f>E741*F741</f>
        <v>14.4</v>
      </c>
      <c r="H741" s="16">
        <f>G741/E741</f>
        <v>7.2</v>
      </c>
      <c r="I741" s="2"/>
      <c r="Q741" s="2"/>
      <c r="U741" s="2"/>
      <c r="AC741" s="9">
        <v>5</v>
      </c>
      <c r="AD741" s="6">
        <v>8</v>
      </c>
      <c r="AE741" s="16">
        <f>AC741*AD741</f>
        <v>40</v>
      </c>
      <c r="AF741" s="16">
        <f>AE741/AC741</f>
        <v>8</v>
      </c>
      <c r="AG741" s="9">
        <v>5</v>
      </c>
      <c r="AH741" s="6">
        <v>7.75</v>
      </c>
      <c r="AI741" s="16">
        <f>AG741*AH741</f>
        <v>38.75</v>
      </c>
      <c r="AJ741" s="16">
        <f>AI741/AG741</f>
        <v>7.75</v>
      </c>
      <c r="AK741" s="9">
        <v>5</v>
      </c>
      <c r="AL741" s="6">
        <v>7.5</v>
      </c>
      <c r="AM741" s="16">
        <f>AK741*AL741</f>
        <v>37.5</v>
      </c>
      <c r="AN741" s="16">
        <f>AM741/AK741</f>
        <v>7.5</v>
      </c>
      <c r="AX741" s="2"/>
      <c r="BF741" s="2"/>
      <c r="BG741" s="6"/>
    </row>
    <row r="742" spans="1:59" ht="12.75">
      <c r="A742" s="3"/>
      <c r="D742" s="6"/>
      <c r="E742" s="9">
        <v>3</v>
      </c>
      <c r="F742" s="6">
        <v>7.1</v>
      </c>
      <c r="G742" s="16">
        <f>E742*F742</f>
        <v>21.299999999999997</v>
      </c>
      <c r="H742" s="16">
        <f>G742/E742</f>
        <v>7.099999999999999</v>
      </c>
      <c r="I742" s="2"/>
      <c r="Q742" s="2"/>
      <c r="U742" s="2"/>
      <c r="AC742" s="2"/>
      <c r="AK742" s="9">
        <v>3</v>
      </c>
      <c r="AL742" s="6">
        <v>7.5</v>
      </c>
      <c r="AM742" s="16">
        <f>AK742*AL742</f>
        <v>22.5</v>
      </c>
      <c r="AN742" s="16">
        <f>AM742/AK742</f>
        <v>7.5</v>
      </c>
      <c r="AX742" s="2"/>
      <c r="BF742" s="2"/>
      <c r="BG742" s="6"/>
    </row>
    <row r="743" spans="1:59" ht="12.75">
      <c r="A743" s="3"/>
      <c r="D743" s="6"/>
      <c r="E743" s="2"/>
      <c r="G743" s="16"/>
      <c r="H743" s="6"/>
      <c r="I743" s="2"/>
      <c r="Q743" s="2"/>
      <c r="U743" s="2"/>
      <c r="AC743" s="2"/>
      <c r="AM743" s="16"/>
      <c r="AX743" s="2"/>
      <c r="BF743" s="2"/>
      <c r="BG743" s="6"/>
    </row>
    <row r="744" spans="1:59" ht="12.75">
      <c r="A744" s="3"/>
      <c r="B744" s="3">
        <v>1439</v>
      </c>
      <c r="C744" s="6">
        <f>E744+I744+M744+Q744+U744+Y744+AC744+AG744+AK744+AO744+AS744+AX744+BB744</f>
        <v>23</v>
      </c>
      <c r="D744" s="6">
        <f>G744+K744+O744+S744+W744+AA744+AE744+AI744+AM744+AQ744+AU744+AZ744+BD744</f>
        <v>174.45</v>
      </c>
      <c r="E744" s="16">
        <f>SUM(E741:E743)</f>
        <v>5</v>
      </c>
      <c r="F744" s="6">
        <f>AVERAGE(F741:F743)</f>
        <v>7.15</v>
      </c>
      <c r="G744" s="16">
        <f>SUM(G741:G743)</f>
        <v>35.699999999999996</v>
      </c>
      <c r="H744" s="16">
        <f>G744/E744</f>
        <v>7.139999999999999</v>
      </c>
      <c r="I744" s="2"/>
      <c r="Q744" s="2"/>
      <c r="U744" s="2"/>
      <c r="AC744" s="16">
        <f>SUM(AC741:AC743)</f>
        <v>5</v>
      </c>
      <c r="AD744" s="6">
        <f>AVERAGE(AD741:AD743)</f>
        <v>8</v>
      </c>
      <c r="AE744" s="16">
        <f>SUM(AE741:AE743)</f>
        <v>40</v>
      </c>
      <c r="AF744" s="16">
        <f>AE744/AC744</f>
        <v>8</v>
      </c>
      <c r="AG744" s="16">
        <f>SUM(AG741:AG743)</f>
        <v>5</v>
      </c>
      <c r="AH744" s="6">
        <f>AVERAGE(AH741:AH743)</f>
        <v>7.75</v>
      </c>
      <c r="AI744" s="16">
        <f>SUM(AI741:AI743)</f>
        <v>38.75</v>
      </c>
      <c r="AJ744" s="16">
        <f>AI744/AG744</f>
        <v>7.75</v>
      </c>
      <c r="AK744" s="16">
        <f>SUM(AK741:AK743)</f>
        <v>8</v>
      </c>
      <c r="AL744" s="6">
        <f>AVERAGE(AL741:AL743)</f>
        <v>7.5</v>
      </c>
      <c r="AM744" s="16">
        <f>SUM(AM741:AM743)</f>
        <v>60</v>
      </c>
      <c r="AN744" s="16">
        <f>AM744/AK744</f>
        <v>7.5</v>
      </c>
      <c r="AX744" s="2"/>
      <c r="BF744" s="2"/>
      <c r="BG744" s="6"/>
    </row>
    <row r="745" spans="1:59" ht="12.75">
      <c r="A745" s="3"/>
      <c r="D745" s="6"/>
      <c r="E745" s="2"/>
      <c r="I745" s="2"/>
      <c r="Q745" s="2"/>
      <c r="U745" s="2"/>
      <c r="AC745" s="2"/>
      <c r="AX745" s="2"/>
      <c r="BF745" s="2"/>
      <c r="BG745" s="6"/>
    </row>
    <row r="746" spans="1:67" ht="12.75">
      <c r="A746" s="3">
        <v>1440</v>
      </c>
      <c r="D746" s="6"/>
      <c r="E746" s="2"/>
      <c r="I746" s="2"/>
      <c r="Q746" s="2"/>
      <c r="U746" s="2"/>
      <c r="AC746" s="2"/>
      <c r="AG746" s="9">
        <v>5</v>
      </c>
      <c r="AH746" s="6">
        <v>7.75</v>
      </c>
      <c r="AI746" s="16">
        <f>AG746*AH746</f>
        <v>38.75</v>
      </c>
      <c r="AJ746" s="16">
        <f>AI746/AG746</f>
        <v>7.75</v>
      </c>
      <c r="AK746" s="9">
        <v>5</v>
      </c>
      <c r="AL746" s="6">
        <v>7.5</v>
      </c>
      <c r="AM746" s="16">
        <f>AK746*AL746</f>
        <v>37.5</v>
      </c>
      <c r="AN746" s="16">
        <f>AM746/AK746</f>
        <v>7.5</v>
      </c>
      <c r="AX746" s="2"/>
      <c r="BF746" s="2"/>
      <c r="BG746" s="6"/>
      <c r="BO746" s="1" t="s">
        <v>110</v>
      </c>
    </row>
    <row r="747" spans="1:69" ht="12.75">
      <c r="A747" s="3"/>
      <c r="D747" s="6"/>
      <c r="E747" s="2"/>
      <c r="I747" s="2"/>
      <c r="Q747" s="2"/>
      <c r="U747" s="2"/>
      <c r="AC747" s="2"/>
      <c r="AK747" s="9">
        <v>3</v>
      </c>
      <c r="AL747" s="6">
        <v>7.5</v>
      </c>
      <c r="AM747" s="16">
        <f>AK747*AL747</f>
        <v>22.5</v>
      </c>
      <c r="AN747" s="16">
        <f>AM747/AK747</f>
        <v>7.5</v>
      </c>
      <c r="AX747" s="2"/>
      <c r="BF747" s="2"/>
      <c r="BG747" s="6"/>
      <c r="BJ747" s="7" t="s">
        <v>108</v>
      </c>
      <c r="BK747" s="7" t="s">
        <v>201</v>
      </c>
      <c r="BL747" s="1" t="s">
        <v>111</v>
      </c>
      <c r="BM747" s="1" t="s">
        <v>213</v>
      </c>
      <c r="BN747" s="1" t="s">
        <v>212</v>
      </c>
      <c r="BO747" s="1" t="s">
        <v>8</v>
      </c>
      <c r="BP747" s="1" t="s">
        <v>201</v>
      </c>
      <c r="BQ747" s="1" t="s">
        <v>109</v>
      </c>
    </row>
    <row r="748" spans="1:59" ht="12.75">
      <c r="A748" s="3"/>
      <c r="D748" s="6"/>
      <c r="E748" s="2"/>
      <c r="I748" s="2"/>
      <c r="Q748" s="2"/>
      <c r="U748" s="2"/>
      <c r="AC748" s="2"/>
      <c r="AM748" s="16"/>
      <c r="AX748" s="2"/>
      <c r="BF748" s="2"/>
      <c r="BG748" s="6"/>
    </row>
    <row r="749" spans="1:59" ht="12.75">
      <c r="A749" s="3"/>
      <c r="B749" s="3">
        <v>1440</v>
      </c>
      <c r="C749" s="6">
        <f>E749+I749+M749+Q749+U749+Y749+AC749+AG749+AK749+AO749+AS749+AX749+BB749</f>
        <v>13</v>
      </c>
      <c r="D749" s="6">
        <f>G749+K749+O749+S749+W749+AA749+AE749+AI749+AM749+AQ749+AU749+AZ749+BD749</f>
        <v>98.75</v>
      </c>
      <c r="E749" s="2"/>
      <c r="I749" s="2"/>
      <c r="Q749" s="2"/>
      <c r="U749" s="2"/>
      <c r="AC749" s="2"/>
      <c r="AG749" s="16">
        <f>SUM(AG746:AG748)</f>
        <v>5</v>
      </c>
      <c r="AH749" s="6">
        <f>AVERAGE(AH746:AH748)</f>
        <v>7.75</v>
      </c>
      <c r="AI749" s="16">
        <f>SUM(AI746:AI748)</f>
        <v>38.75</v>
      </c>
      <c r="AJ749" s="16">
        <f>AI749/AG749</f>
        <v>7.75</v>
      </c>
      <c r="AK749" s="16">
        <f>SUM(AK746:AK748)</f>
        <v>8</v>
      </c>
      <c r="AL749" s="6">
        <f>AVERAGE(AL746:AL748)</f>
        <v>7.5</v>
      </c>
      <c r="AM749" s="16">
        <f>SUM(AM746:AM748)</f>
        <v>60</v>
      </c>
      <c r="AN749" s="16">
        <f>AM749/AK749</f>
        <v>7.5</v>
      </c>
      <c r="AX749" s="2"/>
      <c r="BF749" s="2"/>
      <c r="BG749" s="6"/>
    </row>
    <row r="750" spans="1:59" ht="12.75">
      <c r="A750" s="3"/>
      <c r="D750" s="6"/>
      <c r="E750" s="2"/>
      <c r="I750" s="2"/>
      <c r="Q750" s="2"/>
      <c r="U750" s="2"/>
      <c r="AC750" s="2"/>
      <c r="AX750" s="2"/>
      <c r="BF750" s="2"/>
      <c r="BG750" s="6"/>
    </row>
    <row r="751" spans="1:69" ht="12.75">
      <c r="A751" s="3">
        <v>1441</v>
      </c>
      <c r="D751" s="6"/>
      <c r="E751" s="2"/>
      <c r="I751" s="2"/>
      <c r="Q751" s="2"/>
      <c r="U751" s="2"/>
      <c r="AC751" s="9">
        <v>5</v>
      </c>
      <c r="AD751" s="6">
        <v>8.1</v>
      </c>
      <c r="AE751" s="16">
        <f>AC751*AD751</f>
        <v>40.5</v>
      </c>
      <c r="AF751" s="16">
        <f>AE751/AC751</f>
        <v>8.1</v>
      </c>
      <c r="AG751" s="9">
        <v>5</v>
      </c>
      <c r="AH751" s="6">
        <v>7.3</v>
      </c>
      <c r="AI751" s="16">
        <f>AG751*AH751</f>
        <v>36.5</v>
      </c>
      <c r="AJ751" s="16">
        <f>AI751/AG751</f>
        <v>7.3</v>
      </c>
      <c r="AS751" s="6">
        <v>5</v>
      </c>
      <c r="AT751" s="16">
        <v>11.142307692307693</v>
      </c>
      <c r="AU751" s="16">
        <f>AS751*AT751</f>
        <v>55.71153846153847</v>
      </c>
      <c r="AV751" s="16">
        <f>AU751/AS751</f>
        <v>11.142307692307693</v>
      </c>
      <c r="AW751" t="s">
        <v>187</v>
      </c>
      <c r="AX751" s="2"/>
      <c r="BF751" s="9">
        <v>5</v>
      </c>
      <c r="BG751" s="6">
        <v>7.5</v>
      </c>
      <c r="BH751" s="6"/>
      <c r="BJ751" s="6">
        <v>3.5</v>
      </c>
      <c r="BK751" s="6">
        <v>0.057692307692307696</v>
      </c>
      <c r="BL751" s="6">
        <v>0.08461538461538462</v>
      </c>
      <c r="BM751" s="6">
        <v>3.6423076923076922</v>
      </c>
      <c r="BN751" s="5">
        <v>11.142307692307693</v>
      </c>
      <c r="BO751" s="14">
        <v>0.31411805315843977</v>
      </c>
      <c r="BP751" s="14">
        <v>0.01277183293061788</v>
      </c>
      <c r="BQ751" s="17">
        <v>0.3268898860890576</v>
      </c>
    </row>
    <row r="752" spans="1:69" ht="12.75">
      <c r="A752" s="3"/>
      <c r="D752" s="6"/>
      <c r="E752" s="2"/>
      <c r="I752" s="2"/>
      <c r="Q752" s="2"/>
      <c r="U752" s="2"/>
      <c r="AC752" s="9">
        <v>1</v>
      </c>
      <c r="AD752" s="6">
        <v>8.1</v>
      </c>
      <c r="AE752" s="16">
        <f>AC752*AD752</f>
        <v>8.1</v>
      </c>
      <c r="AF752" s="16">
        <f>AE752/AC752</f>
        <v>8.1</v>
      </c>
      <c r="AS752" s="6">
        <v>5</v>
      </c>
      <c r="AT752" s="16">
        <v>11.142307692307693</v>
      </c>
      <c r="AU752" s="16">
        <f>AS752*AT752</f>
        <v>55.71153846153847</v>
      </c>
      <c r="AV752" s="16">
        <f>AU752/AS752</f>
        <v>11.142307692307693</v>
      </c>
      <c r="AW752" t="s">
        <v>176</v>
      </c>
      <c r="AX752" s="2"/>
      <c r="BF752" s="9">
        <v>5</v>
      </c>
      <c r="BG752" s="6">
        <v>7.5</v>
      </c>
      <c r="BH752" s="6"/>
      <c r="BJ752" s="6">
        <v>3.5</v>
      </c>
      <c r="BK752" s="6">
        <v>0.057692307692307696</v>
      </c>
      <c r="BL752" s="6">
        <v>0.08461538461538462</v>
      </c>
      <c r="BM752" s="6">
        <v>3.6423076923076922</v>
      </c>
      <c r="BN752" s="5">
        <v>11.142307692307693</v>
      </c>
      <c r="BO752" s="14">
        <v>0.31411805315843977</v>
      </c>
      <c r="BP752" s="14">
        <v>0.01277183293061788</v>
      </c>
      <c r="BQ752" s="17">
        <v>0.3268898860890576</v>
      </c>
    </row>
    <row r="753" spans="1:69" ht="12.75">
      <c r="A753" s="3"/>
      <c r="D753" s="6"/>
      <c r="E753" s="2"/>
      <c r="I753" s="2"/>
      <c r="Q753" s="2"/>
      <c r="U753" s="2"/>
      <c r="AC753" s="9">
        <v>2</v>
      </c>
      <c r="AD753" s="6">
        <v>7.5</v>
      </c>
      <c r="AE753" s="16">
        <f>AC753*AD753</f>
        <v>15</v>
      </c>
      <c r="AF753" s="16">
        <f>AE753/AC753</f>
        <v>7.5</v>
      </c>
      <c r="AS753" s="6">
        <v>3</v>
      </c>
      <c r="AT753" s="16">
        <v>11.142307692307693</v>
      </c>
      <c r="AU753" s="16">
        <f>AS753*AT753</f>
        <v>33.426923076923075</v>
      </c>
      <c r="AV753" s="16">
        <f>AU753/AS753</f>
        <v>11.142307692307691</v>
      </c>
      <c r="AW753" t="s">
        <v>187</v>
      </c>
      <c r="AX753" s="2"/>
      <c r="BF753" s="9">
        <v>3</v>
      </c>
      <c r="BG753" s="6">
        <v>7.5</v>
      </c>
      <c r="BH753" s="6"/>
      <c r="BJ753" s="6">
        <v>3.5</v>
      </c>
      <c r="BK753" s="6">
        <v>0.057692307692307696</v>
      </c>
      <c r="BL753" s="6">
        <v>0.08461538461538462</v>
      </c>
      <c r="BM753" s="6">
        <v>3.6423076923076922</v>
      </c>
      <c r="BN753" s="5">
        <v>11.142307692307693</v>
      </c>
      <c r="BO753" s="14">
        <v>0.31411805315843977</v>
      </c>
      <c r="BP753" s="14">
        <v>0.01277183293061788</v>
      </c>
      <c r="BQ753" s="17">
        <v>0.3268898860890576</v>
      </c>
    </row>
    <row r="754" spans="1:66" ht="12.75">
      <c r="A754" s="3"/>
      <c r="D754" s="6"/>
      <c r="E754" s="2"/>
      <c r="I754" s="2"/>
      <c r="Q754" s="2"/>
      <c r="U754" s="2"/>
      <c r="AC754" s="2"/>
      <c r="AE754" s="16"/>
      <c r="AT754" s="16"/>
      <c r="AU754" s="16"/>
      <c r="AV754" s="21"/>
      <c r="AX754" s="2"/>
      <c r="BF754" s="2"/>
      <c r="BG754" s="6"/>
      <c r="BH754" s="6"/>
      <c r="BL754" s="6"/>
      <c r="BM754" s="6"/>
      <c r="BN754" s="21"/>
    </row>
    <row r="755" spans="1:66" ht="12.75">
      <c r="A755" s="3"/>
      <c r="B755" s="3">
        <v>1441</v>
      </c>
      <c r="C755" s="6">
        <f>E755+I755+M755+Q755+U755+Y755+AC755+AG755+AK755+AO755+AS755+AX755+BB755</f>
        <v>26</v>
      </c>
      <c r="D755" s="6">
        <f>G755+K755+O755+S755+W755+AA755+AE755+AI755+AM755+AQ755+AU755+AZ755+BD755</f>
        <v>244.95000000000002</v>
      </c>
      <c r="E755" s="2"/>
      <c r="I755" s="2"/>
      <c r="Q755" s="2"/>
      <c r="U755" s="2"/>
      <c r="AC755" s="16">
        <f>SUM(AC751:AC754)</f>
        <v>8</v>
      </c>
      <c r="AD755" s="6">
        <f>AVERAGE(AD751:AD754)</f>
        <v>7.8999999999999995</v>
      </c>
      <c r="AE755" s="16">
        <f>SUM(AE751:AE754)</f>
        <v>63.6</v>
      </c>
      <c r="AF755" s="16">
        <f>AE755/AC755</f>
        <v>7.95</v>
      </c>
      <c r="AG755" s="16">
        <f>SUM(AG751:AG754)</f>
        <v>5</v>
      </c>
      <c r="AH755" s="6">
        <f>AVERAGE(AH751:AH754)</f>
        <v>7.3</v>
      </c>
      <c r="AI755" s="16">
        <f>SUM(AI751:AI754)</f>
        <v>36.5</v>
      </c>
      <c r="AJ755" s="16">
        <f>AI755/AG755</f>
        <v>7.3</v>
      </c>
      <c r="AS755" s="16">
        <f>SUM(AS751:AS754)</f>
        <v>13</v>
      </c>
      <c r="AT755" s="6">
        <f>AVERAGE(AT751:AT754)</f>
        <v>11.142307692307691</v>
      </c>
      <c r="AU755" s="16">
        <f>SUM(AU751:AU754)</f>
        <v>144.85000000000002</v>
      </c>
      <c r="AV755" s="16">
        <f>AU755/AS755</f>
        <v>11.142307692307694</v>
      </c>
      <c r="AX755" s="2"/>
      <c r="BF755" s="2"/>
      <c r="BG755" s="6"/>
      <c r="BH755" s="6"/>
      <c r="BL755" s="6"/>
      <c r="BM755" s="6"/>
      <c r="BN755" s="21"/>
    </row>
    <row r="756" spans="1:59" ht="12.75">
      <c r="A756" s="3"/>
      <c r="D756" s="6"/>
      <c r="E756" s="2"/>
      <c r="I756" s="2"/>
      <c r="Q756" s="2"/>
      <c r="U756" s="2"/>
      <c r="AC756" s="2"/>
      <c r="AX756" s="2"/>
      <c r="BF756" s="2"/>
      <c r="BG756" s="6"/>
    </row>
    <row r="757" spans="1:69" ht="12.75">
      <c r="A757" s="3">
        <v>1442</v>
      </c>
      <c r="D757" s="6"/>
      <c r="E757" s="9">
        <v>5</v>
      </c>
      <c r="F757" s="6">
        <v>7</v>
      </c>
      <c r="G757" s="16">
        <f>E757*F757</f>
        <v>35</v>
      </c>
      <c r="H757" s="16">
        <f>G757/E757</f>
        <v>7</v>
      </c>
      <c r="I757" s="2"/>
      <c r="Q757" s="2"/>
      <c r="U757" s="2"/>
      <c r="AC757" s="2"/>
      <c r="AG757" s="9">
        <v>5</v>
      </c>
      <c r="AH757" s="6">
        <v>7.45</v>
      </c>
      <c r="AI757" s="16">
        <f>AG757*AH757</f>
        <v>37.25</v>
      </c>
      <c r="AJ757" s="16">
        <f>AI757/AG757</f>
        <v>7.45</v>
      </c>
      <c r="AS757" s="8">
        <v>5</v>
      </c>
      <c r="AT757" s="16">
        <v>10.8</v>
      </c>
      <c r="AU757" s="16">
        <f>AS757*AT757</f>
        <v>54</v>
      </c>
      <c r="AV757" s="16">
        <f>AU757/AS757</f>
        <v>10.8</v>
      </c>
      <c r="AW757" t="s">
        <v>187</v>
      </c>
      <c r="AX757" s="2"/>
      <c r="BF757" s="9">
        <v>5</v>
      </c>
      <c r="BG757" s="6">
        <v>8.3</v>
      </c>
      <c r="BH757" s="6"/>
      <c r="BJ757" s="6">
        <v>2.5</v>
      </c>
      <c r="BM757" s="6">
        <v>2.5</v>
      </c>
      <c r="BN757" s="5">
        <v>10.8</v>
      </c>
      <c r="BO757" s="14">
        <v>0.23148148148148145</v>
      </c>
      <c r="BP757" s="14"/>
      <c r="BQ757" s="17">
        <v>0.23148148148148145</v>
      </c>
    </row>
    <row r="758" spans="1:69" ht="12.75">
      <c r="A758" s="3"/>
      <c r="D758" s="6"/>
      <c r="E758" s="2"/>
      <c r="I758" s="2"/>
      <c r="Q758" s="2"/>
      <c r="U758" s="2"/>
      <c r="AC758" s="2"/>
      <c r="AG758" s="9">
        <v>3.5</v>
      </c>
      <c r="AH758" s="6">
        <v>7.45</v>
      </c>
      <c r="AI758" s="16">
        <f>AG758*AH758</f>
        <v>26.075</v>
      </c>
      <c r="AJ758" s="16">
        <f>AI758/AG758</f>
        <v>7.45</v>
      </c>
      <c r="AS758" s="8">
        <f>3+1/3</f>
        <v>3.3333333333333335</v>
      </c>
      <c r="AT758" s="16">
        <v>10.8</v>
      </c>
      <c r="AU758" s="16">
        <f>AS758*AT758</f>
        <v>36.00000000000001</v>
      </c>
      <c r="AV758" s="16">
        <f>AU758/AS758</f>
        <v>10.800000000000002</v>
      </c>
      <c r="AW758" t="s">
        <v>187</v>
      </c>
      <c r="AX758" s="2"/>
      <c r="BF758" s="9">
        <f>3+1/3</f>
        <v>3.3333333333333335</v>
      </c>
      <c r="BG758" s="6">
        <v>8.3</v>
      </c>
      <c r="BH758" s="6"/>
      <c r="BJ758" s="6">
        <v>2.5</v>
      </c>
      <c r="BM758" s="6">
        <v>2.5</v>
      </c>
      <c r="BN758" s="5">
        <v>10.8</v>
      </c>
      <c r="BO758" s="14">
        <v>0.23148148148148145</v>
      </c>
      <c r="BP758" s="14"/>
      <c r="BQ758" s="17">
        <v>0.23148148148148145</v>
      </c>
    </row>
    <row r="759" spans="1:69" ht="12.75">
      <c r="A759" s="3"/>
      <c r="D759" s="6"/>
      <c r="E759" s="2"/>
      <c r="I759" s="2"/>
      <c r="Q759" s="2"/>
      <c r="U759" s="2"/>
      <c r="AC759" s="2"/>
      <c r="AS759" s="8">
        <v>5</v>
      </c>
      <c r="AT759" s="16">
        <v>8.8</v>
      </c>
      <c r="AU759" s="16">
        <f>AS759*AT759</f>
        <v>44</v>
      </c>
      <c r="AV759" s="16">
        <f>AU759/AS759</f>
        <v>8.8</v>
      </c>
      <c r="AW759" t="s">
        <v>187</v>
      </c>
      <c r="AX759" s="2"/>
      <c r="BF759" s="2"/>
      <c r="BG759" s="6"/>
      <c r="BJ759" s="6">
        <v>0.5</v>
      </c>
      <c r="BM759" s="6">
        <v>0.5</v>
      </c>
      <c r="BN759" s="5">
        <v>8.8</v>
      </c>
      <c r="BO759" s="14">
        <v>0.056818181818181816</v>
      </c>
      <c r="BP759" s="14"/>
      <c r="BQ759" s="17">
        <v>0.056818181818181816</v>
      </c>
    </row>
    <row r="760" spans="1:66" ht="12.75">
      <c r="A760" s="3"/>
      <c r="D760" s="6"/>
      <c r="E760" s="2"/>
      <c r="I760" s="2"/>
      <c r="Q760" s="2"/>
      <c r="U760" s="2"/>
      <c r="AC760" s="2"/>
      <c r="AT760" s="16"/>
      <c r="AU760" s="16"/>
      <c r="AV760" s="21"/>
      <c r="AX760" s="2"/>
      <c r="BF760" s="2"/>
      <c r="BG760" s="6"/>
      <c r="BN760" s="21"/>
    </row>
    <row r="761" spans="1:66" ht="12.75">
      <c r="A761" s="3"/>
      <c r="B761" s="3">
        <v>1442</v>
      </c>
      <c r="C761" s="6">
        <f>E761+I761+M761+Q761+U761+Y761+AC761+AG761+AK761+AO761+AS761+AX761+BB761</f>
        <v>26.833333333333336</v>
      </c>
      <c r="D761" s="6">
        <f>G761+K761+O761+S761+W761+AA761+AE761+AI761+AM761+AQ761+AU761+AZ761+BD761</f>
        <v>232.325</v>
      </c>
      <c r="E761" s="16">
        <f>SUM(E757:E760)</f>
        <v>5</v>
      </c>
      <c r="F761" s="16">
        <f>AVERAGE(F757:F760)</f>
        <v>7</v>
      </c>
      <c r="G761" s="16">
        <f>SUM(G757:G760)</f>
        <v>35</v>
      </c>
      <c r="H761" s="16">
        <f>G761/E761</f>
        <v>7</v>
      </c>
      <c r="I761" s="2"/>
      <c r="Q761" s="2"/>
      <c r="U761" s="2"/>
      <c r="AC761" s="2"/>
      <c r="AG761" s="16">
        <f>SUM(AG757:AG760)</f>
        <v>8.5</v>
      </c>
      <c r="AH761" s="16">
        <f>AVERAGE(AH757:AH760)</f>
        <v>7.45</v>
      </c>
      <c r="AI761" s="16">
        <f>SUM(AI757:AI760)</f>
        <v>63.325</v>
      </c>
      <c r="AJ761" s="16">
        <f>AI761/AG761</f>
        <v>7.45</v>
      </c>
      <c r="AS761" s="16">
        <f>SUM(AS757:AS760)</f>
        <v>13.333333333333334</v>
      </c>
      <c r="AT761" s="16">
        <f>AVERAGE(AT757:AT760)</f>
        <v>10.133333333333335</v>
      </c>
      <c r="AU761" s="16">
        <f>SUM(AU757:AU760)</f>
        <v>134</v>
      </c>
      <c r="AV761" s="16">
        <f>AU761/AS761</f>
        <v>10.049999999999999</v>
      </c>
      <c r="AX761" s="2"/>
      <c r="BF761" s="2"/>
      <c r="BG761" s="6"/>
      <c r="BN761" s="21"/>
    </row>
    <row r="762" spans="1:59" ht="12.75">
      <c r="A762" s="3"/>
      <c r="D762" s="6"/>
      <c r="E762" s="2"/>
      <c r="I762" s="2"/>
      <c r="Q762" s="2"/>
      <c r="U762" s="2"/>
      <c r="AC762" s="2"/>
      <c r="AX762" s="2"/>
      <c r="BF762" s="2"/>
      <c r="BG762" s="6"/>
    </row>
    <row r="763" spans="1:59" ht="12.75">
      <c r="A763" s="3">
        <v>1443</v>
      </c>
      <c r="D763" s="6"/>
      <c r="E763" s="2"/>
      <c r="I763" s="2"/>
      <c r="Q763" s="2"/>
      <c r="U763" s="2"/>
      <c r="Y763" s="9">
        <v>5</v>
      </c>
      <c r="Z763" s="6">
        <v>7.4</v>
      </c>
      <c r="AA763" s="16">
        <f>Y763*Z763</f>
        <v>37</v>
      </c>
      <c r="AB763" s="16">
        <f>AA763/Y763</f>
        <v>7.4</v>
      </c>
      <c r="AC763" s="9">
        <v>5</v>
      </c>
      <c r="AD763" s="6">
        <v>7.4</v>
      </c>
      <c r="AE763" s="16">
        <f>AC763*AD763</f>
        <v>37</v>
      </c>
      <c r="AF763" s="16">
        <f>AE763/AC763</f>
        <v>7.4</v>
      </c>
      <c r="AG763" s="9">
        <v>5</v>
      </c>
      <c r="AH763" s="6">
        <v>7</v>
      </c>
      <c r="AI763" s="16">
        <f>AG763*AH763</f>
        <v>35</v>
      </c>
      <c r="AJ763" s="16">
        <f>AI763/AG763</f>
        <v>7</v>
      </c>
      <c r="AK763" s="9">
        <v>10</v>
      </c>
      <c r="AL763" s="6">
        <v>7.4</v>
      </c>
      <c r="AM763" s="16">
        <f>AK763*AL763</f>
        <v>74</v>
      </c>
      <c r="AN763" s="16">
        <f>AM763/AK763</f>
        <v>7.4</v>
      </c>
      <c r="AX763" s="2"/>
      <c r="BB763" s="9">
        <v>1</v>
      </c>
      <c r="BC763" s="6">
        <v>6.5</v>
      </c>
      <c r="BD763" s="16">
        <f>BB763*BC763</f>
        <v>6.5</v>
      </c>
      <c r="BE763" s="16">
        <f>BD763/BB763</f>
        <v>6.5</v>
      </c>
      <c r="BF763" s="2"/>
      <c r="BG763" s="6"/>
    </row>
    <row r="764" spans="1:59" ht="12.75">
      <c r="A764" s="3"/>
      <c r="D764" s="6"/>
      <c r="E764" s="2"/>
      <c r="I764" s="2"/>
      <c r="Q764" s="2"/>
      <c r="U764" s="2"/>
      <c r="Y764" s="9">
        <v>11</v>
      </c>
      <c r="Z764" s="6">
        <v>7.4</v>
      </c>
      <c r="AA764" s="16">
        <f>Y764*Z764</f>
        <v>81.4</v>
      </c>
      <c r="AB764" s="16">
        <f>AA764/Y764</f>
        <v>7.4</v>
      </c>
      <c r="AC764" s="9">
        <f>3+2/3</f>
        <v>3.6666666666666665</v>
      </c>
      <c r="AD764" s="6">
        <v>7.4</v>
      </c>
      <c r="AE764" s="16">
        <f>AC764*AD764</f>
        <v>27.133333333333333</v>
      </c>
      <c r="AF764" s="16">
        <f>AE764/AC764</f>
        <v>7.4</v>
      </c>
      <c r="AX764" s="2"/>
      <c r="BB764" s="9">
        <v>7</v>
      </c>
      <c r="BC764" s="6">
        <v>4.2</v>
      </c>
      <c r="BD764" s="16">
        <f>BB764*BC764</f>
        <v>29.400000000000002</v>
      </c>
      <c r="BE764" s="16">
        <f>BD764/BB764</f>
        <v>4.2</v>
      </c>
      <c r="BF764" s="2"/>
      <c r="BG764" s="6"/>
    </row>
    <row r="765" spans="1:59" ht="12.75">
      <c r="A765" s="3"/>
      <c r="D765" s="6"/>
      <c r="E765" s="2"/>
      <c r="I765" s="2"/>
      <c r="Q765" s="2"/>
      <c r="U765" s="2"/>
      <c r="AA765" s="16"/>
      <c r="AB765" s="6"/>
      <c r="AE765" s="16"/>
      <c r="AX765" s="2"/>
      <c r="BD765" s="16"/>
      <c r="BE765" s="6"/>
      <c r="BF765" s="2"/>
      <c r="BG765" s="6"/>
    </row>
    <row r="766" spans="1:59" ht="12.75">
      <c r="A766" s="3"/>
      <c r="B766" s="3">
        <v>1443</v>
      </c>
      <c r="C766" s="6">
        <f>E766+I766+M766+Q766+U766+Y766+AC766+AG766+AK766+AO766+AS766+AX766+BB766</f>
        <v>47.666666666666664</v>
      </c>
      <c r="D766" s="6">
        <f>G766+K766+O766+S766+W766+AA766+AE766+AI766+AM766+AQ766+AU766+AZ766+BD766</f>
        <v>327.4333333333333</v>
      </c>
      <c r="E766" s="16"/>
      <c r="I766" s="2"/>
      <c r="Q766" s="2"/>
      <c r="U766" s="2"/>
      <c r="Y766" s="16">
        <f>SUM(Y763:Y765)</f>
        <v>16</v>
      </c>
      <c r="Z766" s="6">
        <f>AVERAGE(Z763:Z765)</f>
        <v>7.4</v>
      </c>
      <c r="AA766" s="16">
        <f>SUM(AA763:AA765)</f>
        <v>118.4</v>
      </c>
      <c r="AB766" s="16">
        <f>AA766/Y766</f>
        <v>7.4</v>
      </c>
      <c r="AC766" s="16">
        <f>SUM(AC763:AC765)</f>
        <v>8.666666666666666</v>
      </c>
      <c r="AD766" s="6">
        <f>AVERAGE(AD763:AD765)</f>
        <v>7.4</v>
      </c>
      <c r="AE766" s="16">
        <f>SUM(AE763:AE765)</f>
        <v>64.13333333333333</v>
      </c>
      <c r="AF766" s="16">
        <f>AE766/AC766</f>
        <v>7.3999999999999995</v>
      </c>
      <c r="AG766" s="16">
        <f>SUM(AG763:AG765)</f>
        <v>5</v>
      </c>
      <c r="AH766" s="6">
        <f>AVERAGE(AH763:AH765)</f>
        <v>7</v>
      </c>
      <c r="AI766" s="16">
        <f>SUM(AI763:AI765)</f>
        <v>35</v>
      </c>
      <c r="AJ766" s="16">
        <f>AI766/AG766</f>
        <v>7</v>
      </c>
      <c r="AK766" s="16">
        <f>SUM(AK763:AK765)</f>
        <v>10</v>
      </c>
      <c r="AL766" s="6">
        <f>AVERAGE(AL763:AL765)</f>
        <v>7.4</v>
      </c>
      <c r="AM766" s="16">
        <f>SUM(AM763:AM765)</f>
        <v>74</v>
      </c>
      <c r="AN766" s="16">
        <f>AM766/AK766</f>
        <v>7.4</v>
      </c>
      <c r="AX766" s="2"/>
      <c r="BB766" s="16">
        <f>SUM(BB763:BB765)</f>
        <v>8</v>
      </c>
      <c r="BC766" s="6">
        <f>AVERAGE(BC763:BC765)</f>
        <v>5.35</v>
      </c>
      <c r="BD766" s="16">
        <f>SUM(BD763:BD765)</f>
        <v>35.900000000000006</v>
      </c>
      <c r="BE766" s="16">
        <f>BD766/BB766</f>
        <v>4.487500000000001</v>
      </c>
      <c r="BF766" s="2"/>
      <c r="BG766" s="6"/>
    </row>
    <row r="767" spans="1:59" ht="12.75">
      <c r="A767" s="3"/>
      <c r="D767" s="6"/>
      <c r="E767" s="2"/>
      <c r="I767" s="2"/>
      <c r="Q767" s="2"/>
      <c r="U767" s="2"/>
      <c r="AC767" s="2"/>
      <c r="AX767" s="2"/>
      <c r="BF767" s="2"/>
      <c r="BG767" s="6"/>
    </row>
    <row r="768" spans="1:59" ht="12.75">
      <c r="A768" s="3">
        <v>1444</v>
      </c>
      <c r="D768" s="6"/>
      <c r="E768" s="9">
        <v>5</v>
      </c>
      <c r="F768" s="6">
        <v>7</v>
      </c>
      <c r="G768" s="16">
        <f>E768*F768</f>
        <v>35</v>
      </c>
      <c r="H768" s="16">
        <f>G768/E768</f>
        <v>7</v>
      </c>
      <c r="I768" s="2"/>
      <c r="Q768" s="2"/>
      <c r="U768" s="9">
        <v>5</v>
      </c>
      <c r="V768" s="6">
        <v>7.5</v>
      </c>
      <c r="W768" s="16">
        <f>U768*V768</f>
        <v>37.5</v>
      </c>
      <c r="X768" s="16">
        <f>W768/U768</f>
        <v>7.5</v>
      </c>
      <c r="Y768" s="9">
        <v>10</v>
      </c>
      <c r="Z768" s="6">
        <v>7.5</v>
      </c>
      <c r="AA768" s="16">
        <f>Y768*Z768</f>
        <v>75</v>
      </c>
      <c r="AB768" s="16">
        <f>AA768/Y768</f>
        <v>7.5</v>
      </c>
      <c r="AC768" s="2"/>
      <c r="AG768" s="9">
        <v>4</v>
      </c>
      <c r="AH768" s="6">
        <v>7</v>
      </c>
      <c r="AI768" s="16">
        <f>AG768*AH768</f>
        <v>28</v>
      </c>
      <c r="AJ768" s="16">
        <f>AI768/AG768</f>
        <v>7</v>
      </c>
      <c r="AK768" s="9">
        <v>10</v>
      </c>
      <c r="AL768" s="6">
        <v>8</v>
      </c>
      <c r="AM768" s="16">
        <f>AK768*AL768</f>
        <v>80</v>
      </c>
      <c r="AN768" s="16">
        <f>AM768/AK768</f>
        <v>8</v>
      </c>
      <c r="AX768" s="2"/>
      <c r="BB768" s="9">
        <v>1</v>
      </c>
      <c r="BC768" s="6">
        <v>7</v>
      </c>
      <c r="BD768" s="16">
        <f>BB768*BC768</f>
        <v>7</v>
      </c>
      <c r="BE768" s="16">
        <f>BD768/BB768</f>
        <v>7</v>
      </c>
      <c r="BF768" s="2"/>
      <c r="BG768" s="6"/>
    </row>
    <row r="769" spans="1:59" ht="12.75">
      <c r="A769" s="3"/>
      <c r="D769" s="6"/>
      <c r="E769" s="2"/>
      <c r="I769" s="2"/>
      <c r="Q769" s="2"/>
      <c r="U769" s="9">
        <v>10</v>
      </c>
      <c r="V769" s="6">
        <v>7.5</v>
      </c>
      <c r="W769" s="16">
        <f>U769*V769</f>
        <v>75</v>
      </c>
      <c r="X769" s="16">
        <f>W769/U769</f>
        <v>7.5</v>
      </c>
      <c r="AC769" s="2"/>
      <c r="AG769" s="9">
        <v>5</v>
      </c>
      <c r="AH769" s="6">
        <v>7</v>
      </c>
      <c r="AI769" s="16">
        <f>AG769*AH769</f>
        <v>35</v>
      </c>
      <c r="AJ769" s="16">
        <f>AI769/AG769</f>
        <v>7</v>
      </c>
      <c r="AX769" s="2"/>
      <c r="BB769" s="9">
        <v>7</v>
      </c>
      <c r="BC769" s="6">
        <v>5</v>
      </c>
      <c r="BD769" s="16">
        <f>BB769*BC769</f>
        <v>35</v>
      </c>
      <c r="BE769" s="16">
        <f>BD769/BB769</f>
        <v>5</v>
      </c>
      <c r="BF769" s="2"/>
      <c r="BG769" s="6"/>
    </row>
    <row r="770" spans="1:59" ht="12.75">
      <c r="A770" s="3"/>
      <c r="D770" s="6"/>
      <c r="E770" s="2"/>
      <c r="I770" s="2"/>
      <c r="Q770" s="2"/>
      <c r="U770" s="9">
        <v>2</v>
      </c>
      <c r="V770" s="6">
        <v>8</v>
      </c>
      <c r="W770" s="16">
        <f>U770*V770</f>
        <v>16</v>
      </c>
      <c r="X770" s="16">
        <f>W770/U770</f>
        <v>8</v>
      </c>
      <c r="AC770" s="2"/>
      <c r="AG770" s="9">
        <v>6.5</v>
      </c>
      <c r="AH770" s="6">
        <v>8</v>
      </c>
      <c r="AI770" s="16">
        <f>AG770*AH770</f>
        <v>52</v>
      </c>
      <c r="AJ770" s="16">
        <f>AI770/AG770</f>
        <v>8</v>
      </c>
      <c r="AX770" s="2"/>
      <c r="BF770" s="2"/>
      <c r="BG770" s="6"/>
    </row>
    <row r="771" spans="1:59" ht="12.75">
      <c r="A771" s="3"/>
      <c r="D771" s="6"/>
      <c r="E771" s="2"/>
      <c r="I771" s="2"/>
      <c r="Q771" s="2"/>
      <c r="U771" s="2"/>
      <c r="W771" s="16"/>
      <c r="AC771" s="2"/>
      <c r="AG771" s="2"/>
      <c r="AI771" s="16"/>
      <c r="AX771" s="2"/>
      <c r="BF771" s="2"/>
      <c r="BG771" s="6"/>
    </row>
    <row r="772" spans="1:59" ht="12.75">
      <c r="A772" s="3"/>
      <c r="B772" s="3">
        <v>1444</v>
      </c>
      <c r="C772" s="6">
        <f>E772+I772+M772+Q772+U772+Y772+AC772+AG772+AK772+AO772+AS772+AX772+BB772</f>
        <v>65.5</v>
      </c>
      <c r="D772" s="6">
        <f>G772+K772+O772+S772+W772+AA772+AE772+AI772+AM772+AQ772+AU772+AZ772+BD772</f>
        <v>475.5</v>
      </c>
      <c r="E772" s="16">
        <f>SUM(E768:E771)</f>
        <v>5</v>
      </c>
      <c r="F772" s="6">
        <f>AVERAGE(F768:F771)</f>
        <v>7</v>
      </c>
      <c r="G772" s="16">
        <f>SUM(G768:G771)</f>
        <v>35</v>
      </c>
      <c r="H772" s="16">
        <f>G772/E772</f>
        <v>7</v>
      </c>
      <c r="I772" s="2"/>
      <c r="Q772" s="2"/>
      <c r="U772" s="16">
        <f>SUM(U768:U771)</f>
        <v>17</v>
      </c>
      <c r="V772" s="6">
        <f>AVERAGE(V768:V771)</f>
        <v>7.666666666666667</v>
      </c>
      <c r="W772" s="16">
        <f>SUM(W768:W771)</f>
        <v>128.5</v>
      </c>
      <c r="X772" s="16">
        <f>W772/U772</f>
        <v>7.5588235294117645</v>
      </c>
      <c r="Y772" s="16">
        <f>SUM(Y768:Y771)</f>
        <v>10</v>
      </c>
      <c r="Z772" s="6">
        <f>AVERAGE(Z768:Z771)</f>
        <v>7.5</v>
      </c>
      <c r="AA772" s="16">
        <f>SUM(AA768:AA771)</f>
        <v>75</v>
      </c>
      <c r="AB772" s="16">
        <f>AA772/Y772</f>
        <v>7.5</v>
      </c>
      <c r="AC772" s="2"/>
      <c r="AG772" s="16">
        <f>SUM(AG768:AG771)</f>
        <v>15.5</v>
      </c>
      <c r="AH772" s="6">
        <f>AVERAGE(AH768:AH771)</f>
        <v>7.333333333333333</v>
      </c>
      <c r="AI772" s="16">
        <f>SUM(AI768:AI771)</f>
        <v>115</v>
      </c>
      <c r="AJ772" s="16">
        <f>AI772/AG772</f>
        <v>7.419354838709677</v>
      </c>
      <c r="AK772" s="16">
        <f>SUM(AK768:AK771)</f>
        <v>10</v>
      </c>
      <c r="AL772" s="6">
        <f>AVERAGE(AL768:AL771)</f>
        <v>8</v>
      </c>
      <c r="AM772" s="16">
        <f>SUM(AM768:AM771)</f>
        <v>80</v>
      </c>
      <c r="AN772" s="16">
        <f>AM772/AK772</f>
        <v>8</v>
      </c>
      <c r="AX772" s="2"/>
      <c r="BB772" s="16">
        <f>SUM(BB768:BB771)</f>
        <v>8</v>
      </c>
      <c r="BC772" s="6">
        <f>AVERAGE(BC768:BC771)</f>
        <v>6</v>
      </c>
      <c r="BD772" s="16">
        <f>SUM(BD768:BD771)</f>
        <v>42</v>
      </c>
      <c r="BE772" s="16">
        <f>BD772/BB772</f>
        <v>5.25</v>
      </c>
      <c r="BF772" s="2"/>
      <c r="BG772" s="6"/>
    </row>
    <row r="773" spans="1:59" ht="12.75">
      <c r="A773" s="3"/>
      <c r="D773" s="6"/>
      <c r="E773" s="2"/>
      <c r="I773" s="2"/>
      <c r="Q773" s="2"/>
      <c r="U773" s="2"/>
      <c r="AC773" s="2"/>
      <c r="AX773" s="2"/>
      <c r="BF773" s="2"/>
      <c r="BG773" s="6"/>
    </row>
    <row r="774" spans="1:59" ht="12.75">
      <c r="A774" s="3">
        <v>1445</v>
      </c>
      <c r="D774" s="6"/>
      <c r="E774" s="9">
        <v>5</v>
      </c>
      <c r="F774" s="6">
        <v>7</v>
      </c>
      <c r="G774" s="16">
        <f>E774*F774</f>
        <v>35</v>
      </c>
      <c r="H774" s="16">
        <f>G774/E774</f>
        <v>7</v>
      </c>
      <c r="I774" s="2"/>
      <c r="Q774" s="2"/>
      <c r="U774" s="9">
        <v>2</v>
      </c>
      <c r="V774" s="6">
        <v>8</v>
      </c>
      <c r="W774" s="16">
        <f>U774*V774</f>
        <v>16</v>
      </c>
      <c r="X774" s="16">
        <f>W774/U774</f>
        <v>8</v>
      </c>
      <c r="AC774" s="2"/>
      <c r="AK774" s="9">
        <v>10</v>
      </c>
      <c r="AL774" s="6">
        <v>8</v>
      </c>
      <c r="AM774" s="16">
        <f>AK774*AL774</f>
        <v>80</v>
      </c>
      <c r="AN774" s="16">
        <f>AM774/AK774</f>
        <v>8</v>
      </c>
      <c r="AX774" s="9">
        <v>1</v>
      </c>
      <c r="AY774" s="6">
        <v>7</v>
      </c>
      <c r="AZ774" s="16">
        <f>AX774*AY774</f>
        <v>7</v>
      </c>
      <c r="BA774" s="16">
        <f>AZ774/AX774</f>
        <v>7</v>
      </c>
      <c r="BB774" s="9">
        <v>7</v>
      </c>
      <c r="BC774" s="6">
        <v>5</v>
      </c>
      <c r="BD774" s="16">
        <f>BB774*BC774</f>
        <v>35</v>
      </c>
      <c r="BE774" s="16">
        <f>BD774/BB774</f>
        <v>5</v>
      </c>
      <c r="BF774" s="2"/>
      <c r="BG774" s="6"/>
    </row>
    <row r="775" spans="1:59" ht="12.75">
      <c r="A775" s="3"/>
      <c r="D775" s="6"/>
      <c r="E775" s="9">
        <v>3</v>
      </c>
      <c r="F775" s="6">
        <v>7</v>
      </c>
      <c r="G775" s="16">
        <f>E775*F775</f>
        <v>21</v>
      </c>
      <c r="H775" s="16">
        <f>G775/E775</f>
        <v>7</v>
      </c>
      <c r="I775" s="2"/>
      <c r="Q775" s="2"/>
      <c r="U775" s="2"/>
      <c r="AC775" s="2"/>
      <c r="AK775" s="9">
        <v>6.5</v>
      </c>
      <c r="AL775" s="6">
        <v>8</v>
      </c>
      <c r="AM775" s="16">
        <f>AK775*AL775</f>
        <v>52</v>
      </c>
      <c r="AN775" s="16">
        <f>AM775/AK775</f>
        <v>8</v>
      </c>
      <c r="AX775" s="9">
        <v>5</v>
      </c>
      <c r="AY775" s="6">
        <v>7</v>
      </c>
      <c r="AZ775" s="16">
        <f>AX775*AY775</f>
        <v>35</v>
      </c>
      <c r="BA775" s="16">
        <f>AZ775/AX775</f>
        <v>7</v>
      </c>
      <c r="BF775" s="2"/>
      <c r="BG775" s="6"/>
    </row>
    <row r="776" spans="1:59" ht="12.75">
      <c r="A776" s="3"/>
      <c r="D776" s="6"/>
      <c r="E776" s="2"/>
      <c r="G776" s="16"/>
      <c r="H776" s="6"/>
      <c r="I776" s="2"/>
      <c r="Q776" s="2"/>
      <c r="U776" s="2"/>
      <c r="AC776" s="2"/>
      <c r="AX776" s="2"/>
      <c r="BF776" s="2"/>
      <c r="BG776" s="6"/>
    </row>
    <row r="777" spans="1:59" ht="12.75">
      <c r="A777" s="3"/>
      <c r="B777" s="3">
        <v>1445</v>
      </c>
      <c r="C777" s="6">
        <f>E777+I777+M777+Q777+U777+Y777+AC777+AG777+AK777+AO777+AS777+AX777+BB777</f>
        <v>39.5</v>
      </c>
      <c r="D777" s="6">
        <f>G777+K777+O777+S777+W777+AA777+AE777+AI777+AM777+AQ777+AU777+AZ777+BD777</f>
        <v>281</v>
      </c>
      <c r="E777" s="16">
        <f>SUM(E774:E776)</f>
        <v>8</v>
      </c>
      <c r="F777" s="6">
        <f>AVERAGE(F774:F776)</f>
        <v>7</v>
      </c>
      <c r="G777" s="16">
        <f>SUM(G774:G776)</f>
        <v>56</v>
      </c>
      <c r="H777" s="16">
        <f>G777/E777</f>
        <v>7</v>
      </c>
      <c r="I777" s="2"/>
      <c r="Q777" s="2"/>
      <c r="U777" s="16">
        <f>SUM(U774:U776)</f>
        <v>2</v>
      </c>
      <c r="V777" s="6">
        <f>AVERAGE(V774:V776)</f>
        <v>8</v>
      </c>
      <c r="W777" s="16">
        <f>SUM(W774:W776)</f>
        <v>16</v>
      </c>
      <c r="X777" s="16">
        <f>W777/U777</f>
        <v>8</v>
      </c>
      <c r="AC777" s="2"/>
      <c r="AG777" s="16"/>
      <c r="AK777" s="16">
        <f>SUM(AK774:AK776)</f>
        <v>16.5</v>
      </c>
      <c r="AL777" s="6">
        <f>AVERAGE(AL774:AL776)</f>
        <v>8</v>
      </c>
      <c r="AM777" s="16">
        <f>SUM(AM774:AM776)</f>
        <v>132</v>
      </c>
      <c r="AN777" s="16">
        <f>AM777/AK777</f>
        <v>8</v>
      </c>
      <c r="AX777" s="16">
        <f>SUM(AX774:AX776)</f>
        <v>6</v>
      </c>
      <c r="AY777" s="6">
        <f>AVERAGE(AY774:AY776)</f>
        <v>7</v>
      </c>
      <c r="AZ777" s="16">
        <f>SUM(AZ774:AZ776)</f>
        <v>42</v>
      </c>
      <c r="BA777" s="16">
        <f>AZ777/AX777</f>
        <v>7</v>
      </c>
      <c r="BB777" s="16">
        <f>SUM(BB774:BB776)</f>
        <v>7</v>
      </c>
      <c r="BC777" s="6">
        <f>AVERAGE(BC774:BC776)</f>
        <v>5</v>
      </c>
      <c r="BD777" s="16">
        <f>SUM(BD774:BD776)</f>
        <v>35</v>
      </c>
      <c r="BE777" s="16">
        <f>BD777/BB777</f>
        <v>5</v>
      </c>
      <c r="BF777" s="2"/>
      <c r="BG777" s="6"/>
    </row>
    <row r="778" spans="1:59" ht="12.75">
      <c r="A778" s="3"/>
      <c r="D778" s="6"/>
      <c r="E778" s="2"/>
      <c r="I778" s="2"/>
      <c r="Q778" s="2"/>
      <c r="U778" s="2"/>
      <c r="AC778" s="2"/>
      <c r="AX778" s="2"/>
      <c r="BF778" s="2"/>
      <c r="BG778" s="6"/>
    </row>
    <row r="779" spans="1:69" ht="12.75">
      <c r="A779" s="3">
        <v>1446</v>
      </c>
      <c r="D779" s="6"/>
      <c r="E779" s="2"/>
      <c r="I779" s="2"/>
      <c r="Q779" s="2"/>
      <c r="U779" s="2"/>
      <c r="AC779" s="2"/>
      <c r="AG779" s="9">
        <v>10</v>
      </c>
      <c r="AH779" s="6">
        <v>7</v>
      </c>
      <c r="AI779" s="16">
        <f>AG779*AH779</f>
        <v>70</v>
      </c>
      <c r="AJ779" s="16">
        <f>AI779/AG779</f>
        <v>7</v>
      </c>
      <c r="AS779" s="6">
        <v>10</v>
      </c>
      <c r="AT779" s="5">
        <v>8.5</v>
      </c>
      <c r="AU779" s="16">
        <f>AS779*AT779</f>
        <v>85</v>
      </c>
      <c r="AV779" s="16">
        <f>AU779/AS779</f>
        <v>8.5</v>
      </c>
      <c r="AX779" s="2"/>
      <c r="BF779" s="9">
        <v>10</v>
      </c>
      <c r="BG779" s="6">
        <v>7.5</v>
      </c>
      <c r="BH779" s="6"/>
      <c r="BJ779" s="6">
        <v>1</v>
      </c>
      <c r="BM779" s="6">
        <v>1</v>
      </c>
      <c r="BN779" s="5">
        <v>8.5</v>
      </c>
      <c r="BO779" s="14">
        <v>0.11764705882352941</v>
      </c>
      <c r="BP779" s="14">
        <v>0</v>
      </c>
      <c r="BQ779" s="17">
        <v>0.11764705882352941</v>
      </c>
    </row>
    <row r="780" spans="1:69" ht="12.75">
      <c r="A780" s="3"/>
      <c r="D780" s="6"/>
      <c r="E780" s="2"/>
      <c r="I780" s="2"/>
      <c r="Q780" s="2"/>
      <c r="U780" s="2"/>
      <c r="AC780" s="2"/>
      <c r="AG780" s="9">
        <v>5</v>
      </c>
      <c r="AH780" s="6">
        <v>6.75</v>
      </c>
      <c r="AI780" s="16">
        <f>AG780*AH780</f>
        <v>33.75</v>
      </c>
      <c r="AJ780" s="16">
        <f>AI780/AG780</f>
        <v>6.75</v>
      </c>
      <c r="AX780" s="2"/>
      <c r="BB780" s="9">
        <v>4</v>
      </c>
      <c r="BC780" s="6">
        <v>5</v>
      </c>
      <c r="BD780" s="16">
        <f>BB780*BC780</f>
        <v>20</v>
      </c>
      <c r="BE780" s="16">
        <f>BD780/BB780</f>
        <v>5</v>
      </c>
      <c r="BH780" s="9">
        <v>1</v>
      </c>
      <c r="BI780" s="6">
        <v>7</v>
      </c>
      <c r="BM780" s="6">
        <v>0.2614583333333333</v>
      </c>
      <c r="BN780" s="5">
        <v>5.261458333333334</v>
      </c>
      <c r="BQ780" s="17">
        <v>0.04969313007325281</v>
      </c>
    </row>
    <row r="781" spans="1:69" ht="12.75">
      <c r="A781" s="3"/>
      <c r="D781" s="6"/>
      <c r="E781" s="2"/>
      <c r="I781" s="2"/>
      <c r="Q781" s="2"/>
      <c r="U781" s="2"/>
      <c r="AC781" s="2"/>
      <c r="AG781" s="9">
        <v>5</v>
      </c>
      <c r="AH781" s="6">
        <v>6.95</v>
      </c>
      <c r="AI781" s="16">
        <f>AG781*AH781</f>
        <v>34.75</v>
      </c>
      <c r="AJ781" s="16">
        <f>AI781/AG781</f>
        <v>6.95</v>
      </c>
      <c r="AX781" s="2"/>
      <c r="BB781" s="9">
        <v>3</v>
      </c>
      <c r="BC781" s="6">
        <v>4.5</v>
      </c>
      <c r="BD781" s="16">
        <f>BB781*BC781</f>
        <v>13.5</v>
      </c>
      <c r="BE781" s="16">
        <f>BD781/BB781</f>
        <v>4.5</v>
      </c>
      <c r="BF781" s="2"/>
      <c r="BG781" s="6"/>
      <c r="BM781" s="6">
        <v>0.2614583333333333</v>
      </c>
      <c r="BN781" s="5">
        <v>4.761458333333334</v>
      </c>
      <c r="BQ781" s="17">
        <v>0.0549113979435572</v>
      </c>
    </row>
    <row r="782" spans="1:59" ht="12.75">
      <c r="A782" s="3"/>
      <c r="D782" s="6"/>
      <c r="E782" s="2"/>
      <c r="I782" s="2"/>
      <c r="Q782" s="2"/>
      <c r="U782" s="2"/>
      <c r="AC782" s="2"/>
      <c r="AG782" s="9">
        <f>3+1/3</f>
        <v>3.3333333333333335</v>
      </c>
      <c r="AH782" s="6">
        <v>7.2</v>
      </c>
      <c r="AI782" s="16">
        <f>AG782*AH782</f>
        <v>24</v>
      </c>
      <c r="AJ782" s="16">
        <f>AI782/AG782</f>
        <v>7.199999999999999</v>
      </c>
      <c r="AX782" s="2"/>
      <c r="BF782" s="2"/>
      <c r="BG782" s="6"/>
    </row>
    <row r="783" spans="1:59" ht="12.75">
      <c r="A783" s="3"/>
      <c r="D783" s="6"/>
      <c r="E783" s="2"/>
      <c r="I783" s="2"/>
      <c r="Q783" s="2"/>
      <c r="U783" s="2"/>
      <c r="AC783" s="2"/>
      <c r="AI783" s="16"/>
      <c r="AX783" s="2"/>
      <c r="BF783" s="2"/>
      <c r="BG783" s="6"/>
    </row>
    <row r="784" spans="1:59" ht="12.75">
      <c r="A784" s="3"/>
      <c r="B784" s="3">
        <v>1446</v>
      </c>
      <c r="C784" s="6">
        <f>E784+I784+M784+Q784+U784+Y784+AC784+AG784+AK784+AO784+AS784+AX784+BB784</f>
        <v>40.33333333333333</v>
      </c>
      <c r="D784" s="6">
        <f>G784+K784+O784+S784+W784+AA784+AE784+AI784+AM784+AQ784+AU784+AZ784+BD784</f>
        <v>280.75</v>
      </c>
      <c r="E784" s="2"/>
      <c r="I784" s="2"/>
      <c r="Q784" s="2"/>
      <c r="U784" s="2"/>
      <c r="AC784" s="2"/>
      <c r="AG784" s="16">
        <f>SUM(AG779:AG783)</f>
        <v>23.333333333333332</v>
      </c>
      <c r="AH784" s="6">
        <f>AVERAGE(AH779:AH783)</f>
        <v>6.975</v>
      </c>
      <c r="AI784" s="16">
        <f>SUM(AI779:AI783)</f>
        <v>162.5</v>
      </c>
      <c r="AJ784" s="16">
        <f>AI784/AG784</f>
        <v>6.964285714285714</v>
      </c>
      <c r="AS784" s="16">
        <f>SUM(AS779:AS783)</f>
        <v>10</v>
      </c>
      <c r="AT784" s="6">
        <f>AVERAGE(AT779:AT783)</f>
        <v>8.5</v>
      </c>
      <c r="AU784" s="16">
        <f>SUM(AU779:AU783)</f>
        <v>85</v>
      </c>
      <c r="AV784" s="16">
        <f>AU784/AS784</f>
        <v>8.5</v>
      </c>
      <c r="AX784" s="2"/>
      <c r="BB784" s="16">
        <f>SUM(BB779:BB783)</f>
        <v>7</v>
      </c>
      <c r="BC784" s="6">
        <f>AVERAGE(BC779:BC783)</f>
        <v>4.75</v>
      </c>
      <c r="BD784" s="16">
        <f>BB784*BC784</f>
        <v>33.25</v>
      </c>
      <c r="BE784" s="16">
        <f>BD784/BB784</f>
        <v>4.75</v>
      </c>
      <c r="BF784" s="2"/>
      <c r="BG784" s="6"/>
    </row>
    <row r="785" spans="1:59" ht="12.75">
      <c r="A785" s="3"/>
      <c r="D785" s="6"/>
      <c r="E785" s="2"/>
      <c r="I785" s="2"/>
      <c r="Q785" s="2"/>
      <c r="U785" s="2"/>
      <c r="AC785" s="2"/>
      <c r="AX785" s="2"/>
      <c r="BF785" s="2"/>
      <c r="BG785" s="6"/>
    </row>
    <row r="786" spans="1:66" ht="12.75">
      <c r="A786" s="3">
        <v>1447</v>
      </c>
      <c r="D786" s="6"/>
      <c r="E786" s="2"/>
      <c r="I786" s="2"/>
      <c r="Q786" s="2"/>
      <c r="U786" s="9">
        <v>10</v>
      </c>
      <c r="V786" s="6">
        <v>7.5</v>
      </c>
      <c r="W786" s="16">
        <f>U786*V786</f>
        <v>75</v>
      </c>
      <c r="X786" s="16">
        <f>W786/U786</f>
        <v>7.5</v>
      </c>
      <c r="AC786" s="9">
        <v>5</v>
      </c>
      <c r="AD786" s="6">
        <v>8</v>
      </c>
      <c r="AE786" s="16">
        <f>AC786*AD786</f>
        <v>40</v>
      </c>
      <c r="AF786" s="16">
        <f>AE786/AC786</f>
        <v>8</v>
      </c>
      <c r="AG786" s="9">
        <v>5</v>
      </c>
      <c r="AH786" s="6">
        <v>7</v>
      </c>
      <c r="AI786" s="16">
        <f>AG786*AH786</f>
        <v>35</v>
      </c>
      <c r="AJ786" s="16">
        <f>AI786/AG786</f>
        <v>7</v>
      </c>
      <c r="AS786" s="8">
        <v>10</v>
      </c>
      <c r="AT786" s="6">
        <v>12.25</v>
      </c>
      <c r="AU786" s="16">
        <f>AS786*AT786</f>
        <v>122.5</v>
      </c>
      <c r="AV786" s="16">
        <f>AU786/AS786</f>
        <v>12.25</v>
      </c>
      <c r="AW786" t="s">
        <v>176</v>
      </c>
      <c r="AX786" s="2"/>
      <c r="BH786" s="9">
        <v>1</v>
      </c>
      <c r="BI786" s="6">
        <v>8</v>
      </c>
      <c r="BJ786" s="6">
        <v>0.2838541666666667</v>
      </c>
      <c r="BK786" s="16">
        <v>8.283854166666666</v>
      </c>
      <c r="BN786" s="17">
        <v>0.0342659541024835</v>
      </c>
    </row>
    <row r="787" spans="1:66" ht="12.75">
      <c r="A787" s="3"/>
      <c r="D787" s="6"/>
      <c r="E787" s="2"/>
      <c r="I787" s="2"/>
      <c r="Q787" s="2"/>
      <c r="U787" s="2"/>
      <c r="AC787" s="9">
        <v>4</v>
      </c>
      <c r="AD787" s="6">
        <v>7.5</v>
      </c>
      <c r="AE787" s="16">
        <f>AC787*AD787</f>
        <v>30</v>
      </c>
      <c r="AF787" s="16">
        <f>AE787/AC787</f>
        <v>7.5</v>
      </c>
      <c r="AS787" s="8">
        <v>5.5</v>
      </c>
      <c r="AT787" s="6">
        <v>12.25</v>
      </c>
      <c r="AU787" s="16">
        <f>AS787*AT787</f>
        <v>67.375</v>
      </c>
      <c r="AV787" s="16">
        <f>AU787/AS787</f>
        <v>12.25</v>
      </c>
      <c r="AW787" t="s">
        <v>176</v>
      </c>
      <c r="AX787" s="2"/>
      <c r="BH787" s="9">
        <v>7</v>
      </c>
      <c r="BI787" s="6">
        <v>5</v>
      </c>
      <c r="BJ787" s="6">
        <v>0.2838541666666667</v>
      </c>
      <c r="BK787" s="16">
        <v>5.283854166666667</v>
      </c>
      <c r="BN787" s="17">
        <v>0.05372104484967965</v>
      </c>
    </row>
    <row r="788" spans="1:63" ht="12.75">
      <c r="A788" s="3"/>
      <c r="D788" s="6"/>
      <c r="E788" s="2"/>
      <c r="I788" s="2"/>
      <c r="Q788" s="2"/>
      <c r="U788" s="2"/>
      <c r="AC788" s="2"/>
      <c r="AE788" s="16"/>
      <c r="AU788" s="16"/>
      <c r="AX788" s="2"/>
      <c r="BF788" s="2"/>
      <c r="BG788" s="6"/>
      <c r="BH788" s="6"/>
      <c r="BK788" s="16"/>
    </row>
    <row r="789" spans="1:63" ht="12.75">
      <c r="A789" s="3"/>
      <c r="B789" s="3">
        <v>1447</v>
      </c>
      <c r="C789" s="6">
        <f>E789+I789+M789+Q789+U789+Y789+AC789+AG789+AK789+AO789+AS789+AX789+BB789</f>
        <v>39.5</v>
      </c>
      <c r="D789" s="6">
        <f>G789+K789+O789+S789+W789+AA789+AE789+AI789+AM789+AQ789+AU789+AZ789+BD789</f>
        <v>369.875</v>
      </c>
      <c r="E789" s="2"/>
      <c r="I789" s="2"/>
      <c r="Q789" s="2"/>
      <c r="U789" s="16">
        <f>SUM(U786:U788)</f>
        <v>10</v>
      </c>
      <c r="V789" s="6">
        <f>AVERAGE(V786:V788)</f>
        <v>7.5</v>
      </c>
      <c r="W789" s="16">
        <f>SUM(W786:W788)</f>
        <v>75</v>
      </c>
      <c r="X789" s="16">
        <f>W789/U789</f>
        <v>7.5</v>
      </c>
      <c r="AC789" s="16">
        <f>SUM(AC786:AC788)</f>
        <v>9</v>
      </c>
      <c r="AD789" s="6">
        <f>AVERAGE(AD786:AD788)</f>
        <v>7.75</v>
      </c>
      <c r="AE789" s="16">
        <f>SUM(AE786:AE788)</f>
        <v>70</v>
      </c>
      <c r="AF789" s="16">
        <f>AE789/AC789</f>
        <v>7.777777777777778</v>
      </c>
      <c r="AG789" s="16">
        <f>SUM(AG786:AG788)</f>
        <v>5</v>
      </c>
      <c r="AH789" s="6">
        <f>AVERAGE(AH786:AH788)</f>
        <v>7</v>
      </c>
      <c r="AI789" s="16">
        <f>SUM(AI786:AI788)</f>
        <v>35</v>
      </c>
      <c r="AJ789" s="16">
        <f>AI789/AG789</f>
        <v>7</v>
      </c>
      <c r="AS789" s="16">
        <f>SUM(AS786:AS788)</f>
        <v>15.5</v>
      </c>
      <c r="AT789" s="6">
        <f>AVERAGE(AT786:AT788)</f>
        <v>12.25</v>
      </c>
      <c r="AU789" s="16">
        <f>SUM(AU786:AU788)</f>
        <v>189.875</v>
      </c>
      <c r="AV789" s="16">
        <f>AU789/AS789</f>
        <v>12.25</v>
      </c>
      <c r="AX789" s="2"/>
      <c r="BF789" s="2"/>
      <c r="BG789" s="6"/>
      <c r="BH789" s="6"/>
      <c r="BK789" s="16"/>
    </row>
    <row r="790" spans="1:59" ht="12.75">
      <c r="A790" s="3"/>
      <c r="D790" s="6"/>
      <c r="E790" s="2"/>
      <c r="I790" s="2"/>
      <c r="Q790" s="2"/>
      <c r="U790" s="2"/>
      <c r="AC790" s="2"/>
      <c r="AX790" s="2"/>
      <c r="BF790" s="2"/>
      <c r="BG790" s="6"/>
    </row>
    <row r="791" spans="1:59" ht="12.75">
      <c r="A791" s="3">
        <v>1448</v>
      </c>
      <c r="D791" s="6"/>
      <c r="E791" s="2"/>
      <c r="I791" s="2"/>
      <c r="M791" s="9">
        <v>10.5</v>
      </c>
      <c r="N791" s="6">
        <v>8</v>
      </c>
      <c r="O791" s="16">
        <f>M791*N791</f>
        <v>84</v>
      </c>
      <c r="P791" s="16">
        <f>O791/M791</f>
        <v>8</v>
      </c>
      <c r="Q791" s="2"/>
      <c r="U791" s="2"/>
      <c r="AC791" s="2"/>
      <c r="AG791" s="9">
        <v>5</v>
      </c>
      <c r="AH791" s="6">
        <v>6.8</v>
      </c>
      <c r="AI791" s="16">
        <f>AG791*AH791</f>
        <v>34</v>
      </c>
      <c r="AJ791" s="16">
        <f>AI791/AG791</f>
        <v>6.8</v>
      </c>
      <c r="AS791" s="8">
        <v>10</v>
      </c>
      <c r="AT791" s="6">
        <v>12.5</v>
      </c>
      <c r="AU791" s="16">
        <f>AS791*AT791</f>
        <v>125</v>
      </c>
      <c r="AV791" s="16">
        <f>AU791/AS791</f>
        <v>12.5</v>
      </c>
      <c r="AW791" t="s">
        <v>187</v>
      </c>
      <c r="AX791" s="2"/>
      <c r="BB791" s="9">
        <v>1</v>
      </c>
      <c r="BC791" s="6">
        <v>7</v>
      </c>
      <c r="BD791" s="16">
        <f>BB791*BC791</f>
        <v>7</v>
      </c>
      <c r="BE791" s="16">
        <f>BD791/BB791</f>
        <v>7</v>
      </c>
      <c r="BF791" s="2"/>
      <c r="BG791" s="6"/>
    </row>
    <row r="792" spans="1:59" ht="12.75">
      <c r="A792" s="3"/>
      <c r="D792" s="6"/>
      <c r="E792" s="2"/>
      <c r="I792" s="2"/>
      <c r="Q792" s="2"/>
      <c r="U792" s="2"/>
      <c r="AC792" s="2"/>
      <c r="AG792" s="9">
        <v>5</v>
      </c>
      <c r="AH792" s="6">
        <v>6.5</v>
      </c>
      <c r="AI792" s="16">
        <f>AG792*AH792</f>
        <v>32.5</v>
      </c>
      <c r="AJ792" s="16">
        <f>AI792/AG792</f>
        <v>6.5</v>
      </c>
      <c r="AS792" s="8">
        <v>7</v>
      </c>
      <c r="AT792" s="6">
        <v>12.5</v>
      </c>
      <c r="AU792" s="16">
        <f>AS792*AT792</f>
        <v>87.5</v>
      </c>
      <c r="AV792" s="16">
        <f>AU792/AS792</f>
        <v>12.5</v>
      </c>
      <c r="AW792" t="s">
        <v>187</v>
      </c>
      <c r="AX792" s="2"/>
      <c r="BB792" s="9">
        <v>9</v>
      </c>
      <c r="BC792" s="6">
        <v>4.8</v>
      </c>
      <c r="BD792" s="16">
        <f>BB792*BC792</f>
        <v>43.199999999999996</v>
      </c>
      <c r="BE792" s="16">
        <f>BD792/BB792</f>
        <v>4.8</v>
      </c>
      <c r="BF792" s="2"/>
      <c r="BG792" s="6"/>
    </row>
    <row r="793" spans="1:59" ht="12.75">
      <c r="A793" s="3"/>
      <c r="D793" s="6"/>
      <c r="E793" s="2"/>
      <c r="I793" s="2"/>
      <c r="Q793" s="2"/>
      <c r="U793" s="2"/>
      <c r="AC793" s="2"/>
      <c r="AX793" s="2"/>
      <c r="BB793" s="9">
        <v>3.5</v>
      </c>
      <c r="BC793" s="6">
        <v>6.8</v>
      </c>
      <c r="BD793" s="16">
        <f>BB793*BC793</f>
        <v>23.8</v>
      </c>
      <c r="BE793" s="16">
        <f>BD793/BB793</f>
        <v>6.8</v>
      </c>
      <c r="BF793" s="2"/>
      <c r="BG793" s="6"/>
    </row>
    <row r="794" spans="1:59" ht="12.75">
      <c r="A794" s="3"/>
      <c r="D794" s="6"/>
      <c r="E794" s="2"/>
      <c r="I794" s="2"/>
      <c r="Q794" s="2"/>
      <c r="U794" s="2"/>
      <c r="AC794" s="2"/>
      <c r="AX794" s="2"/>
      <c r="BD794" s="16"/>
      <c r="BE794" s="6"/>
      <c r="BF794" s="2"/>
      <c r="BG794" s="6"/>
    </row>
    <row r="795" spans="1:59" ht="12.75">
      <c r="A795" s="3"/>
      <c r="B795" s="3">
        <v>1448</v>
      </c>
      <c r="C795" s="6">
        <f>E795+I795+M795+Q795+U795+Y795+AC795+AG795+AK795+AO795+AS795+AX795+BB795</f>
        <v>51</v>
      </c>
      <c r="D795" s="6">
        <f>G795+K795+O795+S795+W795+AA795+AE795+AI795+AM795+AQ795+AU795+AZ795+BD795</f>
        <v>437</v>
      </c>
      <c r="E795" s="2"/>
      <c r="I795" s="2"/>
      <c r="M795" s="16">
        <f>SUM(M791:M794)</f>
        <v>10.5</v>
      </c>
      <c r="N795" s="6">
        <f>AVERAGE(N791:N794)</f>
        <v>8</v>
      </c>
      <c r="O795" s="16">
        <f>SUM(O791:O794)</f>
        <v>84</v>
      </c>
      <c r="P795" s="16">
        <f>O795/M795</f>
        <v>8</v>
      </c>
      <c r="Q795" s="2"/>
      <c r="U795" s="2"/>
      <c r="AC795" s="2"/>
      <c r="AG795" s="16">
        <f>SUM(AG791:AG794)</f>
        <v>10</v>
      </c>
      <c r="AH795" s="6">
        <f>AVERAGE(AH791:AH794)</f>
        <v>6.65</v>
      </c>
      <c r="AI795" s="16">
        <f>SUM(AI791:AI794)</f>
        <v>66.5</v>
      </c>
      <c r="AJ795" s="16">
        <f>AI795/AG795</f>
        <v>6.65</v>
      </c>
      <c r="AS795" s="16">
        <f>SUM(AS791:AS794)</f>
        <v>17</v>
      </c>
      <c r="AT795" s="6">
        <f>AVERAGE(AT791:AT794)</f>
        <v>12.5</v>
      </c>
      <c r="AU795" s="16">
        <f>SUM(AU791:AU794)</f>
        <v>212.5</v>
      </c>
      <c r="AV795" s="16">
        <f>AU795/AS795</f>
        <v>12.5</v>
      </c>
      <c r="AX795" s="2"/>
      <c r="BB795" s="16">
        <f>SUM(BB791:BB794)</f>
        <v>13.5</v>
      </c>
      <c r="BC795" s="6">
        <f>AVERAGE(BC791:BC794)</f>
        <v>6.2</v>
      </c>
      <c r="BD795" s="16">
        <f>SUM(BD791:BD794)</f>
        <v>74</v>
      </c>
      <c r="BE795" s="16">
        <f>BD795/BB795</f>
        <v>5.481481481481482</v>
      </c>
      <c r="BF795" s="2"/>
      <c r="BG795" s="6"/>
    </row>
    <row r="796" spans="1:59" ht="12.75">
      <c r="A796" s="3"/>
      <c r="D796" s="6"/>
      <c r="E796" s="2"/>
      <c r="I796" s="2"/>
      <c r="Q796" s="2"/>
      <c r="U796" s="2"/>
      <c r="AC796" s="2"/>
      <c r="AX796" s="2"/>
      <c r="BF796" s="2"/>
      <c r="BG796" s="6"/>
    </row>
    <row r="797" spans="1:59" ht="12.75">
      <c r="A797" s="3">
        <v>1449</v>
      </c>
      <c r="D797" s="6"/>
      <c r="E797" s="2"/>
      <c r="I797" s="2"/>
      <c r="Q797" s="2"/>
      <c r="U797" s="2"/>
      <c r="AC797" s="9">
        <v>5</v>
      </c>
      <c r="AD797" s="6">
        <v>8</v>
      </c>
      <c r="AE797" s="16">
        <f>AC797*AD797</f>
        <v>40</v>
      </c>
      <c r="AF797" s="16">
        <f>AE797/AC797</f>
        <v>8</v>
      </c>
      <c r="AG797" s="9">
        <v>5</v>
      </c>
      <c r="AH797" s="6">
        <v>7.25</v>
      </c>
      <c r="AI797" s="16">
        <f>AG797*AH797</f>
        <v>36.25</v>
      </c>
      <c r="AJ797" s="16">
        <f>AI797/AG797</f>
        <v>7.25</v>
      </c>
      <c r="AK797" s="9">
        <v>10</v>
      </c>
      <c r="AL797" s="6">
        <v>8.25</v>
      </c>
      <c r="AM797" s="16">
        <f>AK797*AL797</f>
        <v>82.5</v>
      </c>
      <c r="AN797" s="16">
        <f>AM797/AK797</f>
        <v>8.25</v>
      </c>
      <c r="AS797" s="8">
        <v>10</v>
      </c>
      <c r="AT797" s="6">
        <v>12.766666666666667</v>
      </c>
      <c r="AU797" s="16">
        <f>AS797*AT797</f>
        <v>127.66666666666667</v>
      </c>
      <c r="AV797" s="16">
        <f>AU797/AS797</f>
        <v>12.766666666666667</v>
      </c>
      <c r="AW797" t="s">
        <v>176</v>
      </c>
      <c r="AX797" s="2"/>
      <c r="BB797" s="9">
        <v>1</v>
      </c>
      <c r="BC797" s="6">
        <v>7</v>
      </c>
      <c r="BD797" s="16">
        <f>BB797*BC797</f>
        <v>7</v>
      </c>
      <c r="BE797" s="16">
        <f>BD797/BB797</f>
        <v>7</v>
      </c>
      <c r="BF797" s="2"/>
      <c r="BG797" s="6"/>
    </row>
    <row r="798" spans="1:59" ht="12.75">
      <c r="A798" s="3"/>
      <c r="D798" s="6"/>
      <c r="E798" s="2"/>
      <c r="I798" s="2"/>
      <c r="Q798" s="2"/>
      <c r="U798" s="2"/>
      <c r="AC798" s="9">
        <v>3.5</v>
      </c>
      <c r="AD798" s="6">
        <v>7</v>
      </c>
      <c r="AE798" s="16">
        <f>AC798*AD798</f>
        <v>24.5</v>
      </c>
      <c r="AF798" s="16">
        <f>AE798/AC798</f>
        <v>7</v>
      </c>
      <c r="AS798" s="8">
        <v>7</v>
      </c>
      <c r="AT798" s="6">
        <v>12.766666666666667</v>
      </c>
      <c r="AU798" s="16">
        <f>AS798*AT798</f>
        <v>89.36666666666667</v>
      </c>
      <c r="AV798" s="16">
        <f>AU798/AS798</f>
        <v>12.766666666666667</v>
      </c>
      <c r="AW798" t="s">
        <v>176</v>
      </c>
      <c r="AX798" s="2"/>
      <c r="BB798" s="9">
        <v>7</v>
      </c>
      <c r="BC798" s="6">
        <v>5</v>
      </c>
      <c r="BD798" s="16">
        <f>BB798*BC798</f>
        <v>35</v>
      </c>
      <c r="BE798" s="16">
        <f>BD798/BB798</f>
        <v>5</v>
      </c>
      <c r="BF798" s="2"/>
      <c r="BG798" s="6"/>
    </row>
    <row r="799" spans="1:59" ht="12.75">
      <c r="A799" s="3"/>
      <c r="D799" s="6"/>
      <c r="E799" s="2"/>
      <c r="I799" s="2"/>
      <c r="Q799" s="2"/>
      <c r="U799" s="2"/>
      <c r="AC799" s="2"/>
      <c r="AE799" s="16"/>
      <c r="AU799" s="16"/>
      <c r="AX799" s="2"/>
      <c r="BB799" s="2"/>
      <c r="BD799" s="16"/>
      <c r="BE799" s="6"/>
      <c r="BF799" s="2"/>
      <c r="BG799" s="6"/>
    </row>
    <row r="800" spans="1:59" ht="12.75">
      <c r="A800" s="3"/>
      <c r="B800" s="3">
        <v>1449</v>
      </c>
      <c r="C800" s="6">
        <f>E800+I800+M800+Q800+U800+Y800+AC800+AG800+AK800+AO800+AS800+AX800+BB800</f>
        <v>48.5</v>
      </c>
      <c r="D800" s="6">
        <f>G800+K800+O800+S800+W800+AA800+AE800+AI800+AM800+AQ800+AU800+AZ800+BD800</f>
        <v>448.28333333333336</v>
      </c>
      <c r="E800" s="2"/>
      <c r="I800" s="2"/>
      <c r="Q800" s="2"/>
      <c r="U800" s="2"/>
      <c r="AC800" s="16">
        <f>SUM(AC797:AC799)</f>
        <v>8.5</v>
      </c>
      <c r="AD800" s="6">
        <f>AVERAGE(AD797:AD799)</f>
        <v>7.5</v>
      </c>
      <c r="AE800" s="16">
        <f>SUM(AE797:AE799)</f>
        <v>64.5</v>
      </c>
      <c r="AF800" s="16">
        <f>AE800/AC800</f>
        <v>7.588235294117647</v>
      </c>
      <c r="AG800" s="16">
        <f>SUM(AG797:AG799)</f>
        <v>5</v>
      </c>
      <c r="AH800" s="6">
        <f>AVERAGE(AH797:AH799)</f>
        <v>7.25</v>
      </c>
      <c r="AI800" s="16">
        <f>SUM(AI797:AI799)</f>
        <v>36.25</v>
      </c>
      <c r="AJ800" s="16">
        <f>AI800/AG800</f>
        <v>7.25</v>
      </c>
      <c r="AK800" s="16">
        <f>SUM(AK797:AK799)</f>
        <v>10</v>
      </c>
      <c r="AL800" s="6">
        <f>AVERAGE(AL797:AL799)</f>
        <v>8.25</v>
      </c>
      <c r="AM800" s="16">
        <f>SUM(AM797:AM799)</f>
        <v>82.5</v>
      </c>
      <c r="AN800" s="16">
        <f>AM800/AK800</f>
        <v>8.25</v>
      </c>
      <c r="AS800" s="16">
        <f>SUM(AS797:AS799)</f>
        <v>17</v>
      </c>
      <c r="AT800" s="6">
        <f>AVERAGE(AT797:AT799)</f>
        <v>12.766666666666667</v>
      </c>
      <c r="AU800" s="16">
        <f>SUM(AU797:AU799)</f>
        <v>217.03333333333336</v>
      </c>
      <c r="AV800" s="16">
        <f>AU800/AS800</f>
        <v>12.766666666666667</v>
      </c>
      <c r="AX800" s="2"/>
      <c r="BB800" s="16">
        <f>SUM(BB797:BB799)</f>
        <v>8</v>
      </c>
      <c r="BC800" s="6">
        <f>AVERAGE(BC797:BC799)</f>
        <v>6</v>
      </c>
      <c r="BD800" s="16">
        <f>BB800*BC800</f>
        <v>48</v>
      </c>
      <c r="BE800" s="16">
        <f>BD800/BB800</f>
        <v>6</v>
      </c>
      <c r="BF800" s="2"/>
      <c r="BG800" s="6"/>
    </row>
    <row r="801" spans="1:59" ht="12.75">
      <c r="A801" s="3"/>
      <c r="D801" s="6"/>
      <c r="E801" s="2"/>
      <c r="I801" s="2"/>
      <c r="Q801" s="2"/>
      <c r="U801" s="2"/>
      <c r="AC801" s="2"/>
      <c r="AX801" s="2"/>
      <c r="BF801" s="2"/>
      <c r="BG801" s="6"/>
    </row>
    <row r="802" spans="1:59" ht="12.75">
      <c r="A802" s="3">
        <v>1450</v>
      </c>
      <c r="D802" s="6"/>
      <c r="E802" s="2"/>
      <c r="I802" s="2"/>
      <c r="Q802" s="2"/>
      <c r="U802" s="2"/>
      <c r="AC802" s="2"/>
      <c r="AG802" s="9">
        <v>10</v>
      </c>
      <c r="AH802" s="6">
        <v>7.25</v>
      </c>
      <c r="AI802" s="16">
        <f>AG802*AH802</f>
        <v>72.5</v>
      </c>
      <c r="AJ802" s="16">
        <f>AI802/AG802</f>
        <v>7.25</v>
      </c>
      <c r="AS802" s="8">
        <v>10</v>
      </c>
      <c r="AT802" s="6">
        <v>13.8125</v>
      </c>
      <c r="AU802" s="16">
        <f>AS802*AT802</f>
        <v>138.125</v>
      </c>
      <c r="AV802" s="16">
        <f>AU802/AS802</f>
        <v>13.8125</v>
      </c>
      <c r="AW802" t="s">
        <v>187</v>
      </c>
      <c r="AX802" s="2"/>
      <c r="BB802" s="9">
        <v>1</v>
      </c>
      <c r="BC802" s="6">
        <v>8</v>
      </c>
      <c r="BD802" s="16">
        <f>BB802*BC802</f>
        <v>8</v>
      </c>
      <c r="BE802" s="16">
        <f>BD802/BB802</f>
        <v>8</v>
      </c>
      <c r="BF802" s="2"/>
      <c r="BG802" s="6"/>
    </row>
    <row r="803" spans="1:59" ht="12.75">
      <c r="A803" s="3"/>
      <c r="D803" s="6"/>
      <c r="E803" s="2"/>
      <c r="I803" s="2"/>
      <c r="Q803" s="2"/>
      <c r="U803" s="2"/>
      <c r="AC803" s="2"/>
      <c r="AG803" s="9">
        <v>7</v>
      </c>
      <c r="AH803" s="6">
        <v>6.8</v>
      </c>
      <c r="AI803" s="16">
        <f>AG803*AH803</f>
        <v>47.6</v>
      </c>
      <c r="AJ803" s="16">
        <f>AI803/AG803</f>
        <v>6.8</v>
      </c>
      <c r="AS803" s="8">
        <v>7</v>
      </c>
      <c r="AT803" s="6">
        <v>13.8125</v>
      </c>
      <c r="AU803" s="16">
        <f>AS803*AT803</f>
        <v>96.6875</v>
      </c>
      <c r="AV803" s="16">
        <f>AU803/AS803</f>
        <v>13.8125</v>
      </c>
      <c r="AW803" t="s">
        <v>187</v>
      </c>
      <c r="AX803" s="2"/>
      <c r="BB803" s="9">
        <v>7</v>
      </c>
      <c r="BC803" s="6">
        <v>5</v>
      </c>
      <c r="BD803" s="16">
        <f>BB803*BC803</f>
        <v>35</v>
      </c>
      <c r="BE803" s="16">
        <f>BD803/BB803</f>
        <v>5</v>
      </c>
      <c r="BF803" s="2"/>
      <c r="BG803" s="6"/>
    </row>
    <row r="804" spans="1:59" ht="12.75">
      <c r="A804" s="3"/>
      <c r="D804" s="6"/>
      <c r="E804" s="2"/>
      <c r="I804" s="2"/>
      <c r="Q804" s="2"/>
      <c r="U804" s="2"/>
      <c r="AC804" s="2"/>
      <c r="AG804" s="9">
        <v>6</v>
      </c>
      <c r="AH804" s="6">
        <v>6.8</v>
      </c>
      <c r="AI804" s="16">
        <f>AG804*AH804</f>
        <v>40.8</v>
      </c>
      <c r="AJ804" s="16">
        <f>AI804/AG804</f>
        <v>6.8</v>
      </c>
      <c r="AX804" s="2"/>
      <c r="BF804" s="2"/>
      <c r="BG804" s="6"/>
    </row>
    <row r="805" spans="1:59" ht="12.75">
      <c r="A805" s="3"/>
      <c r="D805" s="6"/>
      <c r="E805" s="2"/>
      <c r="I805" s="2"/>
      <c r="Q805" s="2"/>
      <c r="U805" s="2"/>
      <c r="AC805" s="2"/>
      <c r="AI805" s="16"/>
      <c r="AX805" s="2"/>
      <c r="BF805" s="2"/>
      <c r="BG805" s="6"/>
    </row>
    <row r="806" spans="1:59" ht="12.75">
      <c r="A806" s="3"/>
      <c r="B806" s="3">
        <v>1450</v>
      </c>
      <c r="C806" s="6">
        <f>E806+I806+M806+Q806+U806+Y806+AC806+AG806+AK806+AO806+AS806+AX806+BB806</f>
        <v>48</v>
      </c>
      <c r="D806" s="6">
        <f>G806+K806+O806+S806+W806+AA806+AE806+AI806+AM806+AQ806+AU806+AZ806+BD806</f>
        <v>438.7125</v>
      </c>
      <c r="E806" s="2"/>
      <c r="I806" s="2"/>
      <c r="Q806" s="2"/>
      <c r="U806" s="2"/>
      <c r="AC806" s="2"/>
      <c r="AG806" s="16">
        <f>SUM(AG802:AG805)</f>
        <v>23</v>
      </c>
      <c r="AH806" s="6">
        <f>AVERAGE(AH802:AH805)</f>
        <v>6.95</v>
      </c>
      <c r="AI806" s="16">
        <f>SUM(AI802:AI805)</f>
        <v>160.89999999999998</v>
      </c>
      <c r="AJ806" s="16">
        <f>AI806/AG806</f>
        <v>6.995652173913043</v>
      </c>
      <c r="AS806" s="16">
        <f>SUM(AS802:AS805)</f>
        <v>17</v>
      </c>
      <c r="AT806" s="6">
        <f>AVERAGE(AT802:AT805)</f>
        <v>13.8125</v>
      </c>
      <c r="AU806" s="16">
        <f>SUM(AU802:AU805)</f>
        <v>234.8125</v>
      </c>
      <c r="AV806" s="16">
        <f>AU806/AS806</f>
        <v>13.8125</v>
      </c>
      <c r="AX806" s="2"/>
      <c r="BB806" s="16">
        <f>SUM(BB802:BB805)</f>
        <v>8</v>
      </c>
      <c r="BC806" s="6">
        <f>AVERAGE(BC802:BC805)</f>
        <v>6.5</v>
      </c>
      <c r="BD806" s="16">
        <f>SUM(BD802:BD805)</f>
        <v>43</v>
      </c>
      <c r="BE806" s="16">
        <f>BD806/BB806</f>
        <v>5.375</v>
      </c>
      <c r="BF806" s="2"/>
      <c r="BG806" s="6"/>
    </row>
    <row r="807" spans="1:59" ht="12.75">
      <c r="A807" s="3"/>
      <c r="D807" s="6"/>
      <c r="E807" s="2"/>
      <c r="I807" s="2"/>
      <c r="Q807" s="2"/>
      <c r="U807" s="2"/>
      <c r="AC807" s="2"/>
      <c r="AX807" s="2"/>
      <c r="BF807" s="2"/>
      <c r="BG807" s="6"/>
    </row>
    <row r="808" spans="1:59" ht="12.75">
      <c r="A808" s="3">
        <v>1451</v>
      </c>
      <c r="B808" s="3">
        <v>1451</v>
      </c>
      <c r="C808" s="6">
        <f>E808+I808+M808+Q808+U808+Y808+AC808+AG808+AK808+AO808+AS808+AX808+BB808</f>
        <v>27</v>
      </c>
      <c r="D808" s="6">
        <f>G808+K808+O808+S808+W808+AA808+AE808+AI808+AM808+AQ808+AU808+AZ808+BD808</f>
        <v>193.5</v>
      </c>
      <c r="E808" s="2"/>
      <c r="I808" s="2"/>
      <c r="Q808" s="2"/>
      <c r="U808" s="9">
        <v>6</v>
      </c>
      <c r="V808" s="6">
        <v>8</v>
      </c>
      <c r="W808" s="16">
        <f>U808*V808</f>
        <v>48</v>
      </c>
      <c r="X808" s="16">
        <f>W808/U808</f>
        <v>8</v>
      </c>
      <c r="AC808" s="9">
        <v>6</v>
      </c>
      <c r="AD808" s="6">
        <v>5.5</v>
      </c>
      <c r="AE808" s="16">
        <f>AC808*AD808</f>
        <v>33</v>
      </c>
      <c r="AF808" s="16">
        <f>AE808/AC808</f>
        <v>5.5</v>
      </c>
      <c r="AG808" s="9">
        <v>5</v>
      </c>
      <c r="AH808" s="6">
        <v>6.5</v>
      </c>
      <c r="AI808" s="16">
        <f>AG808*AH808</f>
        <v>32.5</v>
      </c>
      <c r="AJ808" s="16">
        <f>AI808/AG808</f>
        <v>6.5</v>
      </c>
      <c r="AK808" s="9">
        <v>10</v>
      </c>
      <c r="AL808" s="6">
        <v>8</v>
      </c>
      <c r="AM808" s="16">
        <f>AK808*AL808</f>
        <v>80</v>
      </c>
      <c r="AN808" s="16">
        <f>AM808/AK808</f>
        <v>8</v>
      </c>
      <c r="AX808" s="2"/>
      <c r="BF808" s="2"/>
      <c r="BG808" s="6"/>
    </row>
    <row r="809" spans="1:59" ht="12.75">
      <c r="A809" s="3"/>
      <c r="D809" s="6"/>
      <c r="E809" s="2"/>
      <c r="I809" s="2"/>
      <c r="Q809" s="2"/>
      <c r="U809" s="2"/>
      <c r="AC809" s="2"/>
      <c r="AX809" s="2"/>
      <c r="BF809" s="2"/>
      <c r="BG809" s="6"/>
    </row>
    <row r="810" spans="1:59" ht="12.75">
      <c r="A810" s="3">
        <v>1452</v>
      </c>
      <c r="D810" s="6"/>
      <c r="E810" s="9">
        <v>9</v>
      </c>
      <c r="F810" s="6">
        <v>6.5</v>
      </c>
      <c r="G810" s="16">
        <f>E810*F810</f>
        <v>58.5</v>
      </c>
      <c r="H810" s="16">
        <f>G810/E810</f>
        <v>6.5</v>
      </c>
      <c r="I810" s="2"/>
      <c r="Q810" s="2"/>
      <c r="U810" s="2"/>
      <c r="AC810" s="2"/>
      <c r="AG810" s="9">
        <v>6</v>
      </c>
      <c r="AH810" s="6">
        <v>6.5</v>
      </c>
      <c r="AI810" s="16">
        <f>AG810*AH810</f>
        <v>39</v>
      </c>
      <c r="AJ810" s="16">
        <f>AI810/AG810</f>
        <v>6.5</v>
      </c>
      <c r="AX810" s="2"/>
      <c r="BF810" s="2"/>
      <c r="BG810" s="6"/>
    </row>
    <row r="811" spans="1:59" ht="12.75">
      <c r="A811" s="3"/>
      <c r="D811" s="6"/>
      <c r="E811" s="2"/>
      <c r="I811" s="2"/>
      <c r="Q811" s="2"/>
      <c r="U811" s="2"/>
      <c r="AC811" s="2"/>
      <c r="AG811" s="9">
        <v>6</v>
      </c>
      <c r="AH811" s="6">
        <v>6.5</v>
      </c>
      <c r="AI811" s="16">
        <f>AG811*AH811</f>
        <v>39</v>
      </c>
      <c r="AJ811" s="16">
        <f>AI811/AG811</f>
        <v>6.5</v>
      </c>
      <c r="AX811" s="2"/>
      <c r="BF811" s="2"/>
      <c r="BG811" s="6"/>
    </row>
    <row r="812" spans="1:59" ht="12.75">
      <c r="A812" s="3"/>
      <c r="D812" s="6"/>
      <c r="E812" s="2"/>
      <c r="I812" s="2"/>
      <c r="Q812" s="2"/>
      <c r="U812" s="2"/>
      <c r="AC812" s="2"/>
      <c r="AG812" s="9">
        <v>5</v>
      </c>
      <c r="AH812" s="13">
        <v>6.5</v>
      </c>
      <c r="AI812" s="16">
        <f>AG812*AH812</f>
        <v>32.5</v>
      </c>
      <c r="AJ812" s="16">
        <f>AI812/AG812</f>
        <v>6.5</v>
      </c>
      <c r="AX812" s="2"/>
      <c r="BF812" s="2"/>
      <c r="BG812" s="6"/>
    </row>
    <row r="813" spans="1:59" ht="12.75">
      <c r="A813" s="3"/>
      <c r="D813" s="6"/>
      <c r="E813" s="2"/>
      <c r="I813" s="2"/>
      <c r="Q813" s="2"/>
      <c r="U813" s="2"/>
      <c r="AC813" s="2"/>
      <c r="AH813" s="16"/>
      <c r="AI813" s="16"/>
      <c r="AJ813" s="16"/>
      <c r="AX813" s="2"/>
      <c r="BF813" s="2"/>
      <c r="BG813" s="6"/>
    </row>
    <row r="814" spans="1:59" ht="12.75">
      <c r="A814" s="3"/>
      <c r="B814" s="3">
        <v>1452</v>
      </c>
      <c r="C814" s="6">
        <f>E814+I814+M814+Q814+U814+Y814+AC814+AG814+AK814+AO814+AS814+AX814+BB814</f>
        <v>26</v>
      </c>
      <c r="D814" s="6">
        <f>G814+K814+O814+S814+W814+AA814+AE814+AI814+AM814+AQ814+AU814+AZ814+BD814</f>
        <v>169</v>
      </c>
      <c r="E814" s="16">
        <f>SUM(E810:E813)</f>
        <v>9</v>
      </c>
      <c r="F814" s="16">
        <f>AVERAGE(F810:F813)</f>
        <v>6.5</v>
      </c>
      <c r="G814" s="16">
        <f>SUM(G810:G813)</f>
        <v>58.5</v>
      </c>
      <c r="H814" s="16">
        <f>G814/E814</f>
        <v>6.5</v>
      </c>
      <c r="I814" s="2"/>
      <c r="Q814" s="2"/>
      <c r="U814" s="16"/>
      <c r="AC814" s="2"/>
      <c r="AG814" s="16">
        <f>SUM(AG810:AG813)</f>
        <v>17</v>
      </c>
      <c r="AH814" s="16">
        <f>AVERAGE(AH810:AH813)</f>
        <v>6.5</v>
      </c>
      <c r="AI814" s="16">
        <f>SUM(AI810:AI813)</f>
        <v>110.5</v>
      </c>
      <c r="AJ814" s="16">
        <f>AI814/AG814</f>
        <v>6.5</v>
      </c>
      <c r="AX814" s="2"/>
      <c r="BF814" s="2"/>
      <c r="BG814" s="6"/>
    </row>
    <row r="815" spans="1:59" ht="12.75">
      <c r="A815" s="3"/>
      <c r="D815" s="6"/>
      <c r="E815" s="2"/>
      <c r="I815" s="2"/>
      <c r="Q815" s="2"/>
      <c r="U815" s="2"/>
      <c r="AC815" s="2"/>
      <c r="AX815" s="2"/>
      <c r="BF815" s="2"/>
      <c r="BG815" s="6"/>
    </row>
    <row r="816" spans="1:59" ht="12.75">
      <c r="A816" s="3">
        <v>1453</v>
      </c>
      <c r="D816" s="6"/>
      <c r="E816" s="2"/>
      <c r="I816" s="2"/>
      <c r="U816" s="2"/>
      <c r="AC816" s="2"/>
      <c r="AG816" s="2">
        <v>9</v>
      </c>
      <c r="AH816" s="6">
        <v>5.875</v>
      </c>
      <c r="AI816" s="16">
        <f>AG816*AH816</f>
        <v>52.875</v>
      </c>
      <c r="AJ816" s="16">
        <f>AI816/AG816</f>
        <v>5.875</v>
      </c>
      <c r="AK816" s="9">
        <v>5</v>
      </c>
      <c r="AL816" s="6">
        <v>6.725</v>
      </c>
      <c r="AM816" s="16">
        <f>AK816*AL816</f>
        <v>33.625</v>
      </c>
      <c r="AN816" s="16">
        <f>AM816/AK816</f>
        <v>6.725</v>
      </c>
      <c r="BB816" s="9">
        <v>7</v>
      </c>
      <c r="BC816" s="6">
        <v>4.5</v>
      </c>
      <c r="BD816" s="16">
        <f>BB816*BC816</f>
        <v>31.5</v>
      </c>
      <c r="BE816" s="16">
        <f>BD816/BB816</f>
        <v>4.5</v>
      </c>
      <c r="BF816" s="2"/>
      <c r="BG816" s="6"/>
    </row>
    <row r="817" spans="1:59" ht="12.75">
      <c r="A817" s="3"/>
      <c r="D817" s="6"/>
      <c r="E817" s="2"/>
      <c r="I817" s="2"/>
      <c r="Q817" s="2"/>
      <c r="U817" s="2"/>
      <c r="AC817" s="2"/>
      <c r="AG817" s="9">
        <v>5</v>
      </c>
      <c r="AH817" s="6">
        <v>6.725</v>
      </c>
      <c r="AI817" s="16">
        <f>AG817*AH817</f>
        <v>33.625</v>
      </c>
      <c r="AJ817" s="16">
        <f>AI817/AG817</f>
        <v>6.725</v>
      </c>
      <c r="BB817" s="9">
        <v>1</v>
      </c>
      <c r="BC817" s="6">
        <v>8</v>
      </c>
      <c r="BD817" s="16">
        <f>BB817*BC817</f>
        <v>8</v>
      </c>
      <c r="BE817" s="16">
        <f>BD817/BB817</f>
        <v>8</v>
      </c>
      <c r="BF817" s="2"/>
      <c r="BG817" s="6"/>
    </row>
    <row r="818" spans="1:59" ht="12.75">
      <c r="A818" s="3"/>
      <c r="D818" s="6"/>
      <c r="E818" s="2"/>
      <c r="I818" s="2"/>
      <c r="Q818" s="2"/>
      <c r="U818" s="2"/>
      <c r="AC818" s="2"/>
      <c r="AG818" s="9">
        <v>6</v>
      </c>
      <c r="AH818" s="6">
        <v>6.725</v>
      </c>
      <c r="AI818" s="16">
        <f>AG818*AH818</f>
        <v>40.349999999999994</v>
      </c>
      <c r="AJ818" s="16">
        <f>AI818/AG818</f>
        <v>6.724999999999999</v>
      </c>
      <c r="AX818" s="2"/>
      <c r="BF818" s="2"/>
      <c r="BG818" s="6"/>
    </row>
    <row r="819" spans="1:59" ht="12.75">
      <c r="A819" s="3"/>
      <c r="D819" s="6"/>
      <c r="E819" s="2"/>
      <c r="I819" s="2"/>
      <c r="Q819" s="2"/>
      <c r="U819" s="2"/>
      <c r="AC819" s="2"/>
      <c r="AI819" s="16"/>
      <c r="AX819" s="2"/>
      <c r="BF819" s="2"/>
      <c r="BG819" s="6"/>
    </row>
    <row r="820" spans="1:59" ht="12.75">
      <c r="A820" s="3"/>
      <c r="B820" s="3">
        <v>1453</v>
      </c>
      <c r="C820" s="6">
        <f>E820+I820+M820+Q820+U820+Y820+AC820+AG820+AK820+AO820+AS820+AX820+BB820</f>
        <v>33</v>
      </c>
      <c r="D820" s="6">
        <f>G820+K820+O820+S820+W820+AA820+AE820+AI820+AM820+AQ820+AU820+AZ820+BD820</f>
        <v>199.975</v>
      </c>
      <c r="E820" s="2"/>
      <c r="I820" s="2"/>
      <c r="Q820" s="2"/>
      <c r="U820" s="2"/>
      <c r="AC820" s="2"/>
      <c r="AG820" s="16">
        <f>SUM(AG816:AG819)</f>
        <v>20</v>
      </c>
      <c r="AH820" s="6">
        <f>AVERAGE(AH816:AH819)</f>
        <v>6.441666666666666</v>
      </c>
      <c r="AI820" s="16">
        <f>SUM(AI816:AI819)</f>
        <v>126.85</v>
      </c>
      <c r="AJ820" s="16">
        <f>AI820/AG820</f>
        <v>6.342499999999999</v>
      </c>
      <c r="AK820" s="16">
        <f>SUM(AK816:AK819)</f>
        <v>5</v>
      </c>
      <c r="AL820" s="6">
        <f>AVERAGE(AL816:AL819)</f>
        <v>6.725</v>
      </c>
      <c r="AM820" s="16">
        <f>SUM(AM816:AM819)</f>
        <v>33.625</v>
      </c>
      <c r="AN820" s="16">
        <f>AM820/AK820</f>
        <v>6.725</v>
      </c>
      <c r="AX820" s="2"/>
      <c r="BB820" s="16">
        <f>SUM(BB816:BB819)</f>
        <v>8</v>
      </c>
      <c r="BC820" s="6">
        <f>AVERAGE(BC816:BC819)</f>
        <v>6.25</v>
      </c>
      <c r="BD820" s="16">
        <f>SUM(BD816:BD819)</f>
        <v>39.5</v>
      </c>
      <c r="BE820" s="16">
        <f>BD820/BB820</f>
        <v>4.9375</v>
      </c>
      <c r="BF820" s="2"/>
      <c r="BG820" s="6"/>
    </row>
    <row r="821" spans="1:59" ht="12.75">
      <c r="A821" s="3"/>
      <c r="D821" s="6"/>
      <c r="E821" s="2"/>
      <c r="I821" s="2"/>
      <c r="Q821" s="2"/>
      <c r="U821" s="2"/>
      <c r="AC821" s="2"/>
      <c r="AX821" s="2"/>
      <c r="BF821" s="2"/>
      <c r="BG821" s="6"/>
    </row>
    <row r="822" spans="1:59" ht="12.75">
      <c r="A822" s="3">
        <v>1454</v>
      </c>
      <c r="D822" s="6"/>
      <c r="E822" s="2"/>
      <c r="I822" s="2"/>
      <c r="Q822" s="9">
        <v>10</v>
      </c>
      <c r="R822" s="6">
        <v>7.5</v>
      </c>
      <c r="S822" s="16">
        <f>Q822*R822</f>
        <v>75</v>
      </c>
      <c r="T822" s="16">
        <f>S822/Q822</f>
        <v>7.5</v>
      </c>
      <c r="U822" s="2"/>
      <c r="AC822" s="9">
        <v>5</v>
      </c>
      <c r="AD822" s="6">
        <v>8</v>
      </c>
      <c r="AE822" s="16">
        <f>AC822*AD822</f>
        <v>40</v>
      </c>
      <c r="AF822" s="16">
        <f>AE822/AC822</f>
        <v>8</v>
      </c>
      <c r="AG822" s="9">
        <v>6</v>
      </c>
      <c r="AH822" s="6">
        <v>7.15</v>
      </c>
      <c r="AI822" s="16">
        <f>AG822*AH822</f>
        <v>42.900000000000006</v>
      </c>
      <c r="AJ822" s="16">
        <f>AI822/AG822</f>
        <v>7.150000000000001</v>
      </c>
      <c r="AX822" s="18">
        <v>10</v>
      </c>
      <c r="AY822" s="7">
        <v>7.5</v>
      </c>
      <c r="AZ822" s="16">
        <f>AX822*AY822</f>
        <v>75</v>
      </c>
      <c r="BA822" s="16">
        <f>AZ822/AX822</f>
        <v>7.5</v>
      </c>
      <c r="BF822" s="2"/>
      <c r="BG822" s="6"/>
    </row>
    <row r="823" spans="1:59" ht="12.75">
      <c r="A823" s="3"/>
      <c r="D823" s="6"/>
      <c r="E823" s="2"/>
      <c r="I823" s="2"/>
      <c r="Q823" s="2"/>
      <c r="U823" s="2"/>
      <c r="AC823" s="2"/>
      <c r="AX823" s="18">
        <v>7</v>
      </c>
      <c r="AY823" s="7">
        <v>7.5</v>
      </c>
      <c r="AZ823" s="16">
        <f>AX823*AY823</f>
        <v>52.5</v>
      </c>
      <c r="BA823" s="16">
        <f>AZ823/AX823</f>
        <v>7.5</v>
      </c>
      <c r="BF823" s="2"/>
      <c r="BG823" s="6"/>
    </row>
    <row r="824" spans="1:59" ht="12.75">
      <c r="A824" s="3"/>
      <c r="D824" s="6"/>
      <c r="E824" s="2"/>
      <c r="I824" s="2"/>
      <c r="Q824" s="2"/>
      <c r="U824" s="2"/>
      <c r="AC824" s="2"/>
      <c r="AX824" s="2"/>
      <c r="AZ824" s="16"/>
      <c r="BF824" s="2"/>
      <c r="BG824" s="6"/>
    </row>
    <row r="825" spans="1:59" ht="12.75">
      <c r="A825" s="3"/>
      <c r="B825" s="3">
        <v>1454</v>
      </c>
      <c r="C825" s="6">
        <f>E825+I825+M825+Q825+U825+Y825+AC825+AG825+AK825+AO825+AS825+AX825+BB825</f>
        <v>38</v>
      </c>
      <c r="D825" s="6">
        <f>G825+K825+O825+S825+W825+AA825+AE825+AI825+AM825+AQ825+AU825+AZ825+BD825</f>
        <v>285.4</v>
      </c>
      <c r="E825" s="2"/>
      <c r="I825" s="2"/>
      <c r="Q825" s="16">
        <f>SUM(Q822:Q824)</f>
        <v>10</v>
      </c>
      <c r="R825" s="6">
        <f>AVERAGE(R822:R824)</f>
        <v>7.5</v>
      </c>
      <c r="S825" s="16">
        <f>SUM(S822:S824)</f>
        <v>75</v>
      </c>
      <c r="T825" s="16">
        <f>S825/Q825</f>
        <v>7.5</v>
      </c>
      <c r="U825" s="2"/>
      <c r="AC825" s="16">
        <f>SUM(AC822:AC824)</f>
        <v>5</v>
      </c>
      <c r="AD825" s="6">
        <f>AVERAGE(AD822:AD824)</f>
        <v>8</v>
      </c>
      <c r="AE825" s="16">
        <f>SUM(AE822:AE824)</f>
        <v>40</v>
      </c>
      <c r="AF825" s="16">
        <f>AE825/AC825</f>
        <v>8</v>
      </c>
      <c r="AG825" s="16">
        <f>SUM(AG822:AG824)</f>
        <v>6</v>
      </c>
      <c r="AH825" s="6">
        <f>AVERAGE(AH822:AH824)</f>
        <v>7.15</v>
      </c>
      <c r="AI825" s="16">
        <f>SUM(AI822:AI824)</f>
        <v>42.900000000000006</v>
      </c>
      <c r="AJ825" s="16">
        <f>AI825/AG825</f>
        <v>7.150000000000001</v>
      </c>
      <c r="AX825" s="16">
        <f>SUM(AX822:AX824)</f>
        <v>17</v>
      </c>
      <c r="AY825" s="6">
        <f>AVERAGE(AY822:AY824)</f>
        <v>7.5</v>
      </c>
      <c r="AZ825" s="16">
        <f>SUM(AZ822:AZ824)</f>
        <v>127.5</v>
      </c>
      <c r="BA825" s="16">
        <f>AZ825/AX825</f>
        <v>7.5</v>
      </c>
      <c r="BF825" s="2"/>
      <c r="BG825" s="6"/>
    </row>
    <row r="826" spans="1:59" ht="12.75">
      <c r="A826" s="3"/>
      <c r="D826" s="6"/>
      <c r="E826" s="2"/>
      <c r="I826" s="2"/>
      <c r="Q826" s="2"/>
      <c r="U826" s="2"/>
      <c r="AC826" s="2"/>
      <c r="AX826" s="2"/>
      <c r="BF826" s="2"/>
      <c r="BG826" s="6"/>
    </row>
    <row r="827" spans="1:59" ht="12.75">
      <c r="A827" s="3">
        <v>1455</v>
      </c>
      <c r="D827" s="6"/>
      <c r="E827" s="2"/>
      <c r="I827" s="2"/>
      <c r="Q827" s="2"/>
      <c r="U827" s="9">
        <v>16.5</v>
      </c>
      <c r="V827" s="6">
        <v>7.75</v>
      </c>
      <c r="W827" s="16">
        <f>U827*V827</f>
        <v>127.875</v>
      </c>
      <c r="X827" s="16">
        <f>W827/U827</f>
        <v>7.75</v>
      </c>
      <c r="AC827" s="2"/>
      <c r="AG827" s="9">
        <v>5</v>
      </c>
      <c r="AH827" s="6">
        <v>6.75</v>
      </c>
      <c r="AI827" s="16">
        <f>AG827*AH827</f>
        <v>33.75</v>
      </c>
      <c r="AJ827" s="16">
        <f>AI827/AG827</f>
        <v>6.75</v>
      </c>
      <c r="AK827" s="9">
        <v>10</v>
      </c>
      <c r="AL827" s="6">
        <v>7.333333333333333</v>
      </c>
      <c r="AM827" s="16">
        <f>AK827*AL827</f>
        <v>73.33333333333333</v>
      </c>
      <c r="AN827" s="16">
        <f>AM827/AK827</f>
        <v>7.333333333333333</v>
      </c>
      <c r="AX827" s="2"/>
      <c r="BB827" s="9">
        <v>7</v>
      </c>
      <c r="BC827" s="6">
        <v>3.8</v>
      </c>
      <c r="BD827" s="16">
        <f>BB827*BC827</f>
        <v>26.599999999999998</v>
      </c>
      <c r="BE827" s="16">
        <f>BD827/BB827</f>
        <v>3.8</v>
      </c>
      <c r="BF827" s="2"/>
      <c r="BG827" s="6"/>
    </row>
    <row r="828" spans="1:59" ht="12.75">
      <c r="A828" s="3"/>
      <c r="D828" s="6"/>
      <c r="E828" s="2"/>
      <c r="I828" s="2"/>
      <c r="Q828" s="2"/>
      <c r="U828" s="2"/>
      <c r="AC828" s="2"/>
      <c r="AG828" s="9">
        <v>5</v>
      </c>
      <c r="AH828" s="6">
        <v>6.8</v>
      </c>
      <c r="AI828" s="16">
        <f>AG828*AH828</f>
        <v>34</v>
      </c>
      <c r="AJ828" s="16">
        <f>AI828/AG828</f>
        <v>6.8</v>
      </c>
      <c r="AK828" s="9">
        <v>7</v>
      </c>
      <c r="AL828" s="6">
        <v>7.333333333333333</v>
      </c>
      <c r="AM828" s="16">
        <f>AK828*AL828</f>
        <v>51.33333333333333</v>
      </c>
      <c r="AN828" s="16">
        <f>AM828/AK828</f>
        <v>7.333333333333333</v>
      </c>
      <c r="AX828" s="2"/>
      <c r="BB828" s="9">
        <v>1</v>
      </c>
      <c r="BC828" s="6">
        <v>8</v>
      </c>
      <c r="BD828" s="16">
        <f>BB828*BC828</f>
        <v>8</v>
      </c>
      <c r="BE828" s="16">
        <f>BD828/BB828</f>
        <v>8</v>
      </c>
      <c r="BF828" s="2"/>
      <c r="BG828" s="6"/>
    </row>
    <row r="829" spans="1:59" ht="12.75">
      <c r="A829" s="3"/>
      <c r="D829" s="6"/>
      <c r="E829" s="2"/>
      <c r="I829" s="2"/>
      <c r="Q829" s="2"/>
      <c r="U829" s="2"/>
      <c r="AC829" s="2"/>
      <c r="AG829" s="9">
        <v>5</v>
      </c>
      <c r="AH829" s="6">
        <v>6.825</v>
      </c>
      <c r="AI829" s="16">
        <f>AG829*AH829</f>
        <v>34.125</v>
      </c>
      <c r="AJ829" s="16">
        <f>AI829/AG829</f>
        <v>6.825</v>
      </c>
      <c r="AX829" s="2"/>
      <c r="BF829" s="2"/>
      <c r="BG829" s="6"/>
    </row>
    <row r="830" spans="1:59" ht="12.75">
      <c r="A830" s="3"/>
      <c r="D830" s="6"/>
      <c r="E830" s="2"/>
      <c r="I830" s="2"/>
      <c r="Q830" s="2"/>
      <c r="U830" s="2"/>
      <c r="AC830" s="2"/>
      <c r="AG830" s="9">
        <v>5</v>
      </c>
      <c r="AH830" s="6">
        <v>6.5</v>
      </c>
      <c r="AI830" s="16">
        <f>AG830*AH830</f>
        <v>32.5</v>
      </c>
      <c r="AJ830" s="16">
        <f>AI830/AG830</f>
        <v>6.5</v>
      </c>
      <c r="AX830" s="2"/>
      <c r="BF830" s="2"/>
      <c r="BG830" s="6"/>
    </row>
    <row r="831" spans="1:59" ht="12.75">
      <c r="A831" s="3"/>
      <c r="D831" s="6"/>
      <c r="E831" s="2"/>
      <c r="I831" s="2"/>
      <c r="Q831" s="2"/>
      <c r="U831" s="2"/>
      <c r="AC831" s="2"/>
      <c r="AI831" s="16"/>
      <c r="AX831" s="2"/>
      <c r="BF831" s="2"/>
      <c r="BG831" s="6"/>
    </row>
    <row r="832" spans="1:59" ht="12.75">
      <c r="A832" s="3"/>
      <c r="B832" s="3">
        <v>1455</v>
      </c>
      <c r="C832" s="6">
        <f>E832+I832+M832+Q832+U832+Y832+AC832+AG832+AK832+AO832+AS832+AX832+BB832</f>
        <v>61.5</v>
      </c>
      <c r="D832" s="6">
        <f>G832+K832+O832+S832+W832+AA832+AE832+AI832+AM832+AQ832+AU832+AZ832+BD832</f>
        <v>421.51666666666665</v>
      </c>
      <c r="E832" s="2"/>
      <c r="I832" s="2"/>
      <c r="Q832" s="2"/>
      <c r="U832" s="16">
        <f>SUM(U827:U831)</f>
        <v>16.5</v>
      </c>
      <c r="V832" s="6">
        <f>AVERAGE(V827:V831)</f>
        <v>7.75</v>
      </c>
      <c r="W832" s="16">
        <f>SUM(W827:W831)</f>
        <v>127.875</v>
      </c>
      <c r="X832" s="16">
        <f>W832/U832</f>
        <v>7.75</v>
      </c>
      <c r="AC832" s="2"/>
      <c r="AG832" s="16">
        <f>SUM(AG827:AG831)</f>
        <v>20</v>
      </c>
      <c r="AH832" s="6">
        <f>AVERAGE(AH827:AH831)</f>
        <v>6.71875</v>
      </c>
      <c r="AI832" s="16">
        <f>SUM(AI827:AI831)</f>
        <v>134.375</v>
      </c>
      <c r="AJ832" s="16">
        <f>AI832/AG832</f>
        <v>6.71875</v>
      </c>
      <c r="AK832" s="16">
        <f>SUM(AK827:AK831)</f>
        <v>17</v>
      </c>
      <c r="AL832" s="6">
        <f>AVERAGE(AL827:AL831)</f>
        <v>7.333333333333333</v>
      </c>
      <c r="AM832" s="16">
        <f>SUM(AM827:AM831)</f>
        <v>124.66666666666666</v>
      </c>
      <c r="AN832" s="16">
        <f>AM832/AK832</f>
        <v>7.333333333333333</v>
      </c>
      <c r="AX832" s="2"/>
      <c r="BB832" s="16">
        <f>SUM(BB827:BB831)</f>
        <v>8</v>
      </c>
      <c r="BC832" s="6">
        <f>AVERAGE(BC827:BC831)</f>
        <v>5.9</v>
      </c>
      <c r="BD832" s="16">
        <f>SUM(BD827:BD831)</f>
        <v>34.599999999999994</v>
      </c>
      <c r="BE832" s="16">
        <f>BD832/BB832</f>
        <v>4.324999999999999</v>
      </c>
      <c r="BF832" s="2"/>
      <c r="BG832" s="6"/>
    </row>
    <row r="833" spans="1:59" ht="12.75">
      <c r="A833" s="3"/>
      <c r="D833" s="6"/>
      <c r="E833" s="2"/>
      <c r="I833" s="2"/>
      <c r="Q833" s="2"/>
      <c r="U833" s="2"/>
      <c r="AC833" s="2"/>
      <c r="AX833" s="2"/>
      <c r="BF833" s="2"/>
      <c r="BG833" s="6"/>
    </row>
    <row r="834" spans="1:59" ht="12.75">
      <c r="A834" s="3">
        <v>1456</v>
      </c>
      <c r="D834" s="6"/>
      <c r="E834" s="2"/>
      <c r="I834" s="2"/>
      <c r="Q834" s="2"/>
      <c r="U834" s="9">
        <v>10</v>
      </c>
      <c r="V834" s="6">
        <v>7</v>
      </c>
      <c r="W834" s="16">
        <f>U834*V834</f>
        <v>70</v>
      </c>
      <c r="X834" s="16">
        <f>W834/U834</f>
        <v>7</v>
      </c>
      <c r="AC834" s="9">
        <v>10</v>
      </c>
      <c r="AD834" s="6">
        <v>7.6</v>
      </c>
      <c r="AE834" s="16">
        <f>AC834*AD834</f>
        <v>76</v>
      </c>
      <c r="AF834" s="16">
        <f>AE834/AC834</f>
        <v>7.6</v>
      </c>
      <c r="AG834" s="9">
        <v>5</v>
      </c>
      <c r="AH834" s="6">
        <v>6.6</v>
      </c>
      <c r="AI834" s="16">
        <f>AG834*AH834</f>
        <v>33</v>
      </c>
      <c r="AJ834" s="16">
        <f>AI834/AG834</f>
        <v>6.6</v>
      </c>
      <c r="AX834" s="2"/>
      <c r="BB834" s="9">
        <v>7</v>
      </c>
      <c r="BC834" s="6">
        <v>4</v>
      </c>
      <c r="BD834" s="16">
        <f>BB834*BC834</f>
        <v>28</v>
      </c>
      <c r="BE834" s="16">
        <f>BD834/BB834</f>
        <v>4</v>
      </c>
      <c r="BF834" s="2"/>
      <c r="BG834" s="6"/>
    </row>
    <row r="835" spans="1:59" ht="12.75">
      <c r="A835" s="3"/>
      <c r="D835" s="6"/>
      <c r="E835" s="2"/>
      <c r="I835" s="2"/>
      <c r="Q835" s="2"/>
      <c r="U835" s="2"/>
      <c r="AC835" s="9">
        <v>7</v>
      </c>
      <c r="AD835" s="6">
        <v>7.6</v>
      </c>
      <c r="AE835" s="16">
        <f>AC835*AD835</f>
        <v>53.199999999999996</v>
      </c>
      <c r="AF835" s="16">
        <f>AE835/AC835</f>
        <v>7.6</v>
      </c>
      <c r="AG835" s="9">
        <v>5</v>
      </c>
      <c r="AH835" s="6">
        <v>6.6</v>
      </c>
      <c r="AI835" s="16">
        <f>AG835*AH835</f>
        <v>33</v>
      </c>
      <c r="AJ835" s="16">
        <f>AI835/AG835</f>
        <v>6.6</v>
      </c>
      <c r="AX835" s="2"/>
      <c r="BB835" s="9">
        <v>1</v>
      </c>
      <c r="BC835" s="6">
        <v>8</v>
      </c>
      <c r="BD835" s="16">
        <f>BB835*BC835</f>
        <v>8</v>
      </c>
      <c r="BE835" s="16">
        <f>BD835/BB835</f>
        <v>8</v>
      </c>
      <c r="BF835" s="2"/>
      <c r="BG835" s="6"/>
    </row>
    <row r="836" spans="1:59" ht="12.75">
      <c r="A836" s="3"/>
      <c r="D836" s="6"/>
      <c r="E836" s="2"/>
      <c r="I836" s="2"/>
      <c r="Q836" s="2"/>
      <c r="U836" s="2"/>
      <c r="AC836" s="2"/>
      <c r="AG836" s="9">
        <v>4</v>
      </c>
      <c r="AH836" s="6">
        <v>6.6</v>
      </c>
      <c r="AI836" s="16">
        <f>AG836*AH836</f>
        <v>26.4</v>
      </c>
      <c r="AJ836" s="16">
        <f>AI836/AG836</f>
        <v>6.6</v>
      </c>
      <c r="AX836" s="2"/>
      <c r="BF836" s="2"/>
      <c r="BG836" s="6"/>
    </row>
    <row r="837" spans="1:59" ht="12.75">
      <c r="A837" s="3"/>
      <c r="D837" s="6"/>
      <c r="E837" s="2"/>
      <c r="I837" s="2"/>
      <c r="Q837" s="2"/>
      <c r="U837" s="2"/>
      <c r="AC837" s="2"/>
      <c r="AI837" s="16"/>
      <c r="AX837" s="2"/>
      <c r="BF837" s="2"/>
      <c r="BG837" s="6"/>
    </row>
    <row r="838" spans="1:59" ht="12.75">
      <c r="A838" s="3"/>
      <c r="B838" s="3">
        <v>1456</v>
      </c>
      <c r="C838" s="6">
        <f>E838+I838+M838+Q838+U838+Y838+AC838+AG838+AK838+AO838+AS838+AX838+BB838</f>
        <v>49</v>
      </c>
      <c r="D838" s="6">
        <f>G838+K838+O838+S838+W838+AA838+AE838+AI838+AM838+AQ838+AU838+AZ838+BD838</f>
        <v>327.6</v>
      </c>
      <c r="E838" s="2"/>
      <c r="I838" s="2"/>
      <c r="Q838" s="2"/>
      <c r="U838" s="16">
        <f>SUM(U834:U837)</f>
        <v>10</v>
      </c>
      <c r="V838" s="6">
        <f>AVERAGE(V834:V837)</f>
        <v>7</v>
      </c>
      <c r="W838" s="16">
        <f>SUM(W834:W837)</f>
        <v>70</v>
      </c>
      <c r="X838" s="16">
        <f>W838/U838</f>
        <v>7</v>
      </c>
      <c r="AC838" s="16">
        <f>SUM(AC834:AC837)</f>
        <v>17</v>
      </c>
      <c r="AD838" s="6">
        <f>AVERAGE(AD834:AD837)</f>
        <v>7.6</v>
      </c>
      <c r="AE838" s="16">
        <f>SUM(AE834:AE837)</f>
        <v>129.2</v>
      </c>
      <c r="AF838" s="16">
        <f>AE838/AC838</f>
        <v>7.6</v>
      </c>
      <c r="AG838" s="16">
        <f>SUM(AG834:AG837)</f>
        <v>14</v>
      </c>
      <c r="AH838" s="6">
        <f>AVERAGE(AH834:AH837)</f>
        <v>6.599999999999999</v>
      </c>
      <c r="AI838" s="16">
        <f>SUM(AI834:AI837)</f>
        <v>92.4</v>
      </c>
      <c r="AJ838" s="16">
        <f>AI838/AG838</f>
        <v>6.6000000000000005</v>
      </c>
      <c r="AX838" s="2"/>
      <c r="BB838" s="16">
        <f>SUM(BB834:BB837)</f>
        <v>8</v>
      </c>
      <c r="BC838" s="6">
        <f>AVERAGE(BC834:BC837)</f>
        <v>6</v>
      </c>
      <c r="BD838" s="16">
        <f>SUM(BD834:BD837)</f>
        <v>36</v>
      </c>
      <c r="BE838" s="16">
        <f>BD838/BB838</f>
        <v>4.5</v>
      </c>
      <c r="BF838" s="2"/>
      <c r="BG838" s="6"/>
    </row>
    <row r="839" spans="1:59" ht="12.75">
      <c r="A839" s="3"/>
      <c r="D839" s="6"/>
      <c r="E839" s="2"/>
      <c r="I839" s="2"/>
      <c r="Q839" s="2"/>
      <c r="U839" s="2"/>
      <c r="AC839" s="2"/>
      <c r="AX839" s="2"/>
      <c r="BF839" s="2"/>
      <c r="BG839" s="6"/>
    </row>
    <row r="840" spans="1:59" ht="12.75">
      <c r="A840" s="3">
        <v>1457</v>
      </c>
      <c r="D840" s="6"/>
      <c r="E840" s="9">
        <v>5</v>
      </c>
      <c r="F840" s="6">
        <v>7</v>
      </c>
      <c r="G840" s="16">
        <f>E840*F840</f>
        <v>35</v>
      </c>
      <c r="H840" s="16">
        <f>G840/E840</f>
        <v>7</v>
      </c>
      <c r="I840" s="2"/>
      <c r="Q840" s="2"/>
      <c r="U840" s="9">
        <v>10</v>
      </c>
      <c r="V840" s="6">
        <v>7.25</v>
      </c>
      <c r="W840" s="16">
        <f>U840*V840</f>
        <v>72.5</v>
      </c>
      <c r="X840" s="16">
        <f>W840/U840</f>
        <v>7.25</v>
      </c>
      <c r="AC840" s="2"/>
      <c r="AG840" s="9">
        <v>10</v>
      </c>
      <c r="AH840" s="6">
        <v>7.25</v>
      </c>
      <c r="AI840" s="16">
        <f>AG840*AH840</f>
        <v>72.5</v>
      </c>
      <c r="AJ840" s="16">
        <f>AI840/AG840</f>
        <v>7.25</v>
      </c>
      <c r="AX840" s="2"/>
      <c r="BB840" s="9">
        <v>7</v>
      </c>
      <c r="BC840" s="6">
        <v>4.5</v>
      </c>
      <c r="BD840" s="16">
        <f>BB840*BC840</f>
        <v>31.5</v>
      </c>
      <c r="BE840" s="16">
        <f>BD840/BB840</f>
        <v>4.5</v>
      </c>
      <c r="BF840" s="2"/>
      <c r="BG840" s="6"/>
    </row>
    <row r="841" spans="1:57" ht="12.75">
      <c r="A841" s="3"/>
      <c r="D841" s="6"/>
      <c r="E841" s="2"/>
      <c r="I841" s="2"/>
      <c r="Q841" s="2"/>
      <c r="U841" s="9">
        <v>17</v>
      </c>
      <c r="V841" s="6">
        <v>7.25</v>
      </c>
      <c r="W841" s="16">
        <f>U841*V841</f>
        <v>123.25</v>
      </c>
      <c r="X841" s="16">
        <f>W841/U841</f>
        <v>7.25</v>
      </c>
      <c r="AC841" s="2"/>
      <c r="AG841" s="9">
        <v>9</v>
      </c>
      <c r="AH841" s="6">
        <v>6.75</v>
      </c>
      <c r="AI841" s="16">
        <f>AG841*AH841</f>
        <v>60.75</v>
      </c>
      <c r="AJ841" s="16">
        <f>AI841/AG841</f>
        <v>6.75</v>
      </c>
      <c r="AX841" s="2"/>
      <c r="BB841" s="9">
        <v>1</v>
      </c>
      <c r="BC841" s="6">
        <v>8</v>
      </c>
      <c r="BD841" s="16">
        <f>BB841*BC841</f>
        <v>8</v>
      </c>
      <c r="BE841" s="16">
        <f>BD841/BB841</f>
        <v>8</v>
      </c>
    </row>
    <row r="842" spans="1:69" ht="12.75">
      <c r="A842" s="3"/>
      <c r="D842" s="6"/>
      <c r="E842" s="2"/>
      <c r="I842" s="2"/>
      <c r="Q842" s="2"/>
      <c r="U842" s="2"/>
      <c r="AC842" s="2"/>
      <c r="AG842" s="2"/>
      <c r="BB842" s="9">
        <v>17</v>
      </c>
      <c r="BC842" s="6">
        <v>7.25</v>
      </c>
      <c r="BD842" s="16">
        <f>BB842*BC842</f>
        <v>123.25</v>
      </c>
      <c r="BE842" s="16">
        <f>BD842/BB842</f>
        <v>7.25</v>
      </c>
      <c r="BJ842" s="6">
        <v>0.8823529411764706</v>
      </c>
      <c r="BK842" s="6">
        <v>0.052941176470588235</v>
      </c>
      <c r="BL842" s="6">
        <v>0.061764705882352944</v>
      </c>
      <c r="BM842" s="6">
        <v>0.9970588235294118</v>
      </c>
      <c r="BN842" s="16">
        <v>8.24705882352941</v>
      </c>
      <c r="BO842" s="14">
        <v>0.10699001426533525</v>
      </c>
      <c r="BP842" s="14">
        <v>0.013908701854493583</v>
      </c>
      <c r="BQ842" s="17">
        <v>0.12089871611982883</v>
      </c>
    </row>
    <row r="843" spans="1:66" ht="12.75">
      <c r="A843" s="3"/>
      <c r="D843" s="6"/>
      <c r="E843" s="2"/>
      <c r="I843" s="2"/>
      <c r="Q843" s="2"/>
      <c r="U843" s="2"/>
      <c r="AC843" s="2"/>
      <c r="AG843" s="2"/>
      <c r="BD843" s="16"/>
      <c r="BE843" s="6"/>
      <c r="BN843" s="21"/>
    </row>
    <row r="844" spans="1:66" ht="12.75">
      <c r="A844" s="3"/>
      <c r="B844" s="3">
        <v>1457</v>
      </c>
      <c r="C844" s="6">
        <f>E844+I844+M844+Q844+U844+Y844+AC844+AG844+AK844+AO844+AS844+AX844+BB844</f>
        <v>76</v>
      </c>
      <c r="D844" s="6">
        <f>G844+K844+O844+S844+W844+AA844+AE844+AI844+AM844+AQ844+AU844+AZ844+BD844</f>
        <v>526.75</v>
      </c>
      <c r="E844" s="16">
        <f>SUM(E840:E843)</f>
        <v>5</v>
      </c>
      <c r="F844" s="6">
        <f>AVERAGE(F840:F843)</f>
        <v>7</v>
      </c>
      <c r="G844" s="16">
        <f>SUM(G840:G843)</f>
        <v>35</v>
      </c>
      <c r="H844" s="16">
        <f>G844/E844</f>
        <v>7</v>
      </c>
      <c r="I844" s="2"/>
      <c r="Q844" s="2"/>
      <c r="U844" s="16">
        <f>SUM(U840:U843)</f>
        <v>27</v>
      </c>
      <c r="V844" s="6">
        <f>AVERAGE(V840:V843)</f>
        <v>7.25</v>
      </c>
      <c r="W844" s="16">
        <f>SUM(W840:W843)</f>
        <v>195.75</v>
      </c>
      <c r="X844" s="16">
        <f>W844/U844</f>
        <v>7.25</v>
      </c>
      <c r="AC844" s="2"/>
      <c r="AG844" s="16">
        <f>SUM(AG840:AG843)</f>
        <v>19</v>
      </c>
      <c r="AH844" s="6">
        <f>AVERAGE(AH840:AH843)</f>
        <v>7</v>
      </c>
      <c r="AI844" s="16">
        <f>SUM(AI840:AI843)</f>
        <v>133.25</v>
      </c>
      <c r="AJ844" s="16">
        <f>AI844/AG844</f>
        <v>7.0131578947368425</v>
      </c>
      <c r="BB844" s="16">
        <f>SUM(BB840:BB843)</f>
        <v>25</v>
      </c>
      <c r="BC844" s="6">
        <f>AVERAGE(BC840:BC843)</f>
        <v>6.583333333333333</v>
      </c>
      <c r="BD844" s="16">
        <f>SUM(BD840:BD843)</f>
        <v>162.75</v>
      </c>
      <c r="BE844" s="16">
        <f>BD844/BB844</f>
        <v>6.51</v>
      </c>
      <c r="BN844" s="21"/>
    </row>
    <row r="845" spans="1:59" ht="12.75">
      <c r="A845" s="3"/>
      <c r="D845" s="6"/>
      <c r="E845" s="2"/>
      <c r="I845" s="2"/>
      <c r="Q845" s="2"/>
      <c r="U845" s="2"/>
      <c r="AC845" s="2"/>
      <c r="AX845" s="2"/>
      <c r="BF845" s="2"/>
      <c r="BG845" s="6"/>
    </row>
    <row r="846" spans="1:59" ht="12.75">
      <c r="A846" s="3">
        <v>1458</v>
      </c>
      <c r="D846" s="6"/>
      <c r="E846" s="2"/>
      <c r="I846" s="2"/>
      <c r="Q846" s="2"/>
      <c r="U846" s="2"/>
      <c r="AC846" s="2"/>
      <c r="AG846" s="9">
        <v>2</v>
      </c>
      <c r="AH846" s="6">
        <v>4.5</v>
      </c>
      <c r="AI846" s="16">
        <f>AG846*AH846</f>
        <v>9</v>
      </c>
      <c r="AJ846" s="16">
        <f>AI846/AG846</f>
        <v>4.5</v>
      </c>
      <c r="AX846" s="9">
        <v>28</v>
      </c>
      <c r="AY846" s="6">
        <v>7</v>
      </c>
      <c r="AZ846" s="16">
        <f>AX846*AY846</f>
        <v>196</v>
      </c>
      <c r="BA846" s="16">
        <f>AZ846/AX846</f>
        <v>7</v>
      </c>
      <c r="BB846" s="9">
        <v>7</v>
      </c>
      <c r="BC846" s="6">
        <v>4</v>
      </c>
      <c r="BD846" s="16">
        <f>BB846*BC846</f>
        <v>28</v>
      </c>
      <c r="BE846" s="16">
        <f>BD846/BB846</f>
        <v>4</v>
      </c>
      <c r="BF846" s="2"/>
      <c r="BG846" s="6"/>
    </row>
    <row r="847" spans="1:59" ht="12.75">
      <c r="A847" s="3"/>
      <c r="D847" s="6"/>
      <c r="E847" s="2"/>
      <c r="I847" s="2"/>
      <c r="Q847" s="2"/>
      <c r="U847" s="2"/>
      <c r="AC847" s="2"/>
      <c r="AX847" s="9">
        <v>14</v>
      </c>
      <c r="AY847" s="6">
        <v>6.5</v>
      </c>
      <c r="AZ847" s="16">
        <f>AX847*AY847</f>
        <v>91</v>
      </c>
      <c r="BA847" s="16">
        <f>AZ847/AX847</f>
        <v>6.5</v>
      </c>
      <c r="BB847" s="9">
        <v>1</v>
      </c>
      <c r="BC847" s="6">
        <v>8</v>
      </c>
      <c r="BD847" s="16">
        <f>BB847*BC847</f>
        <v>8</v>
      </c>
      <c r="BE847" s="16">
        <f>BD847/BB847</f>
        <v>8</v>
      </c>
      <c r="BF847" s="2"/>
      <c r="BG847" s="6"/>
    </row>
    <row r="848" spans="1:59" ht="12.75">
      <c r="A848" s="3"/>
      <c r="D848" s="6"/>
      <c r="E848" s="2"/>
      <c r="I848" s="2"/>
      <c r="Q848" s="2"/>
      <c r="U848" s="2"/>
      <c r="AC848" s="2"/>
      <c r="AX848" s="2"/>
      <c r="AZ848" s="16"/>
      <c r="BB848" s="2"/>
      <c r="BD848" s="16"/>
      <c r="BE848" s="6"/>
      <c r="BF848" s="2"/>
      <c r="BG848" s="6"/>
    </row>
    <row r="849" spans="1:59" ht="12.75">
      <c r="A849" s="3"/>
      <c r="B849" s="3">
        <v>1458</v>
      </c>
      <c r="C849" s="6">
        <f>E849+I849+M849+Q849+U849+Y849+AC849+AG849+AK849+AO849+AS849+AX849+BB849</f>
        <v>52</v>
      </c>
      <c r="D849" s="6">
        <f>G849+K849+O849+S849+W849+AA849+AE849+AI849+AM849+AQ849+AU849+AZ849+BD849</f>
        <v>332</v>
      </c>
      <c r="E849" s="2"/>
      <c r="I849" s="2"/>
      <c r="Q849" s="2"/>
      <c r="U849" s="2"/>
      <c r="AC849" s="2"/>
      <c r="AG849" s="16">
        <f>SUM(AG846:AG848)</f>
        <v>2</v>
      </c>
      <c r="AH849" s="6">
        <f>AVERAGE(AH846:AH848)</f>
        <v>4.5</v>
      </c>
      <c r="AI849" s="16">
        <f>SUM(AI846:AI848)</f>
        <v>9</v>
      </c>
      <c r="AJ849" s="16">
        <f>AI849/AG849</f>
        <v>4.5</v>
      </c>
      <c r="AX849" s="16">
        <f>SUM(AX846:AX848)</f>
        <v>42</v>
      </c>
      <c r="AY849" s="6">
        <f>AVERAGE(AY846:AY848)</f>
        <v>6.75</v>
      </c>
      <c r="AZ849" s="16">
        <f>SUM(AZ846:AZ848)</f>
        <v>287</v>
      </c>
      <c r="BA849" s="16">
        <f>AZ849/AX849</f>
        <v>6.833333333333333</v>
      </c>
      <c r="BB849" s="16">
        <f>SUM(BB846:BB848)</f>
        <v>8</v>
      </c>
      <c r="BC849" s="6">
        <f>AVERAGE(BC846:BC848)</f>
        <v>6</v>
      </c>
      <c r="BD849" s="16">
        <f>SUM(BD846:BD848)</f>
        <v>36</v>
      </c>
      <c r="BE849" s="16">
        <f>BD849/BB849</f>
        <v>4.5</v>
      </c>
      <c r="BF849" s="2"/>
      <c r="BG849" s="6"/>
    </row>
    <row r="850" spans="1:59" ht="12.75">
      <c r="A850" s="3"/>
      <c r="D850" s="6"/>
      <c r="E850" s="2"/>
      <c r="I850" s="2"/>
      <c r="Q850" s="2"/>
      <c r="U850" s="2"/>
      <c r="AC850" s="2"/>
      <c r="AX850" s="2"/>
      <c r="BF850" s="2"/>
      <c r="BG850" s="6"/>
    </row>
    <row r="851" spans="1:59" ht="12.75">
      <c r="A851" s="3">
        <v>1459</v>
      </c>
      <c r="E851" s="2"/>
      <c r="I851" s="2"/>
      <c r="Q851" s="2"/>
      <c r="U851" s="9">
        <v>5</v>
      </c>
      <c r="V851" s="6">
        <v>7.5</v>
      </c>
      <c r="W851" s="16">
        <f>U851*V851</f>
        <v>37.5</v>
      </c>
      <c r="X851" s="16">
        <f>W851/U851</f>
        <v>7.5</v>
      </c>
      <c r="Y851" s="9">
        <v>2</v>
      </c>
      <c r="Z851" s="6">
        <v>7</v>
      </c>
      <c r="AA851" s="16">
        <f>Y851*Z851</f>
        <v>14</v>
      </c>
      <c r="AB851" s="16">
        <f>AA851/Y851</f>
        <v>7</v>
      </c>
      <c r="AC851" s="2"/>
      <c r="AG851" s="9">
        <v>11</v>
      </c>
      <c r="AH851" s="6">
        <v>6</v>
      </c>
      <c r="AI851" s="16">
        <f>AG851*AH851</f>
        <v>66</v>
      </c>
      <c r="AJ851" s="16">
        <f>AI851/AG851</f>
        <v>6</v>
      </c>
      <c r="AX851" s="9">
        <v>26</v>
      </c>
      <c r="AY851" s="6">
        <v>7</v>
      </c>
      <c r="AZ851" s="16">
        <f>AX851*AY851</f>
        <v>182</v>
      </c>
      <c r="BA851" s="16">
        <f>AZ851/AX851</f>
        <v>7</v>
      </c>
      <c r="BB851" s="9">
        <v>7</v>
      </c>
      <c r="BC851" s="6">
        <v>4</v>
      </c>
      <c r="BD851" s="16">
        <f>BB851*BC851</f>
        <v>28</v>
      </c>
      <c r="BE851" s="16">
        <f>BD851/BB851</f>
        <v>4</v>
      </c>
      <c r="BF851" s="2"/>
      <c r="BG851" s="6"/>
    </row>
    <row r="852" spans="1:59" ht="12.75">
      <c r="A852" s="3"/>
      <c r="D852" s="6"/>
      <c r="E852" s="2"/>
      <c r="I852" s="2"/>
      <c r="Q852" s="2"/>
      <c r="U852" s="2"/>
      <c r="W852" s="16"/>
      <c r="Y852" s="2"/>
      <c r="AA852" s="16"/>
      <c r="AB852" s="6"/>
      <c r="AC852" s="2"/>
      <c r="AG852" s="2"/>
      <c r="AI852" s="16"/>
      <c r="AX852" s="2"/>
      <c r="AZ852" s="16"/>
      <c r="BB852" s="9">
        <v>1</v>
      </c>
      <c r="BC852" s="6">
        <v>8</v>
      </c>
      <c r="BD852" s="16">
        <f>BB852*BC852</f>
        <v>8</v>
      </c>
      <c r="BE852" s="16">
        <f>BD852/BB852</f>
        <v>8</v>
      </c>
      <c r="BF852" s="2"/>
      <c r="BG852" s="6"/>
    </row>
    <row r="853" spans="1:59" ht="12.75">
      <c r="A853" s="3"/>
      <c r="D853" s="6"/>
      <c r="E853" s="2"/>
      <c r="I853" s="2"/>
      <c r="Q853" s="2"/>
      <c r="U853" s="2"/>
      <c r="W853" s="16"/>
      <c r="Y853" s="2"/>
      <c r="AA853" s="16"/>
      <c r="AB853" s="6"/>
      <c r="AC853" s="2"/>
      <c r="AG853" s="2"/>
      <c r="AI853" s="16"/>
      <c r="AX853" s="2"/>
      <c r="AZ853" s="16"/>
      <c r="BB853" s="9">
        <v>5</v>
      </c>
      <c r="BC853" s="6">
        <v>6</v>
      </c>
      <c r="BD853" s="8">
        <v>5</v>
      </c>
      <c r="BE853" s="16">
        <f>BD853/BB853</f>
        <v>1</v>
      </c>
      <c r="BF853" s="2"/>
      <c r="BG853" s="6"/>
    </row>
    <row r="854" spans="1:59" ht="12.75">
      <c r="A854" s="3"/>
      <c r="D854" s="6"/>
      <c r="E854" s="2"/>
      <c r="I854" s="2"/>
      <c r="Q854" s="2"/>
      <c r="U854" s="2"/>
      <c r="W854" s="16"/>
      <c r="Y854" s="2"/>
      <c r="AA854" s="16"/>
      <c r="AB854" s="6"/>
      <c r="AC854" s="2"/>
      <c r="AG854" s="2"/>
      <c r="AI854" s="16"/>
      <c r="AX854" s="2"/>
      <c r="AZ854" s="16"/>
      <c r="BB854" s="2"/>
      <c r="BE854" s="16"/>
      <c r="BF854" s="2"/>
      <c r="BG854" s="6"/>
    </row>
    <row r="855" spans="1:59" ht="12.75">
      <c r="A855" s="3"/>
      <c r="B855" s="3">
        <v>1459</v>
      </c>
      <c r="C855" s="6">
        <f>E855+I855+M855+Q855+U855+Y855+AC855+AG855+AK855+AO855+AS855+AX855+BB855</f>
        <v>57</v>
      </c>
      <c r="D855" s="6">
        <f>G855+K855+O855+S855+W855+AA855+AE855+AI855+AM855+AQ855+AU855+AZ855+BD855</f>
        <v>340.5</v>
      </c>
      <c r="E855" s="2"/>
      <c r="I855" s="2"/>
      <c r="Q855" s="2"/>
      <c r="U855" s="6">
        <f>SUM(U851:U853)</f>
        <v>5</v>
      </c>
      <c r="V855" s="6">
        <f>AVERAGE(V851:V853)</f>
        <v>7.5</v>
      </c>
      <c r="W855" s="6">
        <f>SUM(W851:W853)</f>
        <v>37.5</v>
      </c>
      <c r="X855" s="16">
        <f>W855/U855</f>
        <v>7.5</v>
      </c>
      <c r="Y855" s="6">
        <f>SUM(Y851:Y853)</f>
        <v>2</v>
      </c>
      <c r="Z855" s="6">
        <f>AVERAGE(Z851:Z853)</f>
        <v>7</v>
      </c>
      <c r="AA855" s="6">
        <f>SUM(AA851:AA853)</f>
        <v>14</v>
      </c>
      <c r="AB855" s="16">
        <f>AA855/Y855</f>
        <v>7</v>
      </c>
      <c r="AC855" s="2"/>
      <c r="AG855" s="6">
        <f>SUM(AG851:AG853)</f>
        <v>11</v>
      </c>
      <c r="AH855" s="6">
        <f>AVERAGE(AH851:AH853)</f>
        <v>6</v>
      </c>
      <c r="AI855" s="6">
        <f>SUM(AI851:AI853)</f>
        <v>66</v>
      </c>
      <c r="AJ855" s="16">
        <f>AI855/AG855</f>
        <v>6</v>
      </c>
      <c r="AX855" s="6">
        <f>SUM(AX851:AX853)</f>
        <v>26</v>
      </c>
      <c r="AY855" s="6">
        <f>AVERAGE(AY851:AY853)</f>
        <v>7</v>
      </c>
      <c r="AZ855" s="6">
        <f>SUM(AZ851:AZ853)</f>
        <v>182</v>
      </c>
      <c r="BA855" s="16">
        <f>AZ855/AX855</f>
        <v>7</v>
      </c>
      <c r="BB855" s="6">
        <f>SUM(BB851:BB853)</f>
        <v>13</v>
      </c>
      <c r="BC855" s="6">
        <f>AVERAGE(BC851:BC853)</f>
        <v>6</v>
      </c>
      <c r="BD855" s="6">
        <f>SUM(BD851:BD853)</f>
        <v>41</v>
      </c>
      <c r="BE855" s="16">
        <f>BD855/BB855</f>
        <v>3.1538461538461537</v>
      </c>
      <c r="BF855" s="2"/>
      <c r="BG855" s="6"/>
    </row>
    <row r="856" spans="1:59" ht="12.75">
      <c r="A856" s="3"/>
      <c r="E856" s="2"/>
      <c r="I856" s="2"/>
      <c r="Q856" s="2"/>
      <c r="U856" s="2"/>
      <c r="AC856" s="2"/>
      <c r="AX856" s="2"/>
      <c r="BE856" s="6"/>
      <c r="BF856" s="2"/>
      <c r="BG856" s="6"/>
    </row>
    <row r="857" spans="1:59" ht="12.75">
      <c r="A857" s="3">
        <v>1460</v>
      </c>
      <c r="D857" s="6"/>
      <c r="E857" s="2"/>
      <c r="I857" s="2"/>
      <c r="Q857" s="2"/>
      <c r="U857" s="9">
        <v>5</v>
      </c>
      <c r="V857" s="6">
        <v>6</v>
      </c>
      <c r="W857" s="16">
        <f>U857*V857</f>
        <v>30</v>
      </c>
      <c r="X857" s="16">
        <f>W857/U857</f>
        <v>6</v>
      </c>
      <c r="AC857" s="9">
        <v>6</v>
      </c>
      <c r="AD857" s="6">
        <v>7</v>
      </c>
      <c r="AE857" s="16">
        <f>AC857*AD857</f>
        <v>42</v>
      </c>
      <c r="AF857" s="16">
        <f>AE857/AC857</f>
        <v>7</v>
      </c>
      <c r="AG857" s="9">
        <v>5</v>
      </c>
      <c r="AH857" s="6">
        <v>6.25</v>
      </c>
      <c r="AI857" s="16">
        <f>AG857*AH857</f>
        <v>31.25</v>
      </c>
      <c r="AJ857" s="16">
        <f>AI857/AG857</f>
        <v>6.25</v>
      </c>
      <c r="AX857" s="9">
        <v>5</v>
      </c>
      <c r="AY857" s="6">
        <v>6</v>
      </c>
      <c r="AZ857" s="16">
        <f>AX857*AY857</f>
        <v>30</v>
      </c>
      <c r="BA857" s="16">
        <f>AZ857/AX857</f>
        <v>6</v>
      </c>
      <c r="BF857" s="2"/>
      <c r="BG857" s="6"/>
    </row>
    <row r="858" spans="1:59" ht="12.75">
      <c r="A858" s="3"/>
      <c r="D858" s="6"/>
      <c r="E858" s="2"/>
      <c r="I858" s="2"/>
      <c r="Q858" s="2"/>
      <c r="U858" s="9">
        <v>4</v>
      </c>
      <c r="V858" s="6">
        <v>6.6</v>
      </c>
      <c r="W858" s="16">
        <f>U858*V858</f>
        <v>26.4</v>
      </c>
      <c r="X858" s="16">
        <f>W858/U858</f>
        <v>6.6</v>
      </c>
      <c r="AC858" s="9">
        <v>2</v>
      </c>
      <c r="AD858" s="6">
        <v>7.3125</v>
      </c>
      <c r="AE858" s="16">
        <f>AC858*AD858</f>
        <v>14.625</v>
      </c>
      <c r="AF858" s="16">
        <f>AE858/AC858</f>
        <v>7.3125</v>
      </c>
      <c r="AG858" s="9">
        <v>2</v>
      </c>
      <c r="AH858" s="6">
        <v>6</v>
      </c>
      <c r="AI858" s="16">
        <f>AG858*AH858</f>
        <v>12</v>
      </c>
      <c r="AJ858" s="16">
        <f>AI858/AG858</f>
        <v>6</v>
      </c>
      <c r="AX858" s="2"/>
      <c r="BF858" s="2"/>
      <c r="BG858" s="6"/>
    </row>
    <row r="859" spans="1:59" ht="12.75">
      <c r="A859" s="3"/>
      <c r="D859" s="6"/>
      <c r="E859" s="2"/>
      <c r="I859" s="2"/>
      <c r="Q859" s="2"/>
      <c r="U859" s="2"/>
      <c r="W859" s="16"/>
      <c r="AC859" s="2"/>
      <c r="AE859" s="16"/>
      <c r="AG859" s="2"/>
      <c r="AI859" s="16"/>
      <c r="AX859" s="2"/>
      <c r="BF859" s="2"/>
      <c r="BG859" s="6"/>
    </row>
    <row r="860" spans="1:59" ht="12.75">
      <c r="A860" s="3"/>
      <c r="B860" s="3">
        <v>1460</v>
      </c>
      <c r="C860" s="6">
        <f>E860+I860+M860+Q860+U860+Y860+AC860+AG860+AK860+AO860+AS860+AX860+BB860</f>
        <v>29</v>
      </c>
      <c r="D860" s="6">
        <f>G860+K860+O860+S860+W860+AA860+AE860+AI860+AM860+AQ860+AU860+AZ860+BD860</f>
        <v>186.275</v>
      </c>
      <c r="E860" s="2"/>
      <c r="I860" s="2"/>
      <c r="Q860" s="2"/>
      <c r="U860" s="16">
        <f>SUM(U857:U859)</f>
        <v>9</v>
      </c>
      <c r="V860" s="6">
        <f>AVERAGE(V857:V859)</f>
        <v>6.3</v>
      </c>
      <c r="W860" s="16">
        <f>SUM(W857:W859)</f>
        <v>56.4</v>
      </c>
      <c r="X860" s="16">
        <f>W860/U860</f>
        <v>6.266666666666667</v>
      </c>
      <c r="AC860" s="16">
        <f>SUM(AC857:AC859)</f>
        <v>8</v>
      </c>
      <c r="AD860" s="6">
        <f>AVERAGE(AD857:AD859)</f>
        <v>7.15625</v>
      </c>
      <c r="AE860" s="16">
        <f>SUM(AE857:AE859)</f>
        <v>56.625</v>
      </c>
      <c r="AF860" s="16">
        <f>AE860/AC860</f>
        <v>7.078125</v>
      </c>
      <c r="AG860" s="16">
        <f>SUM(AG857:AG859)</f>
        <v>7</v>
      </c>
      <c r="AH860" s="6">
        <f>AVERAGE(AH857:AH859)</f>
        <v>6.125</v>
      </c>
      <c r="AI860" s="16">
        <f>SUM(AI857:AI859)</f>
        <v>43.25</v>
      </c>
      <c r="AJ860" s="16">
        <f>AI860/AG860</f>
        <v>6.178571428571429</v>
      </c>
      <c r="AX860" s="16">
        <f>SUM(AX857:AX859)</f>
        <v>5</v>
      </c>
      <c r="AY860" s="6">
        <f>AVERAGE(AY857:AY859)</f>
        <v>6</v>
      </c>
      <c r="AZ860" s="16">
        <f>SUM(AZ857:AZ859)</f>
        <v>30</v>
      </c>
      <c r="BA860" s="16">
        <f>AZ860/AX860</f>
        <v>6</v>
      </c>
      <c r="BF860" s="2"/>
      <c r="BG860" s="6"/>
    </row>
    <row r="861" spans="1:59" ht="12.75">
      <c r="A861" s="3"/>
      <c r="D861" s="6"/>
      <c r="E861" s="2"/>
      <c r="I861" s="2"/>
      <c r="Q861" s="2"/>
      <c r="U861" s="2"/>
      <c r="AC861" s="2"/>
      <c r="AX861" s="2"/>
      <c r="BF861" s="2"/>
      <c r="BG861" s="6"/>
    </row>
    <row r="862" spans="1:59" ht="12.75">
      <c r="A862" s="3">
        <v>1461</v>
      </c>
      <c r="D862" s="6"/>
      <c r="E862" s="2"/>
      <c r="I862" s="2"/>
      <c r="Q862" s="2"/>
      <c r="U862" s="9">
        <v>4</v>
      </c>
      <c r="V862" s="6">
        <v>9.5</v>
      </c>
      <c r="W862" s="16">
        <f>U862*V862</f>
        <v>38</v>
      </c>
      <c r="X862" s="16">
        <f>W862/U862</f>
        <v>9.5</v>
      </c>
      <c r="AC862" s="9">
        <v>6</v>
      </c>
      <c r="AD862" s="6">
        <v>7</v>
      </c>
      <c r="AE862" s="16">
        <f>AC862*AD862</f>
        <v>42</v>
      </c>
      <c r="AF862" s="16">
        <f>AE862/AC862</f>
        <v>7</v>
      </c>
      <c r="AK862" s="9">
        <v>5</v>
      </c>
      <c r="AL862" s="6">
        <v>6.9</v>
      </c>
      <c r="AM862" s="16">
        <f>AK862*AL862</f>
        <v>34.5</v>
      </c>
      <c r="AN862" s="16">
        <f>AM862/AK862</f>
        <v>6.9</v>
      </c>
      <c r="AX862" s="2"/>
      <c r="BF862" s="2"/>
      <c r="BG862" s="6"/>
    </row>
    <row r="863" spans="1:59" ht="12.75">
      <c r="A863" s="3"/>
      <c r="D863" s="6"/>
      <c r="E863" s="2"/>
      <c r="I863" s="2"/>
      <c r="Q863" s="2"/>
      <c r="U863" s="9">
        <v>2</v>
      </c>
      <c r="V863" s="6">
        <v>7</v>
      </c>
      <c r="W863" s="16">
        <f>U863*V863</f>
        <v>14</v>
      </c>
      <c r="X863" s="16">
        <f>W863/U863</f>
        <v>7</v>
      </c>
      <c r="AC863" s="9">
        <v>1</v>
      </c>
      <c r="AD863" s="6">
        <v>6.9</v>
      </c>
      <c r="AE863" s="16">
        <f>AC863*AD863</f>
        <v>6.9</v>
      </c>
      <c r="AF863" s="16">
        <f>AE863/AC863</f>
        <v>6.9</v>
      </c>
      <c r="AK863" s="9">
        <v>2</v>
      </c>
      <c r="AL863" s="6">
        <v>6.5</v>
      </c>
      <c r="AM863" s="16">
        <f>AK863*AL863</f>
        <v>13</v>
      </c>
      <c r="AN863" s="16">
        <f>AM863/AK863</f>
        <v>6.5</v>
      </c>
      <c r="AX863" s="2"/>
      <c r="BF863" s="2"/>
      <c r="BG863" s="6"/>
    </row>
    <row r="864" spans="1:59" ht="12.75">
      <c r="A864" s="3"/>
      <c r="D864" s="6"/>
      <c r="E864" s="2"/>
      <c r="I864" s="2"/>
      <c r="Q864" s="2"/>
      <c r="U864" s="2"/>
      <c r="AC864" s="2"/>
      <c r="AK864" s="9">
        <v>2</v>
      </c>
      <c r="AL864" s="6">
        <v>7</v>
      </c>
      <c r="AM864" s="16">
        <f>AK864*AL864</f>
        <v>14</v>
      </c>
      <c r="AN864" s="16">
        <f>AM864/AK864</f>
        <v>7</v>
      </c>
      <c r="AX864" s="2"/>
      <c r="BF864" s="2"/>
      <c r="BG864" s="6"/>
    </row>
    <row r="865" spans="4:59" ht="12.75">
      <c r="D865" s="6"/>
      <c r="E865" s="2"/>
      <c r="I865" s="2"/>
      <c r="Q865" s="2"/>
      <c r="U865" s="2"/>
      <c r="AC865" s="2"/>
      <c r="AM865" s="16"/>
      <c r="AX865" s="2"/>
      <c r="BF865" s="2"/>
      <c r="BG865" s="6"/>
    </row>
    <row r="866" spans="2:59" ht="12.75">
      <c r="B866" s="3">
        <v>1461</v>
      </c>
      <c r="C866" s="6">
        <f>E866+I866+M866+Q866+U866+Y866+AC866+AG866+AK866+AO866+AS866+AX866+BB866</f>
        <v>22</v>
      </c>
      <c r="D866" s="6">
        <f>G866+K866+O866+S866+W866+AA866+AE866+AI866+AM866+AQ866+AU866+AZ866+BD866</f>
        <v>162.4</v>
      </c>
      <c r="E866" s="2"/>
      <c r="I866" s="2"/>
      <c r="Q866" s="2"/>
      <c r="U866" s="16">
        <f>SUM(U862:U865)</f>
        <v>6</v>
      </c>
      <c r="V866" s="6">
        <f>AVERAGE(V862:V865)</f>
        <v>8.25</v>
      </c>
      <c r="W866" s="16">
        <f>SUM(W862:W865)</f>
        <v>52</v>
      </c>
      <c r="X866" s="16">
        <f>W866/U866</f>
        <v>8.666666666666666</v>
      </c>
      <c r="AC866" s="16">
        <f>SUM(AC862:AC865)</f>
        <v>7</v>
      </c>
      <c r="AD866" s="6">
        <f>AVERAGE(AD862:AD865)</f>
        <v>6.95</v>
      </c>
      <c r="AE866" s="16">
        <f>SUM(AE862:AE865)</f>
        <v>48.9</v>
      </c>
      <c r="AF866" s="16">
        <f>AE866/AC866</f>
        <v>6.985714285714286</v>
      </c>
      <c r="AK866" s="16">
        <f>SUM(AK862:AK865)</f>
        <v>9</v>
      </c>
      <c r="AL866" s="6">
        <f>AVERAGE(AL862:AL865)</f>
        <v>6.8</v>
      </c>
      <c r="AM866" s="16">
        <f>SUM(AM862:AM865)</f>
        <v>61.5</v>
      </c>
      <c r="AN866" s="16">
        <f>AM866/AK866</f>
        <v>6.833333333333333</v>
      </c>
      <c r="AX866" s="2"/>
      <c r="BF866" s="2"/>
      <c r="BG866" s="6"/>
    </row>
    <row r="867" spans="5:59" ht="12.75">
      <c r="E867" s="2"/>
      <c r="I867" s="2"/>
      <c r="Q867" s="2"/>
      <c r="U867" s="2"/>
      <c r="AC867" s="2"/>
      <c r="AX867" s="2"/>
      <c r="BF867" s="2"/>
      <c r="BG867" s="6"/>
    </row>
    <row r="868" spans="1:67" ht="12.75">
      <c r="A868" s="3">
        <v>1462</v>
      </c>
      <c r="D868" s="6"/>
      <c r="E868" s="2"/>
      <c r="I868" s="2"/>
      <c r="Q868" s="2"/>
      <c r="Y868" s="9">
        <v>4.5</v>
      </c>
      <c r="Z868" s="6">
        <v>6.5</v>
      </c>
      <c r="AA868" s="16">
        <f>Y868*Z868</f>
        <v>29.25</v>
      </c>
      <c r="AB868" s="16">
        <f>AA868/Y868</f>
        <v>6.5</v>
      </c>
      <c r="AC868" s="2"/>
      <c r="AK868" s="9">
        <v>10</v>
      </c>
      <c r="AL868" s="6">
        <v>7.5</v>
      </c>
      <c r="AM868" s="16">
        <f>AK868*AL868</f>
        <v>75</v>
      </c>
      <c r="AN868" s="16">
        <f>AM868/AK868</f>
        <v>7.5</v>
      </c>
      <c r="AX868" s="2"/>
      <c r="BB868" s="9">
        <v>5</v>
      </c>
      <c r="BC868" s="6">
        <v>7.5</v>
      </c>
      <c r="BD868" s="16">
        <f>BB868*BC868</f>
        <v>37.5</v>
      </c>
      <c r="BE868" s="16">
        <f>BD868/BB868</f>
        <v>7.5</v>
      </c>
      <c r="BF868" s="2"/>
      <c r="BG868" s="6"/>
      <c r="BJ868" s="6">
        <v>0.4434782608695652</v>
      </c>
      <c r="BK868" s="6">
        <v>0.03260869565217391</v>
      </c>
      <c r="BM868" s="6">
        <v>0.4760869565217391</v>
      </c>
      <c r="BN868" s="16">
        <v>7.976086956521739</v>
      </c>
      <c r="BO868" s="14">
        <v>0.05560098119378577</v>
      </c>
    </row>
    <row r="869" spans="1:59" ht="12.75">
      <c r="A869" s="3"/>
      <c r="D869" s="6"/>
      <c r="E869" s="2"/>
      <c r="I869" s="2"/>
      <c r="Q869" s="2"/>
      <c r="U869" s="2"/>
      <c r="AC869" s="2"/>
      <c r="AK869" s="9">
        <v>5</v>
      </c>
      <c r="AL869" s="6">
        <v>7</v>
      </c>
      <c r="AM869" s="16">
        <f>AK869*AL869</f>
        <v>35</v>
      </c>
      <c r="AN869" s="16">
        <f>AM869/AK869</f>
        <v>7</v>
      </c>
      <c r="AX869" s="2"/>
      <c r="BF869" s="2"/>
      <c r="BG869" s="6"/>
    </row>
    <row r="870" spans="1:59" ht="12.75">
      <c r="A870" s="3"/>
      <c r="D870" s="6"/>
      <c r="E870" s="2"/>
      <c r="I870" s="2"/>
      <c r="Q870" s="2"/>
      <c r="U870" s="2"/>
      <c r="AC870" s="2"/>
      <c r="AK870" s="9">
        <v>10.5</v>
      </c>
      <c r="AL870" s="6">
        <v>6</v>
      </c>
      <c r="AM870" s="16">
        <f>AK870*AL870</f>
        <v>63</v>
      </c>
      <c r="AN870" s="16">
        <f>AM870/AK870</f>
        <v>6</v>
      </c>
      <c r="AX870" s="2"/>
      <c r="BF870" s="2"/>
      <c r="BG870" s="6"/>
    </row>
    <row r="871" spans="1:59" ht="12.75">
      <c r="A871" s="3"/>
      <c r="D871" s="6"/>
      <c r="E871" s="2"/>
      <c r="I871" s="2"/>
      <c r="Q871" s="2"/>
      <c r="U871" s="2"/>
      <c r="AC871" s="2"/>
      <c r="AM871" s="16"/>
      <c r="AX871" s="2"/>
      <c r="BF871" s="2"/>
      <c r="BG871" s="6"/>
    </row>
    <row r="872" spans="1:59" ht="12.75">
      <c r="A872" s="3"/>
      <c r="B872" s="3">
        <v>1462</v>
      </c>
      <c r="C872" s="6">
        <f>E872+I872+M872+Q872+U872+Y872+AC872+AG872+AK872+AO872+AS872+AX872+BB872</f>
        <v>35</v>
      </c>
      <c r="D872" s="6">
        <f>G872+K872+O872+S872+W872+AA872+AE872+AI872+AM872+AQ872+AU872+AZ872+BD872</f>
        <v>239.75</v>
      </c>
      <c r="E872" s="2"/>
      <c r="I872" s="2"/>
      <c r="Q872" s="2"/>
      <c r="U872" s="2"/>
      <c r="Y872" s="16">
        <f>SUM(Y868:Y871)</f>
        <v>4.5</v>
      </c>
      <c r="Z872" s="6">
        <f>AVERAGE(Z868:Z871)</f>
        <v>6.5</v>
      </c>
      <c r="AA872" s="16">
        <f>SUM(AA868:AA871)</f>
        <v>29.25</v>
      </c>
      <c r="AB872" s="16">
        <f>AA872/Y872</f>
        <v>6.5</v>
      </c>
      <c r="AC872" s="2"/>
      <c r="AK872" s="16">
        <f>SUM(AK868:AK871)</f>
        <v>25.5</v>
      </c>
      <c r="AL872" s="6">
        <f>AVERAGE(AL868:AL871)</f>
        <v>6.833333333333333</v>
      </c>
      <c r="AM872" s="16">
        <f>SUM(AM868:AM871)</f>
        <v>173</v>
      </c>
      <c r="AN872" s="16">
        <f>AM872/AK872</f>
        <v>6.784313725490196</v>
      </c>
      <c r="AX872" s="2"/>
      <c r="BB872" s="16">
        <f>SUM(BB868:BB871)</f>
        <v>5</v>
      </c>
      <c r="BC872" s="6">
        <f>AVERAGE(BC868:BC871)</f>
        <v>7.5</v>
      </c>
      <c r="BD872" s="16">
        <f>SUM(BD868:BD871)</f>
        <v>37.5</v>
      </c>
      <c r="BE872" s="16">
        <f>BD872/BB872</f>
        <v>7.5</v>
      </c>
      <c r="BF872" s="2"/>
      <c r="BG872" s="6"/>
    </row>
    <row r="873" spans="1:59" ht="12.75">
      <c r="A873" s="3"/>
      <c r="D873" s="6"/>
      <c r="E873" s="2"/>
      <c r="I873" s="2"/>
      <c r="Q873" s="2"/>
      <c r="U873" s="2"/>
      <c r="AC873" s="2"/>
      <c r="AX873" s="2"/>
      <c r="BF873" s="2"/>
      <c r="BG873" s="6"/>
    </row>
    <row r="874" spans="1:59" ht="12.75">
      <c r="A874" s="3">
        <v>1463</v>
      </c>
      <c r="D874" s="6"/>
      <c r="E874" s="2"/>
      <c r="I874" s="2"/>
      <c r="Q874" s="2"/>
      <c r="U874" s="2"/>
      <c r="Y874" s="9">
        <v>7</v>
      </c>
      <c r="Z874" s="6">
        <v>6.35</v>
      </c>
      <c r="AA874" s="16">
        <f>Y874*Z874</f>
        <v>44.449999999999996</v>
      </c>
      <c r="AB874" s="16">
        <f>AA874/Y874</f>
        <v>6.35</v>
      </c>
      <c r="AC874" s="2"/>
      <c r="AG874" s="9">
        <v>12</v>
      </c>
      <c r="AH874" s="6">
        <v>6.75</v>
      </c>
      <c r="AI874" s="16">
        <f>AG874*AH874</f>
        <v>81</v>
      </c>
      <c r="AJ874" s="16">
        <f>AI874/AG874</f>
        <v>6.75</v>
      </c>
      <c r="AX874" s="2"/>
      <c r="BF874" s="2"/>
      <c r="BG874" s="6"/>
    </row>
    <row r="875" spans="1:59" ht="12.75">
      <c r="A875" s="3"/>
      <c r="D875" s="6"/>
      <c r="E875" s="2"/>
      <c r="I875" s="2"/>
      <c r="Q875" s="2"/>
      <c r="U875" s="2"/>
      <c r="Y875" s="9">
        <v>2</v>
      </c>
      <c r="Z875" s="6">
        <v>6.4</v>
      </c>
      <c r="AA875" s="16">
        <f>Y875*Z875</f>
        <v>12.8</v>
      </c>
      <c r="AB875" s="16">
        <f>AA875/Y875</f>
        <v>6.4</v>
      </c>
      <c r="AC875" s="2"/>
      <c r="AG875" s="9">
        <v>2</v>
      </c>
      <c r="AH875" s="6">
        <v>6.5</v>
      </c>
      <c r="AI875" s="16">
        <f>AG875*AH875</f>
        <v>13</v>
      </c>
      <c r="AJ875" s="16">
        <f>AI875/AG875</f>
        <v>6.5</v>
      </c>
      <c r="AX875" s="2"/>
      <c r="BF875" s="2"/>
      <c r="BG875" s="6"/>
    </row>
    <row r="876" spans="1:59" ht="12.75">
      <c r="A876" s="3"/>
      <c r="D876" s="6"/>
      <c r="E876" s="2"/>
      <c r="I876" s="2"/>
      <c r="Q876" s="2"/>
      <c r="U876" s="2"/>
      <c r="Y876" s="9">
        <f>4/3</f>
        <v>1.3333333333333333</v>
      </c>
      <c r="Z876" s="6">
        <v>6.824999999999999</v>
      </c>
      <c r="AA876" s="16">
        <f>Y876*Z876</f>
        <v>9.099999999999998</v>
      </c>
      <c r="AB876" s="16">
        <f>AA876/Y876</f>
        <v>6.824999999999998</v>
      </c>
      <c r="AC876" s="2"/>
      <c r="AX876" s="2"/>
      <c r="BF876" s="2"/>
      <c r="BG876" s="6"/>
    </row>
    <row r="877" spans="1:59" ht="12.75">
      <c r="A877" s="3"/>
      <c r="D877" s="6"/>
      <c r="E877" s="2"/>
      <c r="I877" s="2"/>
      <c r="Q877" s="2"/>
      <c r="U877" s="2"/>
      <c r="AA877" s="16"/>
      <c r="AB877" s="6"/>
      <c r="AC877" s="2"/>
      <c r="AX877" s="2"/>
      <c r="BF877" s="2"/>
      <c r="BG877" s="6"/>
    </row>
    <row r="878" spans="1:59" ht="12.75">
      <c r="A878" s="3"/>
      <c r="B878" s="3">
        <v>1463</v>
      </c>
      <c r="C878" s="6">
        <f>E878+I878+M878+Q878+U878+Y878+AC878+AG878+AK878+AO878+AS878+AX878+BB878</f>
        <v>24.333333333333336</v>
      </c>
      <c r="D878" s="6">
        <f>G878+K878+O878+S878+W878+AA878+AE878+AI878+AM878+AQ878+AU878+AZ878+BD878</f>
        <v>160.35</v>
      </c>
      <c r="E878" s="2"/>
      <c r="I878" s="2"/>
      <c r="Q878" s="2"/>
      <c r="U878" s="2"/>
      <c r="Y878" s="16">
        <f>SUM(Y874:Y877)</f>
        <v>10.333333333333334</v>
      </c>
      <c r="Z878" s="6">
        <f>AVERAGE(Z874:Z877)</f>
        <v>6.5249999999999995</v>
      </c>
      <c r="AA878" s="16">
        <f>SUM(AA874:AA877)</f>
        <v>66.35</v>
      </c>
      <c r="AB878" s="16">
        <f>AA878/Y878</f>
        <v>6.420967741935483</v>
      </c>
      <c r="AC878" s="2"/>
      <c r="AG878" s="16">
        <f>SUM(AG874:AG877)</f>
        <v>14</v>
      </c>
      <c r="AH878" s="6">
        <f>AVERAGE(AH874:AH877)</f>
        <v>6.625</v>
      </c>
      <c r="AI878" s="16">
        <f>SUM(AI874:AI877)</f>
        <v>94</v>
      </c>
      <c r="AJ878" s="16">
        <f>AI878/AG878</f>
        <v>6.714285714285714</v>
      </c>
      <c r="AX878" s="2"/>
      <c r="BF878" s="2"/>
      <c r="BG878" s="6"/>
    </row>
    <row r="879" spans="1:59" ht="12.75">
      <c r="A879" s="3"/>
      <c r="D879" s="6"/>
      <c r="E879" s="2"/>
      <c r="I879" s="2"/>
      <c r="Q879" s="2"/>
      <c r="U879" s="2"/>
      <c r="AC879" s="2"/>
      <c r="AX879" s="2"/>
      <c r="BF879" s="2"/>
      <c r="BG879" s="6"/>
    </row>
    <row r="880" spans="1:59" ht="12.75">
      <c r="A880" s="3">
        <v>1464</v>
      </c>
      <c r="D880" s="6"/>
      <c r="E880" s="2"/>
      <c r="I880" s="2"/>
      <c r="Q880" s="9">
        <v>1</v>
      </c>
      <c r="R880" s="6">
        <v>7.125</v>
      </c>
      <c r="S880" s="16">
        <f>Q880*R880</f>
        <v>7.125</v>
      </c>
      <c r="T880" s="16">
        <f>S880/Q880</f>
        <v>7.125</v>
      </c>
      <c r="U880" s="2"/>
      <c r="AC880" s="9">
        <v>5</v>
      </c>
      <c r="AD880" s="6">
        <v>7</v>
      </c>
      <c r="AE880" s="16">
        <f>AC880*AD880</f>
        <v>35</v>
      </c>
      <c r="AF880" s="16">
        <f>AE880/AC880</f>
        <v>7</v>
      </c>
      <c r="AG880" s="9">
        <v>6</v>
      </c>
      <c r="AH880" s="6">
        <v>6.25</v>
      </c>
      <c r="AI880" s="16">
        <f>AG880*AH880</f>
        <v>37.5</v>
      </c>
      <c r="AJ880" s="16">
        <f>AI880/AG880</f>
        <v>6.25</v>
      </c>
      <c r="AK880" s="9">
        <v>5</v>
      </c>
      <c r="AL880" s="6">
        <v>7.2</v>
      </c>
      <c r="AM880" s="16">
        <f>AK880*AL880</f>
        <v>36</v>
      </c>
      <c r="AN880" s="16">
        <f>AM880/AK880</f>
        <v>7.2</v>
      </c>
      <c r="AX880" s="2"/>
      <c r="BF880" s="2"/>
      <c r="BG880" s="6"/>
    </row>
    <row r="881" spans="1:59" ht="12.75">
      <c r="A881" s="3"/>
      <c r="D881" s="6"/>
      <c r="E881" s="2"/>
      <c r="I881" s="2"/>
      <c r="Q881" s="9">
        <v>3</v>
      </c>
      <c r="R881" s="6">
        <v>6.833333333333333</v>
      </c>
      <c r="S881" s="16">
        <f>Q881*R881</f>
        <v>20.5</v>
      </c>
      <c r="T881" s="16">
        <f>S881/Q881</f>
        <v>6.833333333333333</v>
      </c>
      <c r="U881" s="2"/>
      <c r="AC881" s="2"/>
      <c r="AG881" s="9">
        <v>1</v>
      </c>
      <c r="AH881" s="6">
        <v>6.25</v>
      </c>
      <c r="AI881" s="16">
        <f>AG881*AH881</f>
        <v>6.25</v>
      </c>
      <c r="AJ881" s="16">
        <f>AI881/AG881</f>
        <v>6.25</v>
      </c>
      <c r="AK881" s="9">
        <v>4</v>
      </c>
      <c r="AL881" s="6">
        <v>7.125</v>
      </c>
      <c r="AM881" s="16">
        <f>AK881*AL881</f>
        <v>28.5</v>
      </c>
      <c r="AN881" s="16">
        <f>AM881/AK881</f>
        <v>7.125</v>
      </c>
      <c r="AX881" s="2"/>
      <c r="BF881" s="2"/>
      <c r="BG881" s="6"/>
    </row>
    <row r="882" spans="1:59" ht="12.75">
      <c r="A882" s="3"/>
      <c r="D882" s="6"/>
      <c r="E882" s="2"/>
      <c r="I882" s="2"/>
      <c r="Q882" s="9">
        <v>1</v>
      </c>
      <c r="R882" s="6">
        <v>6.75</v>
      </c>
      <c r="S882" s="16">
        <f>Q882*R882</f>
        <v>6.75</v>
      </c>
      <c r="T882" s="16">
        <f>S882/Q882</f>
        <v>6.75</v>
      </c>
      <c r="U882" s="2"/>
      <c r="AC882" s="2"/>
      <c r="AG882" s="9">
        <v>2</v>
      </c>
      <c r="AH882" s="6">
        <v>6.15</v>
      </c>
      <c r="AI882" s="16">
        <f>AG882*AH882</f>
        <v>12.3</v>
      </c>
      <c r="AJ882" s="16">
        <f>AI882/AG882</f>
        <v>6.15</v>
      </c>
      <c r="AX882" s="2"/>
      <c r="BF882" s="2"/>
      <c r="BG882" s="6"/>
    </row>
    <row r="883" spans="1:59" ht="12.75">
      <c r="A883" s="3"/>
      <c r="D883" s="6"/>
      <c r="E883" s="2"/>
      <c r="I883" s="2"/>
      <c r="Q883" s="2"/>
      <c r="S883" s="16"/>
      <c r="T883" s="6"/>
      <c r="U883" s="2"/>
      <c r="AC883" s="2"/>
      <c r="AG883" s="2"/>
      <c r="AI883" s="16"/>
      <c r="AX883" s="2"/>
      <c r="BF883" s="2"/>
      <c r="BG883" s="6"/>
    </row>
    <row r="884" spans="1:59" ht="12.75">
      <c r="A884" s="3"/>
      <c r="B884" s="3">
        <v>1464</v>
      </c>
      <c r="C884" s="6">
        <f>E884+I884+M884+Q884+U884+Y884+AC884+AG884+AK884+AO884+AS884+AX884+BB884</f>
        <v>28</v>
      </c>
      <c r="D884" s="6">
        <f>G884+K884+O884+S884+W884+AA884+AE884+AI884+AM884+AQ884+AU884+AZ884+BD884</f>
        <v>189.925</v>
      </c>
      <c r="E884" s="2"/>
      <c r="I884" s="2"/>
      <c r="Q884" s="16">
        <f>SUM(Q880:Q883)</f>
        <v>5</v>
      </c>
      <c r="R884" s="6">
        <f>AVERAGE(R880:R883)</f>
        <v>6.902777777777778</v>
      </c>
      <c r="S884" s="16">
        <f>SUM(S880:S883)</f>
        <v>34.375</v>
      </c>
      <c r="T884" s="16">
        <f>S884/Q884</f>
        <v>6.875</v>
      </c>
      <c r="U884" s="2"/>
      <c r="AC884" s="16">
        <f>SUM(AC880:AC883)</f>
        <v>5</v>
      </c>
      <c r="AD884" s="6">
        <f>AVERAGE(AD880:AD883)</f>
        <v>7</v>
      </c>
      <c r="AE884" s="16">
        <f>SUM(AE880:AE883)</f>
        <v>35</v>
      </c>
      <c r="AF884" s="16">
        <f>AE884/AC884</f>
        <v>7</v>
      </c>
      <c r="AG884" s="16">
        <f>SUM(AG880:AG883)</f>
        <v>9</v>
      </c>
      <c r="AH884" s="6">
        <f>AVERAGE(AH880:AH883)</f>
        <v>6.216666666666666</v>
      </c>
      <c r="AI884" s="16">
        <f>SUM(AI880:AI883)</f>
        <v>56.05</v>
      </c>
      <c r="AJ884" s="16">
        <f>AI884/AG884</f>
        <v>6.227777777777778</v>
      </c>
      <c r="AK884" s="16">
        <f>SUM(AK880:AK883)</f>
        <v>9</v>
      </c>
      <c r="AL884" s="6">
        <f>AVERAGE(AL880:AL883)</f>
        <v>7.1625</v>
      </c>
      <c r="AM884" s="16">
        <f>SUM(AM880:AM883)</f>
        <v>64.5</v>
      </c>
      <c r="AN884" s="16">
        <f>AM884/AK884</f>
        <v>7.166666666666667</v>
      </c>
      <c r="AX884" s="2"/>
      <c r="BF884" s="2"/>
      <c r="BG884" s="6"/>
    </row>
    <row r="885" spans="1:59" ht="12.75">
      <c r="A885" s="3"/>
      <c r="D885" s="6"/>
      <c r="E885" s="2"/>
      <c r="I885" s="2"/>
      <c r="Q885" s="2"/>
      <c r="U885" s="2"/>
      <c r="AC885" s="2"/>
      <c r="AX885" s="2"/>
      <c r="BF885" s="2"/>
      <c r="BG885" s="6"/>
    </row>
    <row r="886" spans="1:59" ht="12.75">
      <c r="A886" s="3">
        <v>1465</v>
      </c>
      <c r="B886" s="3">
        <v>1465</v>
      </c>
      <c r="C886" s="6">
        <f>E886+I886+M886+Q886+U886+Y886+AC886+AG886+AK886+AO886+AS886+AX886+BB886</f>
        <v>28</v>
      </c>
      <c r="D886" s="6">
        <f>G886+K886+O886+S886+W886+AA886+AE886+AI886+AM886+AQ886+AU886+AZ886+BD886</f>
        <v>183.75</v>
      </c>
      <c r="E886" s="9">
        <v>5</v>
      </c>
      <c r="F886" s="6">
        <v>6.35</v>
      </c>
      <c r="G886" s="16">
        <f>E886*F886</f>
        <v>31.75</v>
      </c>
      <c r="H886" s="16">
        <f>G886/E886</f>
        <v>6.35</v>
      </c>
      <c r="I886" s="2"/>
      <c r="Q886" s="2"/>
      <c r="U886" s="9">
        <v>9</v>
      </c>
      <c r="V886" s="6">
        <v>7.25</v>
      </c>
      <c r="W886" s="16">
        <f>U886*V886</f>
        <v>65.25</v>
      </c>
      <c r="X886" s="16">
        <f>W886/U886</f>
        <v>7.25</v>
      </c>
      <c r="AC886" s="2"/>
      <c r="AG886" s="9">
        <v>9</v>
      </c>
      <c r="AH886" s="6">
        <v>5.75</v>
      </c>
      <c r="AI886" s="16">
        <f>AG886*AH886</f>
        <v>51.75</v>
      </c>
      <c r="AJ886" s="16">
        <f>AI886/AG886</f>
        <v>5.75</v>
      </c>
      <c r="AK886" s="9">
        <v>5</v>
      </c>
      <c r="AL886" s="6">
        <v>7</v>
      </c>
      <c r="AM886" s="16">
        <f>AK886*AL886</f>
        <v>35</v>
      </c>
      <c r="AN886" s="16">
        <f>AM886/AK886</f>
        <v>7</v>
      </c>
      <c r="AX886" s="2"/>
      <c r="BF886" s="2"/>
      <c r="BG886" s="6"/>
    </row>
    <row r="887" spans="1:59" ht="12.75">
      <c r="A887" s="3"/>
      <c r="D887" s="6"/>
      <c r="E887" s="2"/>
      <c r="I887" s="2"/>
      <c r="Q887" s="2"/>
      <c r="U887" s="2"/>
      <c r="AC887" s="2"/>
      <c r="AX887" s="2"/>
      <c r="BF887" s="2"/>
      <c r="BG887" s="6"/>
    </row>
    <row r="888" spans="1:59" ht="12.75">
      <c r="A888" s="3">
        <v>1466</v>
      </c>
      <c r="D888" s="6"/>
      <c r="E888" s="2"/>
      <c r="I888" s="2"/>
      <c r="Q888" s="2"/>
      <c r="U888" s="9">
        <v>4</v>
      </c>
      <c r="V888" s="6">
        <v>6.75</v>
      </c>
      <c r="W888" s="16">
        <f>U888*V888</f>
        <v>27</v>
      </c>
      <c r="X888" s="16">
        <f>W888/U888</f>
        <v>6.75</v>
      </c>
      <c r="Y888" s="9">
        <v>9</v>
      </c>
      <c r="Z888" s="6">
        <v>6.5</v>
      </c>
      <c r="AA888" s="16">
        <f>Y888*Z888</f>
        <v>58.5</v>
      </c>
      <c r="AB888" s="16">
        <f>AA888/Y888</f>
        <v>6.5</v>
      </c>
      <c r="AC888" s="2"/>
      <c r="AG888" s="9">
        <v>14</v>
      </c>
      <c r="AH888" s="6">
        <v>6.25</v>
      </c>
      <c r="AI888" s="16">
        <f>AG888*AH888</f>
        <v>87.5</v>
      </c>
      <c r="AJ888" s="16">
        <f>AI888/AG888</f>
        <v>6.25</v>
      </c>
      <c r="AX888" s="2"/>
      <c r="BF888" s="2"/>
      <c r="BG888" s="6"/>
    </row>
    <row r="889" spans="1:59" ht="12.75">
      <c r="A889" s="3"/>
      <c r="D889" s="6"/>
      <c r="E889" s="2"/>
      <c r="I889" s="2"/>
      <c r="Q889" s="2"/>
      <c r="U889" s="9">
        <v>1</v>
      </c>
      <c r="V889" s="6">
        <v>6.6</v>
      </c>
      <c r="W889" s="16">
        <f>U889*V889</f>
        <v>6.6</v>
      </c>
      <c r="X889" s="16">
        <f>W889/U889</f>
        <v>6.6</v>
      </c>
      <c r="AC889" s="2"/>
      <c r="AX889" s="2"/>
      <c r="BF889" s="2"/>
      <c r="BG889" s="6"/>
    </row>
    <row r="890" spans="1:59" ht="12.75">
      <c r="A890" s="3"/>
      <c r="D890" s="6"/>
      <c r="E890" s="2"/>
      <c r="I890" s="2"/>
      <c r="Q890" s="2"/>
      <c r="U890" s="2"/>
      <c r="W890" s="16"/>
      <c r="AC890" s="2"/>
      <c r="AX890" s="2"/>
      <c r="BF890" s="2"/>
      <c r="BG890" s="6"/>
    </row>
    <row r="891" spans="1:59" ht="12.75">
      <c r="A891" s="3"/>
      <c r="B891" s="3">
        <v>1466</v>
      </c>
      <c r="C891" s="6">
        <f>E891+I891+M891+Q891+U891+Y891+AC891+AG891+AK891+AO891+AS891+AX891+BB891</f>
        <v>28</v>
      </c>
      <c r="D891" s="6">
        <f>G891+K891+O891+S891+W891+AA891+AE891+AI891+AM891+AQ891+AU891+AZ891+BD891</f>
        <v>179.6</v>
      </c>
      <c r="E891" s="2"/>
      <c r="I891" s="2"/>
      <c r="Q891" s="2"/>
      <c r="U891" s="16">
        <f>SUM(U888:U890)</f>
        <v>5</v>
      </c>
      <c r="V891" s="6">
        <f>AVERAGE(V888:V890)</f>
        <v>6.675</v>
      </c>
      <c r="W891" s="16">
        <f>SUM(W888:W890)</f>
        <v>33.6</v>
      </c>
      <c r="X891" s="16">
        <f>W891/U891</f>
        <v>6.720000000000001</v>
      </c>
      <c r="Y891" s="16">
        <f>SUM(Y888:Y890)</f>
        <v>9</v>
      </c>
      <c r="Z891" s="6">
        <f>AVERAGE(Z888:Z890)</f>
        <v>6.5</v>
      </c>
      <c r="AA891" s="16">
        <f>SUM(AA888:AA890)</f>
        <v>58.5</v>
      </c>
      <c r="AB891" s="16">
        <f>AA891/Y891</f>
        <v>6.5</v>
      </c>
      <c r="AC891" s="2"/>
      <c r="AG891" s="16">
        <f>SUM(AG888:AG890)</f>
        <v>14</v>
      </c>
      <c r="AH891" s="6">
        <f>AVERAGE(AH888:AH890)</f>
        <v>6.25</v>
      </c>
      <c r="AI891" s="16">
        <f>SUM(AI888:AI890)</f>
        <v>87.5</v>
      </c>
      <c r="AJ891" s="16">
        <f>AI891/AG891</f>
        <v>6.25</v>
      </c>
      <c r="AX891" s="2"/>
      <c r="BF891" s="2"/>
      <c r="BG891" s="6"/>
    </row>
    <row r="892" spans="1:59" ht="12.75">
      <c r="A892" s="3"/>
      <c r="D892" s="6"/>
      <c r="E892" s="2"/>
      <c r="I892" s="2"/>
      <c r="Q892" s="2"/>
      <c r="U892" s="2"/>
      <c r="AC892" s="2"/>
      <c r="AX892" s="2"/>
      <c r="BF892" s="2"/>
      <c r="BG892" s="6"/>
    </row>
    <row r="893" spans="1:59" ht="12.75">
      <c r="A893" s="3">
        <v>1467</v>
      </c>
      <c r="D893" s="6"/>
      <c r="E893" s="9">
        <v>6</v>
      </c>
      <c r="F893" s="6">
        <v>6.3</v>
      </c>
      <c r="G893" s="16">
        <f>E893*F893</f>
        <v>37.8</v>
      </c>
      <c r="H893" s="16">
        <f>G893/E893</f>
        <v>6.3</v>
      </c>
      <c r="I893" s="2"/>
      <c r="Q893" s="2"/>
      <c r="U893" s="9">
        <v>7</v>
      </c>
      <c r="V893" s="6">
        <v>8.4</v>
      </c>
      <c r="W893" s="16">
        <f>U893*V893</f>
        <v>58.800000000000004</v>
      </c>
      <c r="X893" s="16">
        <f>W893/U893</f>
        <v>8.4</v>
      </c>
      <c r="AC893" s="2"/>
      <c r="AG893" s="9">
        <v>5</v>
      </c>
      <c r="AH893" s="6">
        <v>5.8</v>
      </c>
      <c r="AI893" s="16">
        <f>AG893*AH893</f>
        <v>29</v>
      </c>
      <c r="AJ893" s="16">
        <f>AI893/AG893</f>
        <v>5.8</v>
      </c>
      <c r="AK893" s="9">
        <v>7</v>
      </c>
      <c r="AL893" s="6">
        <v>8.4</v>
      </c>
      <c r="AM893" s="16">
        <f>AK893*AL893</f>
        <v>58.800000000000004</v>
      </c>
      <c r="AN893" s="16">
        <f>AM893/AK893</f>
        <v>8.4</v>
      </c>
      <c r="AX893" s="2"/>
      <c r="BF893" s="2"/>
      <c r="BG893" s="6"/>
    </row>
    <row r="894" spans="1:59" ht="12.75">
      <c r="A894" s="3"/>
      <c r="D894" s="6"/>
      <c r="E894" s="9">
        <v>3</v>
      </c>
      <c r="F894" s="6">
        <v>6</v>
      </c>
      <c r="G894" s="16">
        <f>E894*F894</f>
        <v>18</v>
      </c>
      <c r="H894" s="16">
        <f>G894/E894</f>
        <v>6</v>
      </c>
      <c r="I894" s="2"/>
      <c r="Q894" s="2"/>
      <c r="U894" s="2"/>
      <c r="AC894" s="2"/>
      <c r="AX894" s="2"/>
      <c r="BF894" s="2"/>
      <c r="BG894" s="6"/>
    </row>
    <row r="895" spans="1:59" ht="12.75">
      <c r="A895" s="3"/>
      <c r="D895" s="6"/>
      <c r="E895" s="2"/>
      <c r="G895" s="16"/>
      <c r="H895" s="6"/>
      <c r="I895" s="2"/>
      <c r="Q895" s="2"/>
      <c r="U895" s="2"/>
      <c r="AC895" s="2"/>
      <c r="AX895" s="2"/>
      <c r="BF895" s="2"/>
      <c r="BG895" s="6"/>
    </row>
    <row r="896" spans="1:59" ht="12.75">
      <c r="A896" s="3"/>
      <c r="B896" s="3">
        <v>1467</v>
      </c>
      <c r="C896" s="6">
        <f>E896+I896+M896+Q896+U896+Y896+AC896+AG896+AK896+AO896+AS896+AX896+BB896</f>
        <v>28</v>
      </c>
      <c r="D896" s="6">
        <f>G896+K896+O896+S896+W896+AA896+AE896+AI896+AM896+AQ896+AU896+AZ896+BD896</f>
        <v>202.4</v>
      </c>
      <c r="E896" s="16">
        <f>SUM(E893:E895)</f>
        <v>9</v>
      </c>
      <c r="F896" s="6">
        <f>AVERAGE(F893:F895)</f>
        <v>6.15</v>
      </c>
      <c r="G896" s="16">
        <f>SUM(G893:G895)</f>
        <v>55.8</v>
      </c>
      <c r="H896" s="16">
        <f>G896/E896</f>
        <v>6.199999999999999</v>
      </c>
      <c r="I896" s="2"/>
      <c r="Q896" s="2"/>
      <c r="U896" s="16">
        <f>SUM(U893:U895)</f>
        <v>7</v>
      </c>
      <c r="V896" s="6">
        <f>AVERAGE(V893:V895)</f>
        <v>8.4</v>
      </c>
      <c r="W896" s="16">
        <f>SUM(W893:W895)</f>
        <v>58.800000000000004</v>
      </c>
      <c r="X896" s="16">
        <f>W896/U896</f>
        <v>8.4</v>
      </c>
      <c r="AC896" s="2"/>
      <c r="AG896" s="16">
        <f>SUM(AG893:AG895)</f>
        <v>5</v>
      </c>
      <c r="AH896" s="6">
        <f>AVERAGE(AH893:AH895)</f>
        <v>5.8</v>
      </c>
      <c r="AI896" s="16">
        <f>SUM(AI893:AI895)</f>
        <v>29</v>
      </c>
      <c r="AJ896" s="16">
        <f>AI896/AG896</f>
        <v>5.8</v>
      </c>
      <c r="AK896" s="16">
        <f>SUM(AK893:AK895)</f>
        <v>7</v>
      </c>
      <c r="AL896" s="6">
        <f>AVERAGE(AL893:AL895)</f>
        <v>8.4</v>
      </c>
      <c r="AM896" s="16">
        <f>SUM(AM893:AM895)</f>
        <v>58.800000000000004</v>
      </c>
      <c r="AN896" s="16">
        <f>AM896/AK896</f>
        <v>8.4</v>
      </c>
      <c r="AX896" s="2"/>
      <c r="BF896" s="2"/>
      <c r="BG896" s="6"/>
    </row>
    <row r="897" spans="1:59" ht="12.75">
      <c r="A897" s="3"/>
      <c r="D897" s="6"/>
      <c r="E897" s="2"/>
      <c r="I897" s="2"/>
      <c r="Q897" s="2"/>
      <c r="U897" s="2"/>
      <c r="AC897" s="2"/>
      <c r="AX897" s="2"/>
      <c r="BF897" s="2"/>
      <c r="BG897" s="6"/>
    </row>
    <row r="898" spans="1:59" ht="12.75">
      <c r="A898" s="3">
        <v>1468</v>
      </c>
      <c r="B898" s="3">
        <v>1468</v>
      </c>
      <c r="C898" s="6">
        <f>E898+I898+M898+Q898+U898+Y898+AC898+AG898+AK898+AO898+AS898+AX898+BB898</f>
        <v>29</v>
      </c>
      <c r="D898" s="6">
        <f>G898+K898+O898+S898+W898+AA898+AE898+AI898+AM898+AQ898+AU898+AZ898+BD898</f>
        <v>190</v>
      </c>
      <c r="E898" s="2"/>
      <c r="I898" s="2"/>
      <c r="Q898" s="2"/>
      <c r="U898" s="2"/>
      <c r="Y898" s="9">
        <v>8</v>
      </c>
      <c r="Z898" s="6">
        <v>7.1</v>
      </c>
      <c r="AA898" s="16">
        <f>Y898*Z898</f>
        <v>56.8</v>
      </c>
      <c r="AB898" s="16">
        <f>AA898/Y898</f>
        <v>7.1</v>
      </c>
      <c r="AC898" s="9">
        <v>5</v>
      </c>
      <c r="AD898" s="6">
        <v>6.8</v>
      </c>
      <c r="AE898" s="16">
        <f>AC898*AD898</f>
        <v>34</v>
      </c>
      <c r="AF898" s="16">
        <f>AE898/AC898</f>
        <v>6.8</v>
      </c>
      <c r="AG898" s="9">
        <v>9</v>
      </c>
      <c r="AH898" s="6">
        <v>5.5</v>
      </c>
      <c r="AI898" s="16">
        <f>AG898*AH898</f>
        <v>49.5</v>
      </c>
      <c r="AJ898" s="16">
        <f>AI898/AG898</f>
        <v>5.5</v>
      </c>
      <c r="AK898" s="9">
        <v>7</v>
      </c>
      <c r="AL898" s="6">
        <v>7.1</v>
      </c>
      <c r="AM898" s="16">
        <f>AK898*AL898</f>
        <v>49.699999999999996</v>
      </c>
      <c r="AN898" s="16">
        <f>AM898/AK898</f>
        <v>7.1</v>
      </c>
      <c r="AX898" s="2"/>
      <c r="BF898" s="2"/>
      <c r="BG898" s="6"/>
    </row>
    <row r="899" spans="1:59" ht="12.75">
      <c r="A899" s="3"/>
      <c r="D899" s="6"/>
      <c r="E899" s="2"/>
      <c r="I899" s="2"/>
      <c r="Q899" s="2"/>
      <c r="U899" s="2"/>
      <c r="AC899" s="2"/>
      <c r="AX899" s="2"/>
      <c r="BF899" s="2"/>
      <c r="BG899" s="6"/>
    </row>
    <row r="900" spans="1:59" ht="12.75">
      <c r="A900" s="3">
        <v>1469</v>
      </c>
      <c r="D900" s="6"/>
      <c r="E900" s="2"/>
      <c r="I900" s="2"/>
      <c r="Q900" s="2"/>
      <c r="U900" s="9">
        <v>5</v>
      </c>
      <c r="V900" s="6">
        <v>9</v>
      </c>
      <c r="W900" s="16">
        <f>U900*V900</f>
        <v>45</v>
      </c>
      <c r="X900" s="16">
        <f>W900/U900</f>
        <v>9</v>
      </c>
      <c r="Y900" s="9">
        <v>10</v>
      </c>
      <c r="Z900" s="6">
        <v>9</v>
      </c>
      <c r="AA900" s="16">
        <f>Y900*Z900</f>
        <v>90</v>
      </c>
      <c r="AB900" s="16">
        <f>AA900/Y900</f>
        <v>9</v>
      </c>
      <c r="AC900" s="2"/>
      <c r="AG900" s="9">
        <v>5</v>
      </c>
      <c r="AH900" s="6">
        <v>5.5</v>
      </c>
      <c r="AI900" s="16">
        <f>AG900*AH900</f>
        <v>27.5</v>
      </c>
      <c r="AJ900" s="16">
        <f>AI900/AG900</f>
        <v>5.5</v>
      </c>
      <c r="AX900" s="2"/>
      <c r="BF900" s="2"/>
      <c r="BG900" s="6"/>
    </row>
    <row r="901" spans="1:59" ht="12.75">
      <c r="A901" s="3"/>
      <c r="D901" s="6"/>
      <c r="E901" s="2"/>
      <c r="I901" s="2"/>
      <c r="Q901" s="2"/>
      <c r="U901" s="2"/>
      <c r="AC901" s="2"/>
      <c r="AG901" s="9">
        <v>9</v>
      </c>
      <c r="AH901" s="6">
        <v>5.5</v>
      </c>
      <c r="AI901" s="16">
        <f>AG901*AH901</f>
        <v>49.5</v>
      </c>
      <c r="AJ901" s="16">
        <f>AI901/AG901</f>
        <v>5.5</v>
      </c>
      <c r="AX901" s="2"/>
      <c r="BF901" s="2"/>
      <c r="BG901" s="6"/>
    </row>
    <row r="902" spans="1:59" ht="12.75">
      <c r="A902" s="3"/>
      <c r="D902" s="6"/>
      <c r="E902" s="2"/>
      <c r="I902" s="2"/>
      <c r="Q902" s="2"/>
      <c r="U902" s="2"/>
      <c r="AC902" s="2"/>
      <c r="AI902" s="16"/>
      <c r="AX902" s="2"/>
      <c r="BF902" s="2"/>
      <c r="BG902" s="6"/>
    </row>
    <row r="903" spans="1:59" ht="12.75">
      <c r="A903" s="3"/>
      <c r="B903" s="3">
        <v>1469</v>
      </c>
      <c r="C903" s="6">
        <f>E903+I903+M903+Q903+U903+Y903+AC903+AG903+AK903+AO903+AS903+AX903+BB903</f>
        <v>29</v>
      </c>
      <c r="D903" s="6">
        <f>G903+K903+O903+S903+W903+AA903+AE903+AI903+AM903+AQ903+AU903+AZ903+BD903</f>
        <v>212</v>
      </c>
      <c r="E903" s="2"/>
      <c r="I903" s="2"/>
      <c r="Q903" s="2"/>
      <c r="U903" s="16">
        <f>SUM(U900:U902)</f>
        <v>5</v>
      </c>
      <c r="V903" s="6">
        <f>AVERAGE(V900:V902)</f>
        <v>9</v>
      </c>
      <c r="W903" s="16">
        <f>SUM(W900:W902)</f>
        <v>45</v>
      </c>
      <c r="X903" s="16">
        <f>W903/U903</f>
        <v>9</v>
      </c>
      <c r="Y903" s="16">
        <f>SUM(Y900:Y902)</f>
        <v>10</v>
      </c>
      <c r="Z903" s="6">
        <f>AVERAGE(Z900:Z902)</f>
        <v>9</v>
      </c>
      <c r="AA903" s="16">
        <f>SUM(AA900:AA902)</f>
        <v>90</v>
      </c>
      <c r="AB903" s="16">
        <f>AA903/Y903</f>
        <v>9</v>
      </c>
      <c r="AC903" s="16"/>
      <c r="AG903" s="16">
        <f>SUM(AG900:AG902)</f>
        <v>14</v>
      </c>
      <c r="AH903" s="6">
        <f>AVERAGE(AH900:AH902)</f>
        <v>5.5</v>
      </c>
      <c r="AI903" s="16">
        <f>SUM(AI900:AI902)</f>
        <v>77</v>
      </c>
      <c r="AJ903" s="16">
        <f>AI903/AG903</f>
        <v>5.5</v>
      </c>
      <c r="AX903" s="2"/>
      <c r="BF903" s="2"/>
      <c r="BG903" s="6"/>
    </row>
    <row r="904" spans="1:59" ht="12.75">
      <c r="A904" s="3"/>
      <c r="D904" s="6"/>
      <c r="E904" s="2"/>
      <c r="I904" s="2"/>
      <c r="Q904" s="2"/>
      <c r="U904" s="2"/>
      <c r="AC904" s="2"/>
      <c r="AX904" s="2"/>
      <c r="BF904" s="2"/>
      <c r="BG904" s="6"/>
    </row>
    <row r="905" spans="1:59" ht="12.75">
      <c r="A905" s="3">
        <v>1470</v>
      </c>
      <c r="D905" s="6"/>
      <c r="E905" s="2"/>
      <c r="I905" s="2"/>
      <c r="Q905" s="2"/>
      <c r="U905" s="9">
        <v>8</v>
      </c>
      <c r="V905" s="6">
        <v>8.5</v>
      </c>
      <c r="W905" s="16">
        <f>U905*V905</f>
        <v>68</v>
      </c>
      <c r="X905" s="16">
        <f>W905/U905</f>
        <v>8.5</v>
      </c>
      <c r="AC905" s="9">
        <v>1</v>
      </c>
      <c r="AD905" s="6">
        <v>7</v>
      </c>
      <c r="AE905" s="16">
        <f>AC905*AD905</f>
        <v>7</v>
      </c>
      <c r="AF905" s="16">
        <f>AE905/AC905</f>
        <v>7</v>
      </c>
      <c r="AG905" s="9">
        <v>9</v>
      </c>
      <c r="AH905" s="6">
        <v>5.5</v>
      </c>
      <c r="AI905" s="16">
        <f>AG905*AH905</f>
        <v>49.5</v>
      </c>
      <c r="AJ905" s="16">
        <f>AI905/AG905</f>
        <v>5.5</v>
      </c>
      <c r="AK905" s="9">
        <v>7</v>
      </c>
      <c r="AL905" s="6">
        <v>8.5</v>
      </c>
      <c r="AM905" s="16">
        <f>AK905*AL905</f>
        <v>59.5</v>
      </c>
      <c r="AN905" s="16">
        <f>AM905/AK905</f>
        <v>8.5</v>
      </c>
      <c r="AX905" s="2"/>
      <c r="BF905" s="2"/>
      <c r="BG905" s="6"/>
    </row>
    <row r="906" spans="1:59" ht="12.75">
      <c r="A906" s="3"/>
      <c r="D906" s="6"/>
      <c r="E906" s="2"/>
      <c r="I906" s="2"/>
      <c r="Q906" s="2"/>
      <c r="U906" s="2"/>
      <c r="AC906" s="9">
        <v>1</v>
      </c>
      <c r="AD906" s="6">
        <v>7</v>
      </c>
      <c r="AE906" s="16">
        <f>AC906*AD906</f>
        <v>7</v>
      </c>
      <c r="AF906" s="16">
        <f>AE906/AC906</f>
        <v>7</v>
      </c>
      <c r="AX906" s="2"/>
      <c r="BF906" s="2"/>
      <c r="BG906" s="6"/>
    </row>
    <row r="907" spans="1:59" ht="12.75">
      <c r="A907" s="3"/>
      <c r="D907" s="6"/>
      <c r="E907" s="2"/>
      <c r="I907" s="2"/>
      <c r="Q907" s="2"/>
      <c r="U907" s="2"/>
      <c r="AC907" s="9">
        <v>2</v>
      </c>
      <c r="AD907" s="6">
        <v>6.8</v>
      </c>
      <c r="AE907" s="16">
        <f>AC907*AD907</f>
        <v>13.6</v>
      </c>
      <c r="AF907" s="16">
        <f>AE907/AC907</f>
        <v>6.8</v>
      </c>
      <c r="AX907" s="2"/>
      <c r="BF907" s="2"/>
      <c r="BG907" s="6"/>
    </row>
    <row r="908" spans="1:59" ht="12.75">
      <c r="A908" s="3"/>
      <c r="D908" s="6"/>
      <c r="E908" s="2"/>
      <c r="I908" s="2"/>
      <c r="Q908" s="2"/>
      <c r="U908" s="2"/>
      <c r="AC908" s="9">
        <v>1</v>
      </c>
      <c r="AD908" s="6">
        <v>6.6</v>
      </c>
      <c r="AE908" s="16">
        <f>AC908*AD908</f>
        <v>6.6</v>
      </c>
      <c r="AF908" s="16">
        <f>AE908/AC908</f>
        <v>6.6</v>
      </c>
      <c r="AX908" s="2"/>
      <c r="BF908" s="2"/>
      <c r="BG908" s="6"/>
    </row>
    <row r="909" spans="1:59" ht="12.75">
      <c r="A909" s="3"/>
      <c r="D909" s="6"/>
      <c r="E909" s="2"/>
      <c r="I909" s="2"/>
      <c r="Q909" s="2"/>
      <c r="U909" s="2"/>
      <c r="AC909" s="2"/>
      <c r="AE909" s="16"/>
      <c r="AX909" s="2"/>
      <c r="BF909" s="2"/>
      <c r="BG909" s="6"/>
    </row>
    <row r="910" spans="1:59" ht="12.75">
      <c r="A910" s="3"/>
      <c r="B910" s="3">
        <v>1470</v>
      </c>
      <c r="C910" s="6">
        <f>E910+I910+M910+Q910+U910+Y910+AC910+AG910+AK910+AO910+AS910+AX910+BB910</f>
        <v>29</v>
      </c>
      <c r="D910" s="6">
        <f>G910+K910+O910+S910+W910+AA910+AE910+AI910+AM910+AQ910+AU910+AZ910+BD910</f>
        <v>211.2</v>
      </c>
      <c r="E910" s="2"/>
      <c r="I910" s="2"/>
      <c r="Q910" s="2"/>
      <c r="U910" s="16">
        <f>SUM(U905:U909)</f>
        <v>8</v>
      </c>
      <c r="V910" s="6">
        <f>AVERAGE(V905:V909)</f>
        <v>8.5</v>
      </c>
      <c r="W910" s="16">
        <f>SUM(W905:W909)</f>
        <v>68</v>
      </c>
      <c r="X910" s="16">
        <f>W910/U910</f>
        <v>8.5</v>
      </c>
      <c r="AC910" s="16">
        <f>SUM(AC905:AC909)</f>
        <v>5</v>
      </c>
      <c r="AD910" s="6">
        <f>AVERAGE(AD905:AD909)</f>
        <v>6.85</v>
      </c>
      <c r="AE910" s="16">
        <f>SUM(AE905:AE909)</f>
        <v>34.2</v>
      </c>
      <c r="AF910" s="16">
        <f>AE910/AC910</f>
        <v>6.840000000000001</v>
      </c>
      <c r="AG910" s="16">
        <f>SUM(AG905:AG909)</f>
        <v>9</v>
      </c>
      <c r="AH910" s="6">
        <f>AVERAGE(AH905:AH909)</f>
        <v>5.5</v>
      </c>
      <c r="AI910" s="16">
        <f>SUM(AI905:AI909)</f>
        <v>49.5</v>
      </c>
      <c r="AJ910" s="16">
        <f>AI910/AG910</f>
        <v>5.5</v>
      </c>
      <c r="AK910" s="16">
        <f>SUM(AK905:AK909)</f>
        <v>7</v>
      </c>
      <c r="AL910" s="6">
        <f>AVERAGE(AL905:AL909)</f>
        <v>8.5</v>
      </c>
      <c r="AM910" s="16">
        <f>SUM(AM905:AM909)</f>
        <v>59.5</v>
      </c>
      <c r="AN910" s="16">
        <f>AM910/AK910</f>
        <v>8.5</v>
      </c>
      <c r="AX910" s="2"/>
      <c r="BF910" s="2"/>
      <c r="BG910" s="6"/>
    </row>
    <row r="911" spans="1:59" ht="12.75">
      <c r="A911" s="3"/>
      <c r="D911" s="6"/>
      <c r="E911" s="2"/>
      <c r="I911" s="2"/>
      <c r="Q911" s="2"/>
      <c r="U911" s="2"/>
      <c r="AC911" s="2"/>
      <c r="AX911" s="2"/>
      <c r="BF911" s="2"/>
      <c r="BG911" s="6"/>
    </row>
    <row r="912" spans="1:59" ht="12.75">
      <c r="A912" s="3">
        <v>1471</v>
      </c>
      <c r="D912" s="6"/>
      <c r="E912" s="9">
        <v>8</v>
      </c>
      <c r="F912" s="8">
        <v>5.625</v>
      </c>
      <c r="G912" s="16">
        <f>E912*F912</f>
        <v>45</v>
      </c>
      <c r="H912" s="16">
        <f>G912/E912</f>
        <v>5.625</v>
      </c>
      <c r="I912" s="2"/>
      <c r="Q912" s="2"/>
      <c r="U912" s="2"/>
      <c r="Y912" s="9">
        <v>10</v>
      </c>
      <c r="Z912" s="6">
        <v>8.5</v>
      </c>
      <c r="AA912" s="16">
        <f>Y912*Z912</f>
        <v>85</v>
      </c>
      <c r="AB912" s="16">
        <f>AA912/Y912</f>
        <v>8.5</v>
      </c>
      <c r="AC912" s="2"/>
      <c r="AG912" s="9">
        <v>5</v>
      </c>
      <c r="AH912" s="8">
        <v>5.375</v>
      </c>
      <c r="AI912" s="16">
        <f>AG912*AH912</f>
        <v>26.875</v>
      </c>
      <c r="AJ912" s="16">
        <f>AI912/AG912</f>
        <v>5.375</v>
      </c>
      <c r="AK912" s="9">
        <v>5</v>
      </c>
      <c r="AL912" s="6">
        <v>8.5</v>
      </c>
      <c r="AM912" s="16">
        <f>AK912*AL912</f>
        <v>42.5</v>
      </c>
      <c r="AN912" s="16">
        <f>AM912/AK912</f>
        <v>8.5</v>
      </c>
      <c r="AX912" s="2"/>
      <c r="BF912" s="2"/>
      <c r="BG912" s="6"/>
    </row>
    <row r="913" spans="1:59" ht="12.75">
      <c r="A913" s="3"/>
      <c r="D913" s="6"/>
      <c r="E913" s="9">
        <v>1</v>
      </c>
      <c r="F913" s="8">
        <v>5.75</v>
      </c>
      <c r="G913" s="16">
        <f>E913*F913</f>
        <v>5.75</v>
      </c>
      <c r="H913" s="16">
        <f>G913/E913</f>
        <v>5.75</v>
      </c>
      <c r="I913" s="2"/>
      <c r="Q913" s="2"/>
      <c r="U913" s="2"/>
      <c r="AC913" s="2"/>
      <c r="AX913" s="2"/>
      <c r="BF913" s="2"/>
      <c r="BG913" s="6"/>
    </row>
    <row r="914" spans="1:59" ht="12.75">
      <c r="A914" s="3"/>
      <c r="D914" s="6"/>
      <c r="E914" s="2"/>
      <c r="G914" s="16"/>
      <c r="I914" s="2"/>
      <c r="Q914" s="2"/>
      <c r="U914" s="2"/>
      <c r="AC914" s="2"/>
      <c r="AX914" s="2"/>
      <c r="BF914" s="2"/>
      <c r="BG914" s="6"/>
    </row>
    <row r="915" spans="1:59" ht="12.75">
      <c r="A915" s="3"/>
      <c r="B915" s="3">
        <v>1471</v>
      </c>
      <c r="C915" s="6">
        <f>E915+I915+M915+Q915+U915+Y915+AC915+AG915+AK915+AO915+AS915+AX915+BB915</f>
        <v>29</v>
      </c>
      <c r="D915" s="6">
        <f>G915+K915+O915+S915+W915+AA915+AE915+AI915+AM915+AQ915+AU915+AZ915+BD915</f>
        <v>205.125</v>
      </c>
      <c r="E915" s="16">
        <f>SUM(E912:E914)</f>
        <v>9</v>
      </c>
      <c r="F915" s="6">
        <f>AVERAGE(F912:F914)</f>
        <v>5.6875</v>
      </c>
      <c r="G915" s="16">
        <f>SUM(G912:G914)</f>
        <v>50.75</v>
      </c>
      <c r="H915" s="16">
        <f>G915/E915</f>
        <v>5.638888888888889</v>
      </c>
      <c r="I915" s="2"/>
      <c r="Q915" s="2"/>
      <c r="U915" s="2"/>
      <c r="Y915" s="16">
        <f>SUM(Y912:Y914)</f>
        <v>10</v>
      </c>
      <c r="Z915" s="6">
        <f>AVERAGE(Z912:Z914)</f>
        <v>8.5</v>
      </c>
      <c r="AA915" s="16">
        <f>SUM(AA912:AA914)</f>
        <v>85</v>
      </c>
      <c r="AB915" s="16">
        <f>AA915/Y915</f>
        <v>8.5</v>
      </c>
      <c r="AC915" s="2"/>
      <c r="AG915" s="16">
        <f>SUM(AG912:AG914)</f>
        <v>5</v>
      </c>
      <c r="AH915" s="6">
        <f>AVERAGE(AH912:AH914)</f>
        <v>5.375</v>
      </c>
      <c r="AI915" s="16">
        <f>SUM(AI912:AI914)</f>
        <v>26.875</v>
      </c>
      <c r="AJ915" s="16">
        <f>AI915/AG915</f>
        <v>5.375</v>
      </c>
      <c r="AK915" s="16">
        <f>SUM(AK912:AK914)</f>
        <v>5</v>
      </c>
      <c r="AL915" s="6">
        <f>AVERAGE(AL912:AL914)</f>
        <v>8.5</v>
      </c>
      <c r="AM915" s="16">
        <f>SUM(AM912:AM914)</f>
        <v>42.5</v>
      </c>
      <c r="AN915" s="16">
        <f>AM915/AK915</f>
        <v>8.5</v>
      </c>
      <c r="AX915" s="2"/>
      <c r="BF915" s="2"/>
      <c r="BG915" s="6"/>
    </row>
    <row r="916" spans="1:59" ht="12.75">
      <c r="A916" s="3"/>
      <c r="D916" s="6"/>
      <c r="E916" s="2"/>
      <c r="I916" s="2"/>
      <c r="Q916" s="2"/>
      <c r="U916" s="2"/>
      <c r="AC916" s="2"/>
      <c r="AX916" s="2"/>
      <c r="BF916" s="2"/>
      <c r="BG916" s="6"/>
    </row>
    <row r="917" spans="1:59" ht="12.75">
      <c r="A917" s="3">
        <v>1472</v>
      </c>
      <c r="D917" s="6"/>
      <c r="E917" s="2"/>
      <c r="I917" s="2"/>
      <c r="Q917" s="2"/>
      <c r="U917" s="9">
        <v>7</v>
      </c>
      <c r="V917" s="8">
        <v>9</v>
      </c>
      <c r="W917" s="16">
        <f>U917*V917</f>
        <v>63</v>
      </c>
      <c r="X917" s="16">
        <f>W917/U917</f>
        <v>9</v>
      </c>
      <c r="AC917" s="2"/>
      <c r="AG917" s="9">
        <v>9</v>
      </c>
      <c r="AH917" s="8">
        <v>5.5</v>
      </c>
      <c r="AI917" s="16">
        <f>AG917*AH917</f>
        <v>49.5</v>
      </c>
      <c r="AJ917" s="16">
        <f>AI917/AG917</f>
        <v>5.5</v>
      </c>
      <c r="AK917" s="9">
        <v>8</v>
      </c>
      <c r="AL917" s="8">
        <v>9</v>
      </c>
      <c r="AM917" s="16">
        <f>AK917*AL917</f>
        <v>72</v>
      </c>
      <c r="AN917" s="16">
        <f>AM917/AK917</f>
        <v>9</v>
      </c>
      <c r="AX917" s="2"/>
      <c r="BF917" s="2"/>
      <c r="BG917" s="6"/>
    </row>
    <row r="918" spans="1:59" ht="12.75">
      <c r="A918" s="3"/>
      <c r="D918" s="6"/>
      <c r="E918" s="2"/>
      <c r="I918" s="2"/>
      <c r="Q918" s="2"/>
      <c r="U918" s="2"/>
      <c r="AC918" s="2"/>
      <c r="AG918" s="9">
        <v>1</v>
      </c>
      <c r="AH918" s="8">
        <v>6.4</v>
      </c>
      <c r="AI918" s="16">
        <f>AG918*AH918</f>
        <v>6.4</v>
      </c>
      <c r="AJ918" s="16">
        <f>AI918/AG918</f>
        <v>6.4</v>
      </c>
      <c r="AX918" s="2"/>
      <c r="BF918" s="2"/>
      <c r="BG918" s="6"/>
    </row>
    <row r="919" spans="1:59" ht="12.75">
      <c r="A919" s="3"/>
      <c r="D919" s="6"/>
      <c r="E919" s="2"/>
      <c r="I919" s="2"/>
      <c r="Q919" s="2"/>
      <c r="U919" s="2"/>
      <c r="AC919" s="2"/>
      <c r="AG919" s="9">
        <v>2</v>
      </c>
      <c r="AH919" s="8">
        <v>6.5</v>
      </c>
      <c r="AI919" s="16">
        <f>AG919*AH919</f>
        <v>13</v>
      </c>
      <c r="AJ919" s="16">
        <f>AI919/AG919</f>
        <v>6.5</v>
      </c>
      <c r="AX919" s="2"/>
      <c r="BF919" s="2"/>
      <c r="BG919" s="6"/>
    </row>
    <row r="920" spans="1:59" ht="12.75">
      <c r="A920" s="3"/>
      <c r="D920" s="6"/>
      <c r="E920" s="2"/>
      <c r="I920" s="2"/>
      <c r="Q920" s="2"/>
      <c r="U920" s="2"/>
      <c r="AC920" s="2"/>
      <c r="AG920" s="9">
        <v>2</v>
      </c>
      <c r="AH920" s="8">
        <v>6.25</v>
      </c>
      <c r="AI920" s="16">
        <f>AG920*AH920</f>
        <v>12.5</v>
      </c>
      <c r="AJ920" s="16">
        <f>AI920/AG920</f>
        <v>6.25</v>
      </c>
      <c r="AX920" s="2"/>
      <c r="BF920" s="2"/>
      <c r="BG920" s="6"/>
    </row>
    <row r="921" spans="1:59" ht="12.75">
      <c r="A921" s="3"/>
      <c r="D921" s="6"/>
      <c r="E921" s="2"/>
      <c r="I921" s="2"/>
      <c r="Q921" s="2"/>
      <c r="U921" s="2"/>
      <c r="AC921" s="2"/>
      <c r="AI921" s="16"/>
      <c r="AX921" s="2"/>
      <c r="BF921" s="2"/>
      <c r="BG921" s="6"/>
    </row>
    <row r="922" spans="1:59" ht="12.75">
      <c r="A922" s="3"/>
      <c r="B922" s="3">
        <v>1472</v>
      </c>
      <c r="C922" s="6">
        <f>E922+I922+M922+Q922+U922+Y922+AC922+AG922+AK922+AO922+AS922+AX922+BB922</f>
        <v>29</v>
      </c>
      <c r="D922" s="6">
        <f>G922+K922+O922+S922+W922+AA922+AE922+AI922+AM922+AQ922+AU922+AZ922+BD922</f>
        <v>216.4</v>
      </c>
      <c r="E922" s="2"/>
      <c r="I922" s="2"/>
      <c r="Q922" s="2"/>
      <c r="U922" s="16">
        <f>SUM(U917:U921)</f>
        <v>7</v>
      </c>
      <c r="V922" s="6">
        <f>AVERAGE(V917:V921)</f>
        <v>9</v>
      </c>
      <c r="W922" s="16">
        <f>SUM(W917:W921)</f>
        <v>63</v>
      </c>
      <c r="X922" s="16">
        <f>W922/U922</f>
        <v>9</v>
      </c>
      <c r="AC922" s="2"/>
      <c r="AG922" s="16">
        <f>SUM(AG917:AG921)</f>
        <v>14</v>
      </c>
      <c r="AH922" s="6">
        <f>AVERAGE(AH917:AH921)</f>
        <v>6.1625</v>
      </c>
      <c r="AI922" s="16">
        <f>SUM(AI917:AI921)</f>
        <v>81.4</v>
      </c>
      <c r="AJ922" s="16">
        <f>AI922/AG922</f>
        <v>5.814285714285715</v>
      </c>
      <c r="AK922" s="16">
        <f>SUM(AK917:AK921)</f>
        <v>8</v>
      </c>
      <c r="AL922" s="6">
        <f>AVERAGE(AL917:AL921)</f>
        <v>9</v>
      </c>
      <c r="AM922" s="16">
        <f>SUM(AM917:AM921)</f>
        <v>72</v>
      </c>
      <c r="AN922" s="16">
        <f>AM922/AK922</f>
        <v>9</v>
      </c>
      <c r="AX922" s="2"/>
      <c r="BF922" s="2"/>
      <c r="BG922" s="6"/>
    </row>
    <row r="923" spans="1:59" ht="12.75">
      <c r="A923" s="3"/>
      <c r="D923" s="6"/>
      <c r="E923" s="2"/>
      <c r="I923" s="2"/>
      <c r="Q923" s="2"/>
      <c r="U923" s="2"/>
      <c r="AC923" s="2"/>
      <c r="AX923" s="2"/>
      <c r="BF923" s="2"/>
      <c r="BG923" s="6"/>
    </row>
    <row r="924" spans="1:59" ht="12.75">
      <c r="A924" s="3">
        <v>1473</v>
      </c>
      <c r="D924" s="6"/>
      <c r="E924" s="2"/>
      <c r="I924" s="2"/>
      <c r="Q924" s="2"/>
      <c r="U924" s="2"/>
      <c r="AC924" s="2"/>
      <c r="AG924" s="9">
        <v>8</v>
      </c>
      <c r="AH924" s="8">
        <v>6.25</v>
      </c>
      <c r="AI924" s="16">
        <f>AG924*AH924</f>
        <v>50</v>
      </c>
      <c r="AJ924" s="16">
        <f>AI924/AG924</f>
        <v>6.25</v>
      </c>
      <c r="AK924" s="9">
        <v>5</v>
      </c>
      <c r="AL924" s="8">
        <v>8.5</v>
      </c>
      <c r="AM924" s="16">
        <f>AK924*AL924</f>
        <v>42.5</v>
      </c>
      <c r="AN924" s="16">
        <f>AM924/AK924</f>
        <v>8.5</v>
      </c>
      <c r="AX924" s="2"/>
      <c r="BF924" s="2"/>
      <c r="BG924" s="6"/>
    </row>
    <row r="925" spans="1:59" ht="12.75">
      <c r="A925" s="3"/>
      <c r="D925" s="6"/>
      <c r="E925" s="2"/>
      <c r="I925" s="2"/>
      <c r="Q925" s="2"/>
      <c r="U925" s="2"/>
      <c r="AC925" s="2"/>
      <c r="AG925" s="9">
        <v>5</v>
      </c>
      <c r="AH925" s="8">
        <v>6.5</v>
      </c>
      <c r="AI925" s="16">
        <f>AG925*AH925</f>
        <v>32.5</v>
      </c>
      <c r="AJ925" s="16">
        <f>AI925/AG925</f>
        <v>6.5</v>
      </c>
      <c r="AX925" s="2"/>
      <c r="BF925" s="2"/>
      <c r="BG925" s="6"/>
    </row>
    <row r="926" spans="1:59" ht="12.75">
      <c r="A926" s="3"/>
      <c r="D926" s="6"/>
      <c r="E926" s="2"/>
      <c r="I926" s="2"/>
      <c r="Q926" s="2"/>
      <c r="U926" s="2"/>
      <c r="AC926" s="2"/>
      <c r="AG926" s="9">
        <v>2</v>
      </c>
      <c r="AH926" s="8">
        <v>6.25</v>
      </c>
      <c r="AI926" s="16">
        <f>AG926*AH926</f>
        <v>12.5</v>
      </c>
      <c r="AJ926" s="16">
        <f>AI926/AG926</f>
        <v>6.25</v>
      </c>
      <c r="AX926" s="2"/>
      <c r="BF926" s="2"/>
      <c r="BG926" s="6"/>
    </row>
    <row r="927" spans="1:59" ht="12.75">
      <c r="A927" s="3"/>
      <c r="D927" s="6"/>
      <c r="E927" s="2"/>
      <c r="I927" s="2"/>
      <c r="Q927" s="2"/>
      <c r="U927" s="2"/>
      <c r="AC927" s="2"/>
      <c r="AI927" s="16"/>
      <c r="AX927" s="2"/>
      <c r="BF927" s="2"/>
      <c r="BG927" s="6"/>
    </row>
    <row r="928" spans="1:59" ht="12.75">
      <c r="A928" s="3"/>
      <c r="B928" s="3">
        <v>1473</v>
      </c>
      <c r="C928" s="6">
        <f>E928+I928+M928+Q928+U928+Y928+AC928+AG928+AK928+AO928+AS928+AX928+BB928</f>
        <v>20</v>
      </c>
      <c r="D928" s="6">
        <f>G928+K928+O928+S928+W928+AA928+AE928+AI928+AM928+AQ928+AU928+AZ928+BD928</f>
        <v>137.5</v>
      </c>
      <c r="E928" s="2"/>
      <c r="I928" s="2"/>
      <c r="Q928" s="2"/>
      <c r="U928" s="2"/>
      <c r="AC928" s="2"/>
      <c r="AG928" s="16">
        <f>SUM(AG924:AG927)</f>
        <v>15</v>
      </c>
      <c r="AH928" s="6">
        <f>AVERAGE(AH924:AH927)</f>
        <v>6.333333333333333</v>
      </c>
      <c r="AI928" s="16">
        <f>SUM(AI924:AI927)</f>
        <v>95</v>
      </c>
      <c r="AJ928" s="16">
        <f>AI928/AG928</f>
        <v>6.333333333333333</v>
      </c>
      <c r="AK928" s="16">
        <f>SUM(AK924:AK927)</f>
        <v>5</v>
      </c>
      <c r="AL928" s="6">
        <f>AVERAGE(AL924:AL927)</f>
        <v>8.5</v>
      </c>
      <c r="AM928" s="16">
        <f>SUM(AM924:AM927)</f>
        <v>42.5</v>
      </c>
      <c r="AN928" s="16">
        <f>AM928/AK928</f>
        <v>8.5</v>
      </c>
      <c r="AX928" s="2"/>
      <c r="BF928" s="2"/>
      <c r="BG928" s="6"/>
    </row>
    <row r="929" spans="1:59" ht="12.75">
      <c r="A929" s="3"/>
      <c r="D929" s="6"/>
      <c r="E929" s="2"/>
      <c r="I929" s="2"/>
      <c r="Q929" s="2"/>
      <c r="U929" s="2"/>
      <c r="AC929" s="2"/>
      <c r="AX929" s="2"/>
      <c r="BF929" s="2"/>
      <c r="BG929" s="6"/>
    </row>
    <row r="930" spans="1:59" ht="12.75">
      <c r="A930" s="3">
        <v>1474</v>
      </c>
      <c r="D930" s="6"/>
      <c r="E930" s="9">
        <v>3</v>
      </c>
      <c r="F930" s="8">
        <v>5.666666666666667</v>
      </c>
      <c r="G930" s="16">
        <f>E930*F930</f>
        <v>17</v>
      </c>
      <c r="H930" s="16">
        <f>G930/E930</f>
        <v>5.666666666666667</v>
      </c>
      <c r="I930" s="2"/>
      <c r="Q930" s="2"/>
      <c r="U930" s="9">
        <v>4</v>
      </c>
      <c r="V930" s="8">
        <v>5.6</v>
      </c>
      <c r="W930" s="16">
        <f>U930*V930</f>
        <v>22.4</v>
      </c>
      <c r="X930" s="16">
        <f>W930/U930</f>
        <v>5.6</v>
      </c>
      <c r="Y930" s="9">
        <v>10</v>
      </c>
      <c r="Z930" s="8">
        <v>9</v>
      </c>
      <c r="AA930" s="16">
        <f>Y930*Z930</f>
        <v>90</v>
      </c>
      <c r="AB930" s="16">
        <f>AA930/Y930</f>
        <v>9</v>
      </c>
      <c r="AC930" s="9">
        <v>5</v>
      </c>
      <c r="AD930" s="8">
        <v>11</v>
      </c>
      <c r="AE930" s="16">
        <f>AC930*AD930</f>
        <v>55</v>
      </c>
      <c r="AF930" s="16">
        <f>AE930/AC930</f>
        <v>11</v>
      </c>
      <c r="AX930" s="2"/>
      <c r="BF930" s="2"/>
      <c r="BG930" s="6"/>
    </row>
    <row r="931" spans="1:59" ht="12.75">
      <c r="A931" s="3"/>
      <c r="D931" s="6"/>
      <c r="E931" s="9">
        <v>2</v>
      </c>
      <c r="F931" s="8">
        <v>5.6</v>
      </c>
      <c r="G931" s="16">
        <f>E931*F931</f>
        <v>11.2</v>
      </c>
      <c r="H931" s="16">
        <f>G931/E931</f>
        <v>5.6</v>
      </c>
      <c r="I931" s="2"/>
      <c r="Q931" s="2"/>
      <c r="U931" s="2"/>
      <c r="AC931" s="9">
        <v>8</v>
      </c>
      <c r="AD931" s="8">
        <v>5.6</v>
      </c>
      <c r="AE931" s="16">
        <f>AC931*AD931</f>
        <v>44.8</v>
      </c>
      <c r="AF931" s="16">
        <f>AE931/AC931</f>
        <v>5.6</v>
      </c>
      <c r="AX931" s="2"/>
      <c r="BF931" s="2"/>
      <c r="BG931" s="6"/>
    </row>
    <row r="932" spans="1:59" ht="12.75">
      <c r="A932" s="3"/>
      <c r="D932" s="6"/>
      <c r="E932" s="2"/>
      <c r="I932" s="2"/>
      <c r="Q932" s="2"/>
      <c r="U932" s="2"/>
      <c r="AC932" s="9">
        <v>1</v>
      </c>
      <c r="AD932" s="8">
        <v>6</v>
      </c>
      <c r="AE932" s="16">
        <f>AC932*AD932</f>
        <v>6</v>
      </c>
      <c r="AF932" s="16">
        <f>AE932/AC932</f>
        <v>6</v>
      </c>
      <c r="AX932" s="2"/>
      <c r="BF932" s="2"/>
      <c r="BG932" s="6"/>
    </row>
    <row r="933" spans="1:59" ht="12.75">
      <c r="A933" s="3"/>
      <c r="D933" s="6"/>
      <c r="E933" s="2"/>
      <c r="I933" s="2"/>
      <c r="Q933" s="2"/>
      <c r="U933" s="2"/>
      <c r="AC933" s="2"/>
      <c r="AE933" s="16"/>
      <c r="AX933" s="2"/>
      <c r="BF933" s="2"/>
      <c r="BG933" s="6"/>
    </row>
    <row r="934" spans="1:59" ht="12.75">
      <c r="A934" s="3"/>
      <c r="B934" s="3">
        <v>1474</v>
      </c>
      <c r="C934" s="6">
        <f>E934+I934+M934+Q934+U934+Y934+AC934+AG934+AK934+AO934+AS934+AX934+BB934</f>
        <v>33</v>
      </c>
      <c r="D934" s="6">
        <f>G934+K934+O934+S934+W934+AA934+AE934+AI934+AM934+AQ934+AU934+AZ934+BD934</f>
        <v>246.39999999999998</v>
      </c>
      <c r="E934" s="16">
        <f>SUM(E930:E933)</f>
        <v>5</v>
      </c>
      <c r="F934" s="6">
        <f>AVERAGE(F930:F933)</f>
        <v>5.633333333333333</v>
      </c>
      <c r="G934" s="16">
        <f>SUM(G930:G933)</f>
        <v>28.2</v>
      </c>
      <c r="H934" s="16">
        <f>G934/E934</f>
        <v>5.64</v>
      </c>
      <c r="I934" s="2"/>
      <c r="Q934" s="2"/>
      <c r="U934" s="16">
        <f>SUM(U930:U933)</f>
        <v>4</v>
      </c>
      <c r="V934" s="6">
        <f>AVERAGE(V930:V933)</f>
        <v>5.6</v>
      </c>
      <c r="W934" s="16">
        <f>SUM(W930:W933)</f>
        <v>22.4</v>
      </c>
      <c r="X934" s="16">
        <f>W934/U934</f>
        <v>5.6</v>
      </c>
      <c r="Y934" s="16">
        <f>SUM(Y930:Y933)</f>
        <v>10</v>
      </c>
      <c r="Z934" s="6">
        <f>AVERAGE(Z930:Z933)</f>
        <v>9</v>
      </c>
      <c r="AA934" s="16">
        <f>SUM(AA930:AA933)</f>
        <v>90</v>
      </c>
      <c r="AB934" s="16">
        <f>AA934/Y934</f>
        <v>9</v>
      </c>
      <c r="AC934" s="16">
        <f>SUM(AC930:AC933)</f>
        <v>14</v>
      </c>
      <c r="AD934" s="6">
        <f>AVERAGE(AD930:AD933)</f>
        <v>7.533333333333334</v>
      </c>
      <c r="AE934" s="16">
        <f>SUM(AE930:AE933)</f>
        <v>105.8</v>
      </c>
      <c r="AF934" s="16">
        <f>AE934/AC934</f>
        <v>7.557142857142857</v>
      </c>
      <c r="AX934" s="2"/>
      <c r="BF934" s="2"/>
      <c r="BG934" s="6"/>
    </row>
    <row r="935" spans="1:59" ht="12.75">
      <c r="A935" s="3"/>
      <c r="D935" s="6"/>
      <c r="E935" s="2"/>
      <c r="I935" s="2"/>
      <c r="Q935" s="2"/>
      <c r="U935" s="2"/>
      <c r="AC935" s="2"/>
      <c r="AX935" s="2"/>
      <c r="BF935" s="2"/>
      <c r="BG935" s="6"/>
    </row>
    <row r="936" spans="1:59" ht="12.75">
      <c r="A936" s="3">
        <v>1475</v>
      </c>
      <c r="D936" s="6"/>
      <c r="E936" s="2"/>
      <c r="I936" s="2"/>
      <c r="Q936" s="9">
        <v>2</v>
      </c>
      <c r="R936" s="8">
        <v>8.6</v>
      </c>
      <c r="S936" s="16">
        <f>Q936*R936</f>
        <v>17.2</v>
      </c>
      <c r="T936" s="16">
        <f>S936/Q936</f>
        <v>8.6</v>
      </c>
      <c r="U936" s="2"/>
      <c r="AC936" s="2"/>
      <c r="AK936" s="9">
        <v>3</v>
      </c>
      <c r="AL936" s="8">
        <v>8.6</v>
      </c>
      <c r="AM936" s="16">
        <f>AK936*AL936</f>
        <v>25.799999999999997</v>
      </c>
      <c r="AN936" s="16">
        <f>AM936/AK936</f>
        <v>8.6</v>
      </c>
      <c r="AX936" s="2"/>
      <c r="BF936" s="2"/>
      <c r="BG936" s="6"/>
    </row>
    <row r="937" spans="1:59" ht="12.75">
      <c r="A937" s="3"/>
      <c r="D937" s="6"/>
      <c r="E937" s="2"/>
      <c r="I937" s="2"/>
      <c r="Q937" s="9">
        <v>3</v>
      </c>
      <c r="R937" s="8">
        <v>8.6</v>
      </c>
      <c r="S937" s="16">
        <f>Q937*R937</f>
        <v>25.799999999999997</v>
      </c>
      <c r="T937" s="16">
        <f>S937/Q937</f>
        <v>8.6</v>
      </c>
      <c r="U937" s="2"/>
      <c r="AC937" s="2"/>
      <c r="AK937" s="9">
        <v>7</v>
      </c>
      <c r="AL937" s="8">
        <v>8.6</v>
      </c>
      <c r="AM937" s="16">
        <f>AK937*AL937</f>
        <v>60.199999999999996</v>
      </c>
      <c r="AN937" s="16">
        <f>AM937/AK937</f>
        <v>8.6</v>
      </c>
      <c r="AX937" s="2"/>
      <c r="BF937" s="2"/>
      <c r="BG937" s="6"/>
    </row>
    <row r="938" spans="1:59" ht="12.75">
      <c r="A938" s="3"/>
      <c r="D938" s="6"/>
      <c r="E938" s="2"/>
      <c r="I938" s="2"/>
      <c r="Q938" s="2"/>
      <c r="S938" s="16"/>
      <c r="U938" s="2"/>
      <c r="AC938" s="2"/>
      <c r="AM938" s="16"/>
      <c r="AX938" s="2"/>
      <c r="BF938" s="2"/>
      <c r="BG938" s="6"/>
    </row>
    <row r="939" spans="1:59" ht="12.75">
      <c r="A939" s="3"/>
      <c r="B939" s="3">
        <v>1475</v>
      </c>
      <c r="C939" s="6">
        <f>E939+I939+M939+Q939+U939+Y939+AC939+AG939+AK939+AO939+AS939+AX939+BB939</f>
        <v>15</v>
      </c>
      <c r="D939" s="6">
        <f>G939+K939+O939+S939+W939+AA939+AE939+AI939+AM939+AQ939+AU939+AZ939+BD939</f>
        <v>129</v>
      </c>
      <c r="E939" s="2"/>
      <c r="I939" s="2"/>
      <c r="Q939" s="16">
        <f>SUM(Q936:Q938)</f>
        <v>5</v>
      </c>
      <c r="R939" s="6">
        <f>AVERAGE(R936:R938)</f>
        <v>8.6</v>
      </c>
      <c r="S939" s="16">
        <f>SUM(S936:S938)</f>
        <v>43</v>
      </c>
      <c r="T939" s="16">
        <f>S939/Q939</f>
        <v>8.6</v>
      </c>
      <c r="U939" s="2"/>
      <c r="AC939" s="2"/>
      <c r="AK939" s="16">
        <f>SUM(AK936:AK938)</f>
        <v>10</v>
      </c>
      <c r="AL939" s="6">
        <f>AVERAGE(AL936:AL938)</f>
        <v>8.6</v>
      </c>
      <c r="AM939" s="16">
        <f>SUM(AM936:AM938)</f>
        <v>86</v>
      </c>
      <c r="AN939" s="16">
        <f>AM939/AK939</f>
        <v>8.6</v>
      </c>
      <c r="AX939" s="2"/>
      <c r="BF939" s="2"/>
      <c r="BG939" s="6"/>
    </row>
    <row r="940" spans="1:59" ht="12.75">
      <c r="A940" s="3"/>
      <c r="D940" s="6"/>
      <c r="E940" s="2"/>
      <c r="I940" s="2"/>
      <c r="Q940" s="2"/>
      <c r="U940" s="2"/>
      <c r="AC940" s="2"/>
      <c r="AX940" s="2"/>
      <c r="BF940" s="2"/>
      <c r="BG940" s="6"/>
    </row>
    <row r="941" spans="1:59" ht="12.75">
      <c r="A941" s="3">
        <v>1476</v>
      </c>
      <c r="D941" s="6"/>
      <c r="E941" s="2"/>
      <c r="I941" s="2"/>
      <c r="Q941" s="9">
        <v>8</v>
      </c>
      <c r="R941" s="8">
        <v>6.5</v>
      </c>
      <c r="S941" s="16">
        <f>Q941*R941</f>
        <v>52</v>
      </c>
      <c r="T941" s="16">
        <f>S941/Q941</f>
        <v>6.5</v>
      </c>
      <c r="U941" s="9">
        <v>4</v>
      </c>
      <c r="V941" s="8">
        <v>7.5</v>
      </c>
      <c r="W941" s="16">
        <f>U941*V941</f>
        <v>30</v>
      </c>
      <c r="X941" s="16">
        <f>W941/U941</f>
        <v>7.5</v>
      </c>
      <c r="AC941" s="2"/>
      <c r="AX941" s="2"/>
      <c r="BF941" s="2"/>
      <c r="BG941" s="6"/>
    </row>
    <row r="942" spans="1:59" ht="12.75">
      <c r="A942" s="3"/>
      <c r="D942" s="6"/>
      <c r="E942" s="2"/>
      <c r="I942" s="2"/>
      <c r="Q942" s="9">
        <v>1</v>
      </c>
      <c r="R942" s="8">
        <v>6.6</v>
      </c>
      <c r="S942" s="16">
        <f>Q942*R942</f>
        <v>6.6</v>
      </c>
      <c r="T942" s="16">
        <f>S942/Q942</f>
        <v>6.6</v>
      </c>
      <c r="U942" s="9">
        <v>1</v>
      </c>
      <c r="V942" s="8">
        <v>7.9</v>
      </c>
      <c r="W942" s="16">
        <f>U942*V942</f>
        <v>7.9</v>
      </c>
      <c r="X942" s="16">
        <f>W942/U942</f>
        <v>7.9</v>
      </c>
      <c r="AC942" s="2"/>
      <c r="AX942" s="2"/>
      <c r="BF942" s="2"/>
      <c r="BG942" s="6"/>
    </row>
    <row r="943" spans="1:59" ht="12.75">
      <c r="A943" s="3"/>
      <c r="D943" s="6"/>
      <c r="E943" s="2"/>
      <c r="I943" s="2"/>
      <c r="Q943" s="2"/>
      <c r="S943" s="16"/>
      <c r="U943" s="2"/>
      <c r="W943" s="16"/>
      <c r="AC943" s="2"/>
      <c r="AX943" s="2"/>
      <c r="BF943" s="2"/>
      <c r="BG943" s="6"/>
    </row>
    <row r="944" spans="1:59" ht="12.75">
      <c r="A944" s="3"/>
      <c r="B944" s="3">
        <v>1476</v>
      </c>
      <c r="C944" s="6">
        <f>E944+I944+M944+Q944+U944+Y944+AC944+AG944+AK944+AO944+AS944+AX944+BB944</f>
        <v>14</v>
      </c>
      <c r="D944" s="6">
        <f>G944+K944+O944+S944+W944+AA944+AE944+AI944+AM944+AQ944+AU944+AZ944+BD944</f>
        <v>96.5</v>
      </c>
      <c r="E944" s="2"/>
      <c r="I944" s="2"/>
      <c r="Q944" s="16">
        <f>SUM(Q941:Q943)</f>
        <v>9</v>
      </c>
      <c r="R944" s="6">
        <f>AVERAGE(R941:R943)</f>
        <v>6.55</v>
      </c>
      <c r="S944" s="16">
        <f>SUM(S941:S943)</f>
        <v>58.6</v>
      </c>
      <c r="T944" s="16">
        <f>S944/Q944</f>
        <v>6.511111111111111</v>
      </c>
      <c r="U944" s="16">
        <f>SUM(U941:U943)</f>
        <v>5</v>
      </c>
      <c r="V944" s="6">
        <f>AVERAGE(V941:V943)</f>
        <v>7.7</v>
      </c>
      <c r="W944" s="16">
        <f>SUM(W941:W943)</f>
        <v>37.9</v>
      </c>
      <c r="X944" s="16">
        <f>W944/U944</f>
        <v>7.58</v>
      </c>
      <c r="AC944" s="2"/>
      <c r="AX944" s="2"/>
      <c r="BF944" s="2"/>
      <c r="BG944" s="6"/>
    </row>
    <row r="945" spans="1:59" ht="12.75">
      <c r="A945" s="3"/>
      <c r="D945" s="6"/>
      <c r="E945" s="2"/>
      <c r="I945" s="2"/>
      <c r="Q945" s="2"/>
      <c r="U945" s="2"/>
      <c r="AC945" s="2"/>
      <c r="AX945" s="2"/>
      <c r="BF945" s="2"/>
      <c r="BG945" s="6"/>
    </row>
    <row r="946" spans="1:59" ht="12.75">
      <c r="A946" s="3">
        <v>1477</v>
      </c>
      <c r="D946" s="6"/>
      <c r="E946" s="9">
        <v>6</v>
      </c>
      <c r="F946" s="8">
        <v>6.5</v>
      </c>
      <c r="G946" s="16">
        <f>E946*F946</f>
        <v>39</v>
      </c>
      <c r="H946" s="16">
        <f>G946/E946</f>
        <v>6.5</v>
      </c>
      <c r="I946" s="2"/>
      <c r="Q946" s="2"/>
      <c r="U946" s="2"/>
      <c r="AC946" s="2"/>
      <c r="AG946" s="9">
        <v>3.5</v>
      </c>
      <c r="AH946" s="8">
        <v>6.5</v>
      </c>
      <c r="AI946" s="16">
        <f>AG946*AH946</f>
        <v>22.75</v>
      </c>
      <c r="AJ946" s="16">
        <f>AI946/AG946</f>
        <v>6.5</v>
      </c>
      <c r="AK946" s="9">
        <v>9</v>
      </c>
      <c r="AL946" s="8">
        <v>6.5</v>
      </c>
      <c r="AM946" s="16">
        <f>AK946*AL946</f>
        <v>58.5</v>
      </c>
      <c r="AN946" s="16">
        <f>AM946/AK946</f>
        <v>6.5</v>
      </c>
      <c r="AX946" s="2"/>
      <c r="BF946" s="2"/>
      <c r="BG946" s="6"/>
    </row>
    <row r="947" spans="1:59" ht="12.75">
      <c r="A947" s="3"/>
      <c r="D947" s="6"/>
      <c r="E947" s="2"/>
      <c r="I947" s="2"/>
      <c r="Q947" s="2"/>
      <c r="U947" s="2"/>
      <c r="AC947" s="2"/>
      <c r="AG947" s="9">
        <v>1</v>
      </c>
      <c r="AH947" s="8">
        <v>6.5</v>
      </c>
      <c r="AI947" s="16">
        <f>AG947*AH947</f>
        <v>6.5</v>
      </c>
      <c r="AJ947" s="16">
        <f>AI947/AG947</f>
        <v>6.5</v>
      </c>
      <c r="AX947" s="2"/>
      <c r="BF947" s="2"/>
      <c r="BG947" s="6"/>
    </row>
    <row r="948" spans="1:59" ht="12.75">
      <c r="A948" s="3"/>
      <c r="D948" s="6"/>
      <c r="E948" s="2"/>
      <c r="I948" s="2"/>
      <c r="Q948" s="2"/>
      <c r="U948" s="2"/>
      <c r="AC948" s="2"/>
      <c r="AG948" s="9">
        <f>8+2/3</f>
        <v>8.666666666666666</v>
      </c>
      <c r="AH948" s="8">
        <v>6</v>
      </c>
      <c r="AI948" s="16">
        <f>AG948*AH948</f>
        <v>52</v>
      </c>
      <c r="AJ948" s="16">
        <f>AI948/AG948</f>
        <v>6</v>
      </c>
      <c r="AX948" s="2"/>
      <c r="BF948" s="2"/>
      <c r="BG948" s="6"/>
    </row>
    <row r="949" spans="1:59" ht="12.75">
      <c r="A949" s="3"/>
      <c r="D949" s="6"/>
      <c r="E949" s="2"/>
      <c r="I949" s="2"/>
      <c r="Q949" s="2"/>
      <c r="U949" s="2"/>
      <c r="AC949" s="2"/>
      <c r="AI949" s="16"/>
      <c r="AX949" s="2"/>
      <c r="BF949" s="2"/>
      <c r="BG949" s="6"/>
    </row>
    <row r="950" spans="1:59" ht="12.75">
      <c r="A950" s="3"/>
      <c r="B950" s="3">
        <v>1477</v>
      </c>
      <c r="C950" s="6">
        <f>E950+I950+M950+Q950+U950+Y950+AC950+AG950+AK950+AO950+AS950+AX950+BB950</f>
        <v>28.166666666666664</v>
      </c>
      <c r="D950" s="6">
        <f>G950+K950+O950+S950+W950+AA950+AE950+AI950+AM950+AQ950+AU950+AZ950+BD950</f>
        <v>178.75</v>
      </c>
      <c r="E950" s="16">
        <f>SUM(E946:E949)</f>
        <v>6</v>
      </c>
      <c r="F950" s="6">
        <f>AVERAGE(F946:F949)</f>
        <v>6.5</v>
      </c>
      <c r="G950" s="16">
        <f>SUM(G946:G949)</f>
        <v>39</v>
      </c>
      <c r="H950" s="16">
        <f>G950/E950</f>
        <v>6.5</v>
      </c>
      <c r="I950" s="2"/>
      <c r="Q950" s="2"/>
      <c r="U950" s="2"/>
      <c r="AC950" s="2"/>
      <c r="AG950" s="16">
        <f>SUM(AG946:AG949)</f>
        <v>13.166666666666666</v>
      </c>
      <c r="AH950" s="6">
        <f>AVERAGE(AH946:AH949)</f>
        <v>6.333333333333333</v>
      </c>
      <c r="AI950" s="16">
        <f>SUM(AI946:AI949)</f>
        <v>81.25</v>
      </c>
      <c r="AJ950" s="16">
        <f>AI950/AG950</f>
        <v>6.170886075949367</v>
      </c>
      <c r="AK950" s="16">
        <f>SUM(AK946:AK949)</f>
        <v>9</v>
      </c>
      <c r="AL950" s="6">
        <f>AVERAGE(AL946:AL949)</f>
        <v>6.5</v>
      </c>
      <c r="AM950" s="16">
        <f>SUM(AM946:AM949)</f>
        <v>58.5</v>
      </c>
      <c r="AN950" s="16">
        <f>AM950/AK950</f>
        <v>6.5</v>
      </c>
      <c r="AX950" s="2"/>
      <c r="BF950" s="2"/>
      <c r="BG950" s="6"/>
    </row>
    <row r="951" spans="1:59" ht="12.75">
      <c r="A951" s="3"/>
      <c r="D951" s="6"/>
      <c r="E951" s="2"/>
      <c r="I951" s="2"/>
      <c r="Q951" s="2"/>
      <c r="U951" s="2"/>
      <c r="AC951" s="2"/>
      <c r="AX951" s="2"/>
      <c r="BF951" s="2"/>
      <c r="BG951" s="6"/>
    </row>
    <row r="952" spans="1:59" ht="12.75">
      <c r="A952" s="3">
        <v>1478</v>
      </c>
      <c r="D952" s="6"/>
      <c r="E952" s="2"/>
      <c r="I952" s="2"/>
      <c r="Q952" s="2"/>
      <c r="U952" s="9">
        <v>3</v>
      </c>
      <c r="V952" s="8">
        <v>7.75</v>
      </c>
      <c r="W952" s="16">
        <f>U952*V952</f>
        <v>23.25</v>
      </c>
      <c r="X952" s="16">
        <f>W952/U952</f>
        <v>7.75</v>
      </c>
      <c r="AC952" s="2"/>
      <c r="AG952" s="9">
        <v>1</v>
      </c>
      <c r="AH952" s="8">
        <v>7.4</v>
      </c>
      <c r="AI952" s="16">
        <f>AG952*AH952</f>
        <v>7.4</v>
      </c>
      <c r="AJ952" s="16">
        <f>AI952/AG952</f>
        <v>7.4</v>
      </c>
      <c r="AK952" s="9">
        <v>4</v>
      </c>
      <c r="AL952" s="8">
        <v>8</v>
      </c>
      <c r="AM952" s="16">
        <f>AK952*AL952</f>
        <v>32</v>
      </c>
      <c r="AN952" s="16">
        <f>AM952/AK952</f>
        <v>8</v>
      </c>
      <c r="AX952" s="2"/>
      <c r="BF952" s="2"/>
      <c r="BG952" s="6"/>
    </row>
    <row r="953" spans="1:59" ht="12.75">
      <c r="A953" s="3"/>
      <c r="D953" s="6"/>
      <c r="E953" s="2"/>
      <c r="I953" s="2"/>
      <c r="Q953" s="2"/>
      <c r="U953" s="9">
        <v>3</v>
      </c>
      <c r="V953" s="8">
        <v>8.333333333333334</v>
      </c>
      <c r="W953" s="16">
        <f>U953*V953</f>
        <v>25</v>
      </c>
      <c r="X953" s="16">
        <f>W953/U953</f>
        <v>8.333333333333334</v>
      </c>
      <c r="AC953" s="2"/>
      <c r="AG953" s="9">
        <v>8</v>
      </c>
      <c r="AH953" s="8">
        <v>7.25</v>
      </c>
      <c r="AI953" s="16">
        <f>AG953*AH953</f>
        <v>58</v>
      </c>
      <c r="AJ953" s="16">
        <f>AI953/AG953</f>
        <v>7.25</v>
      </c>
      <c r="AK953" s="9">
        <v>4</v>
      </c>
      <c r="AL953" s="8">
        <v>7.5</v>
      </c>
      <c r="AM953" s="16">
        <f>AK953*AL953</f>
        <v>30</v>
      </c>
      <c r="AN953" s="16">
        <f>AM953/AK953</f>
        <v>7.5</v>
      </c>
      <c r="AX953" s="2"/>
      <c r="BF953" s="2"/>
      <c r="BG953" s="6"/>
    </row>
    <row r="954" spans="1:59" ht="12.75">
      <c r="A954" s="3"/>
      <c r="D954" s="6"/>
      <c r="E954" s="2"/>
      <c r="I954" s="2"/>
      <c r="Q954" s="2"/>
      <c r="U954" s="2"/>
      <c r="AC954" s="2"/>
      <c r="AG954" s="9">
        <v>2</v>
      </c>
      <c r="AH954" s="8">
        <v>7.4</v>
      </c>
      <c r="AI954" s="16">
        <f>AG954*AH954</f>
        <v>14.8</v>
      </c>
      <c r="AJ954" s="16">
        <f>AI954/AG954</f>
        <v>7.4</v>
      </c>
      <c r="AK954" s="9">
        <v>1</v>
      </c>
      <c r="AL954" s="8">
        <v>7.75</v>
      </c>
      <c r="AM954" s="16">
        <f>AK954*AL954</f>
        <v>7.75</v>
      </c>
      <c r="AN954" s="16">
        <f>AM954/AK954</f>
        <v>7.75</v>
      </c>
      <c r="AX954" s="2"/>
      <c r="BF954" s="2"/>
      <c r="BG954" s="6"/>
    </row>
    <row r="955" spans="1:59" ht="12.75">
      <c r="A955" s="3"/>
      <c r="D955" s="6"/>
      <c r="E955" s="2"/>
      <c r="I955" s="2"/>
      <c r="Q955" s="2"/>
      <c r="U955" s="2"/>
      <c r="AC955" s="2"/>
      <c r="AG955" s="9">
        <v>5</v>
      </c>
      <c r="AH955" s="8">
        <v>6.3</v>
      </c>
      <c r="AI955" s="16">
        <f>AG955*AH955</f>
        <v>31.5</v>
      </c>
      <c r="AJ955" s="16">
        <f>AI955/AG955</f>
        <v>6.3</v>
      </c>
      <c r="AX955" s="2"/>
      <c r="BF955" s="2"/>
      <c r="BG955" s="6"/>
    </row>
    <row r="956" spans="1:59" ht="12.75">
      <c r="A956" s="3"/>
      <c r="D956" s="6"/>
      <c r="E956" s="2"/>
      <c r="I956" s="2"/>
      <c r="Q956" s="2"/>
      <c r="U956" s="2"/>
      <c r="AC956" s="2"/>
      <c r="AI956" s="16"/>
      <c r="AX956" s="2"/>
      <c r="BF956" s="2"/>
      <c r="BG956" s="6"/>
    </row>
    <row r="957" spans="1:59" ht="12.75">
      <c r="A957" s="3"/>
      <c r="B957" s="3">
        <v>1478</v>
      </c>
      <c r="C957" s="6">
        <f>E957+I957+M957+Q957+U957+Y957+AC957+AG957+AK957+AO957+AS957+AX957+BB957</f>
        <v>31</v>
      </c>
      <c r="D957" s="6">
        <f>G957+K957+O957+S957+W957+AA957+AE957+AI957+AM957+AQ957+AU957+AZ957+BD957</f>
        <v>229.7</v>
      </c>
      <c r="E957" s="2"/>
      <c r="I957" s="2"/>
      <c r="Q957" s="2"/>
      <c r="U957" s="16">
        <f>SUM(U952:U956)</f>
        <v>6</v>
      </c>
      <c r="W957" s="16">
        <f>SUM(W952:W956)</f>
        <v>48.25</v>
      </c>
      <c r="X957" s="16">
        <f>W957/U957</f>
        <v>8.041666666666666</v>
      </c>
      <c r="AC957" s="2"/>
      <c r="AG957" s="16">
        <f>SUM(AG952:AG956)</f>
        <v>16</v>
      </c>
      <c r="AI957" s="16">
        <f>SUM(AI952:AI956)</f>
        <v>111.7</v>
      </c>
      <c r="AJ957" s="16">
        <f>AI957/AG957</f>
        <v>6.98125</v>
      </c>
      <c r="AK957" s="16">
        <f>SUM(AK952:AK956)</f>
        <v>9</v>
      </c>
      <c r="AM957" s="16">
        <f>SUM(AM952:AM956)</f>
        <v>69.75</v>
      </c>
      <c r="AN957" s="16">
        <f>AM957/AK957</f>
        <v>7.75</v>
      </c>
      <c r="AX957" s="2"/>
      <c r="BF957" s="2"/>
      <c r="BG957" s="6"/>
    </row>
    <row r="958" spans="1:59" ht="12.75">
      <c r="A958" s="3"/>
      <c r="D958" s="6"/>
      <c r="E958" s="2"/>
      <c r="I958" s="2"/>
      <c r="Q958" s="2"/>
      <c r="U958" s="2"/>
      <c r="AC958" s="2"/>
      <c r="AX958" s="2"/>
      <c r="BF958" s="2"/>
      <c r="BG958" s="6"/>
    </row>
    <row r="959" spans="1:67" ht="12.75">
      <c r="A959" s="3">
        <v>1479</v>
      </c>
      <c r="D959" s="6"/>
      <c r="E959" s="2"/>
      <c r="I959" s="2"/>
      <c r="Q959" s="2"/>
      <c r="U959" s="2"/>
      <c r="Y959" s="9">
        <v>7</v>
      </c>
      <c r="Z959" s="8">
        <v>8.5</v>
      </c>
      <c r="AA959" s="16">
        <f>Y959*Z959</f>
        <v>59.5</v>
      </c>
      <c r="AB959" s="16">
        <f>AA959/Y959</f>
        <v>8.5</v>
      </c>
      <c r="AC959" s="9">
        <v>6</v>
      </c>
      <c r="AD959" s="8">
        <v>6.7</v>
      </c>
      <c r="AE959" s="16">
        <f>AC959*AD959</f>
        <v>40.2</v>
      </c>
      <c r="AF959" s="16">
        <f>AE959/AC959</f>
        <v>6.7</v>
      </c>
      <c r="AG959" s="9">
        <v>4</v>
      </c>
      <c r="AH959" s="8">
        <v>7.05</v>
      </c>
      <c r="AI959" s="16">
        <f>AG959*AH959</f>
        <v>28.2</v>
      </c>
      <c r="AJ959" s="16">
        <f>AI959/AG959</f>
        <v>7.05</v>
      </c>
      <c r="AK959" s="9">
        <v>2</v>
      </c>
      <c r="AL959" s="8">
        <v>8.25</v>
      </c>
      <c r="AM959" s="16">
        <f>AK959*AL959</f>
        <v>16.5</v>
      </c>
      <c r="AN959" s="16">
        <f>AM959/AK959</f>
        <v>8.25</v>
      </c>
      <c r="AX959" s="2"/>
      <c r="BF959" s="2"/>
      <c r="BG959" s="6"/>
      <c r="BH959" s="9">
        <v>2</v>
      </c>
      <c r="BI959" s="8">
        <v>8.25</v>
      </c>
      <c r="BJ959" s="6">
        <v>0.4</v>
      </c>
      <c r="BM959" s="6">
        <v>0.4</v>
      </c>
      <c r="BN959" s="6">
        <v>8.65</v>
      </c>
      <c r="BO959" s="14">
        <v>0.046242774566473986</v>
      </c>
    </row>
    <row r="960" spans="1:67" ht="12.75">
      <c r="A960" s="3"/>
      <c r="D960" s="6"/>
      <c r="E960" s="2"/>
      <c r="I960" s="2"/>
      <c r="Q960" s="2"/>
      <c r="U960" s="2"/>
      <c r="Y960" s="9">
        <v>5</v>
      </c>
      <c r="Z960" s="8">
        <v>8.5</v>
      </c>
      <c r="AA960" s="16">
        <f>Y960*Z960</f>
        <v>42.5</v>
      </c>
      <c r="AB960" s="16">
        <f>AA960/Y960</f>
        <v>8.5</v>
      </c>
      <c r="AC960" s="9">
        <v>2</v>
      </c>
      <c r="AD960" s="8">
        <v>6</v>
      </c>
      <c r="AE960" s="16">
        <f>AC960*AD960</f>
        <v>12</v>
      </c>
      <c r="AF960" s="16">
        <f>AE960/AC960</f>
        <v>6</v>
      </c>
      <c r="AG960" s="9">
        <v>1</v>
      </c>
      <c r="AH960" s="8">
        <v>6.7</v>
      </c>
      <c r="AI960" s="16">
        <f>AG960*AH960</f>
        <v>6.7</v>
      </c>
      <c r="AJ960" s="16">
        <f>AI960/AG960</f>
        <v>6.7</v>
      </c>
      <c r="AK960" s="9">
        <v>3</v>
      </c>
      <c r="AL960" s="8">
        <v>7.5</v>
      </c>
      <c r="AM960" s="16">
        <f>AK960*AL960</f>
        <v>22.5</v>
      </c>
      <c r="AN960" s="16">
        <f>AM960/AK960</f>
        <v>7.5</v>
      </c>
      <c r="AX960" s="2"/>
      <c r="BF960" s="2"/>
      <c r="BG960" s="6"/>
      <c r="BH960" s="9">
        <v>3</v>
      </c>
      <c r="BI960" s="8">
        <v>7.5</v>
      </c>
      <c r="BJ960" s="6">
        <v>0.4</v>
      </c>
      <c r="BM960" s="6">
        <v>0.4</v>
      </c>
      <c r="BN960" s="6">
        <v>7.9</v>
      </c>
      <c r="BO960" s="14">
        <v>0.05063291139240506</v>
      </c>
    </row>
    <row r="961" spans="1:67" ht="12.75">
      <c r="A961" s="3"/>
      <c r="D961" s="6"/>
      <c r="E961" s="2"/>
      <c r="I961" s="2"/>
      <c r="Q961" s="2"/>
      <c r="U961" s="2"/>
      <c r="AC961" s="9">
        <v>3</v>
      </c>
      <c r="AD961" s="8">
        <v>6.5</v>
      </c>
      <c r="AE961" s="16">
        <f>AC961*AD961</f>
        <v>19.5</v>
      </c>
      <c r="AF961" s="16">
        <f>AE961/AC961</f>
        <v>6.5</v>
      </c>
      <c r="AX961" s="2"/>
      <c r="BF961" s="2"/>
      <c r="BG961" s="6"/>
      <c r="BH961" s="9">
        <v>7</v>
      </c>
      <c r="BI961" s="8">
        <v>8.5</v>
      </c>
      <c r="BJ961" s="6">
        <v>0.75</v>
      </c>
      <c r="BM961" s="6">
        <v>0.75</v>
      </c>
      <c r="BN961" s="6">
        <v>9.25</v>
      </c>
      <c r="BO961" s="14">
        <v>0.08108108108108109</v>
      </c>
    </row>
    <row r="962" spans="1:67" ht="12.75">
      <c r="A962" s="3"/>
      <c r="D962" s="6"/>
      <c r="E962" s="2"/>
      <c r="I962" s="2"/>
      <c r="Q962" s="2"/>
      <c r="U962" s="2"/>
      <c r="AC962" s="2"/>
      <c r="AX962" s="2"/>
      <c r="BF962" s="2"/>
      <c r="BG962" s="6"/>
      <c r="BH962" s="9">
        <v>6</v>
      </c>
      <c r="BI962" s="8">
        <v>6.7</v>
      </c>
      <c r="BJ962" s="6">
        <v>0.75</v>
      </c>
      <c r="BM962" s="6">
        <v>0.4</v>
      </c>
      <c r="BN962" s="6">
        <v>7.1</v>
      </c>
      <c r="BO962" s="14">
        <v>0.056338028169014086</v>
      </c>
    </row>
    <row r="963" spans="1:67" ht="12.75">
      <c r="A963" s="3"/>
      <c r="D963" s="6"/>
      <c r="E963" s="2"/>
      <c r="I963" s="2"/>
      <c r="Q963" s="2"/>
      <c r="U963" s="2"/>
      <c r="AC963" s="2"/>
      <c r="AX963" s="2"/>
      <c r="BF963" s="2"/>
      <c r="BG963" s="6"/>
      <c r="BH963" s="9">
        <v>2</v>
      </c>
      <c r="BI963" s="8">
        <v>6</v>
      </c>
      <c r="BJ963" s="6">
        <v>1.15</v>
      </c>
      <c r="BM963" s="6">
        <v>1.15</v>
      </c>
      <c r="BN963" s="6">
        <v>7.15</v>
      </c>
      <c r="BO963" s="14">
        <v>0.1608391608391608</v>
      </c>
    </row>
    <row r="964" spans="1:67" ht="12.75">
      <c r="A964" s="3"/>
      <c r="D964" s="6"/>
      <c r="E964" s="2"/>
      <c r="I964" s="2"/>
      <c r="Q964" s="2"/>
      <c r="U964" s="2"/>
      <c r="AC964" s="2"/>
      <c r="AX964" s="2"/>
      <c r="BF964" s="2"/>
      <c r="BG964" s="6"/>
      <c r="BH964" s="9">
        <v>3</v>
      </c>
      <c r="BI964" s="8">
        <v>6.5</v>
      </c>
      <c r="BJ964" s="6">
        <v>0.65</v>
      </c>
      <c r="BM964" s="6">
        <v>0.65</v>
      </c>
      <c r="BN964" s="6">
        <v>7.15</v>
      </c>
      <c r="BO964" s="14">
        <v>0.09090909090909091</v>
      </c>
    </row>
    <row r="965" spans="1:59" ht="12.75">
      <c r="A965" s="3"/>
      <c r="D965" s="6"/>
      <c r="E965" s="2"/>
      <c r="I965" s="2"/>
      <c r="Q965" s="2"/>
      <c r="U965" s="2"/>
      <c r="AC965" s="2"/>
      <c r="AX965" s="2"/>
      <c r="BF965" s="2"/>
      <c r="BG965" s="6"/>
    </row>
    <row r="966" spans="1:59" ht="12.75">
      <c r="A966" s="3"/>
      <c r="B966" s="3">
        <v>1479</v>
      </c>
      <c r="C966" s="6">
        <f>E966+I966+M966+Q966+U966+Y966+AC966+AG966+AK966+AO966+AS966+AX966+BB966</f>
        <v>33</v>
      </c>
      <c r="D966" s="6">
        <f>G966+K966+O966+S966+W966+AA966+AE966+AI966+AM966+AQ966+AU966+AZ966+BD966</f>
        <v>247.6</v>
      </c>
      <c r="E966" s="2"/>
      <c r="I966" s="2"/>
      <c r="Q966" s="2"/>
      <c r="U966" s="2"/>
      <c r="Y966" s="6">
        <f>SUM(Y959:Y965)</f>
        <v>12</v>
      </c>
      <c r="Z966" s="6">
        <f>AVERAGE(Z959:Z965)</f>
        <v>8.5</v>
      </c>
      <c r="AA966" s="6">
        <f>SUM(AA959:AA965)</f>
        <v>102</v>
      </c>
      <c r="AB966" s="16">
        <f>AA966/Y966</f>
        <v>8.5</v>
      </c>
      <c r="AC966" s="6">
        <f>SUM(AC959:AC965)</f>
        <v>11</v>
      </c>
      <c r="AD966" s="6">
        <f>AVERAGE(AD959:AD965)</f>
        <v>6.3999999999999995</v>
      </c>
      <c r="AE966" s="6">
        <f>SUM(AE959:AE965)</f>
        <v>71.7</v>
      </c>
      <c r="AF966" s="16">
        <f>AE966/AC966</f>
        <v>6.5181818181818185</v>
      </c>
      <c r="AG966" s="6">
        <f>SUM(AG959:AG965)</f>
        <v>5</v>
      </c>
      <c r="AH966" s="6">
        <f>AVERAGE(AH959:AH965)</f>
        <v>6.875</v>
      </c>
      <c r="AI966" s="6">
        <f>SUM(AI959:AI965)</f>
        <v>34.9</v>
      </c>
      <c r="AJ966" s="16">
        <f>AI966/AG966</f>
        <v>6.9799999999999995</v>
      </c>
      <c r="AK966" s="6">
        <f>SUM(AK959:AK965)</f>
        <v>5</v>
      </c>
      <c r="AL966" s="6">
        <f>AVERAGE(AL959:AL965)</f>
        <v>7.875</v>
      </c>
      <c r="AM966" s="6">
        <f>SUM(AM959:AM965)</f>
        <v>39</v>
      </c>
      <c r="AN966" s="16">
        <f>AM966/AK966</f>
        <v>7.8</v>
      </c>
      <c r="AX966" s="2"/>
      <c r="BF966" s="2"/>
      <c r="BG966" s="6"/>
    </row>
    <row r="967" spans="1:59" ht="12.75">
      <c r="A967" s="3"/>
      <c r="D967" s="6"/>
      <c r="E967" s="2"/>
      <c r="I967" s="2"/>
      <c r="Q967" s="2"/>
      <c r="U967" s="2"/>
      <c r="AC967" s="2"/>
      <c r="AX967" s="2"/>
      <c r="BF967" s="2"/>
      <c r="BG967" s="6"/>
    </row>
    <row r="968" spans="1:59" ht="12.75">
      <c r="A968" s="3">
        <v>1480</v>
      </c>
      <c r="D968" s="6"/>
      <c r="E968" s="9">
        <v>5</v>
      </c>
      <c r="F968" s="8">
        <v>7.3</v>
      </c>
      <c r="G968" s="16">
        <f>E968*F968</f>
        <v>36.5</v>
      </c>
      <c r="H968" s="16">
        <f>G968/E968</f>
        <v>7.3</v>
      </c>
      <c r="I968" s="2"/>
      <c r="Q968" s="9">
        <v>5</v>
      </c>
      <c r="R968" s="8">
        <v>6.1</v>
      </c>
      <c r="S968" s="16">
        <f>Q968*R968</f>
        <v>30.5</v>
      </c>
      <c r="T968" s="16">
        <f>S968/Q968</f>
        <v>6.1</v>
      </c>
      <c r="U968" s="2"/>
      <c r="Y968" s="9">
        <v>11</v>
      </c>
      <c r="Z968" s="8">
        <v>8.75</v>
      </c>
      <c r="AA968" s="16">
        <f>Y968*Z968</f>
        <v>96.25</v>
      </c>
      <c r="AB968" s="16">
        <f>AA968/Y968</f>
        <v>8.75</v>
      </c>
      <c r="AC968" s="2"/>
      <c r="AG968" s="9">
        <v>5</v>
      </c>
      <c r="AH968" s="8">
        <v>7.3</v>
      </c>
      <c r="AI968" s="16">
        <f>AG968*AH968</f>
        <v>36.5</v>
      </c>
      <c r="AJ968" s="16">
        <f>AI968/AG968</f>
        <v>7.3</v>
      </c>
      <c r="AX968" s="2"/>
      <c r="BF968" s="2"/>
      <c r="BG968" s="6"/>
    </row>
    <row r="969" spans="1:59" ht="12.75">
      <c r="A969" s="3"/>
      <c r="D969" s="6"/>
      <c r="E969" s="2"/>
      <c r="I969" s="2"/>
      <c r="Q969" s="2"/>
      <c r="U969" s="2"/>
      <c r="AC969" s="2"/>
      <c r="AG969" s="9">
        <v>1</v>
      </c>
      <c r="AH969" s="8">
        <v>6.9</v>
      </c>
      <c r="AI969" s="16">
        <f>AG969*AH969</f>
        <v>6.9</v>
      </c>
      <c r="AJ969" s="16">
        <f>AI969/AG969</f>
        <v>6.9</v>
      </c>
      <c r="AX969" s="2"/>
      <c r="BF969" s="2"/>
      <c r="BG969" s="6"/>
    </row>
    <row r="970" spans="1:59" ht="12.75">
      <c r="A970" s="3"/>
      <c r="D970" s="6"/>
      <c r="E970" s="2"/>
      <c r="I970" s="2"/>
      <c r="Q970" s="2"/>
      <c r="U970" s="2"/>
      <c r="AC970" s="2"/>
      <c r="AG970" s="9">
        <v>2</v>
      </c>
      <c r="AH970" s="8">
        <v>6.9</v>
      </c>
      <c r="AI970" s="16">
        <f>AG970*AH970</f>
        <v>13.8</v>
      </c>
      <c r="AJ970" s="16">
        <f>AI970/AG970</f>
        <v>6.9</v>
      </c>
      <c r="AX970" s="2"/>
      <c r="BF970" s="2"/>
      <c r="BG970" s="6"/>
    </row>
    <row r="971" spans="1:59" ht="12.75">
      <c r="A971" s="3"/>
      <c r="D971" s="6"/>
      <c r="E971" s="2"/>
      <c r="I971" s="2"/>
      <c r="Q971" s="2"/>
      <c r="U971" s="2"/>
      <c r="AC971" s="2"/>
      <c r="AG971" s="9">
        <v>1</v>
      </c>
      <c r="AH971" s="8">
        <v>7</v>
      </c>
      <c r="AI971" s="16">
        <f>AG971*AH971</f>
        <v>7</v>
      </c>
      <c r="AJ971" s="16">
        <f>AI971/AG971</f>
        <v>7</v>
      </c>
      <c r="AX971" s="2"/>
      <c r="BF971" s="2"/>
      <c r="BG971" s="6"/>
    </row>
    <row r="972" spans="1:59" ht="12.75">
      <c r="A972" s="3"/>
      <c r="D972" s="6"/>
      <c r="E972" s="2"/>
      <c r="I972" s="2"/>
      <c r="Q972" s="2"/>
      <c r="U972" s="2"/>
      <c r="AC972" s="2"/>
      <c r="AG972" s="9">
        <v>1</v>
      </c>
      <c r="AH972" s="8">
        <v>6.9</v>
      </c>
      <c r="AI972" s="16">
        <f>AG972*AH972</f>
        <v>6.9</v>
      </c>
      <c r="AJ972" s="16">
        <f>AI972/AG972</f>
        <v>6.9</v>
      </c>
      <c r="AX972" s="2"/>
      <c r="BF972" s="2"/>
      <c r="BG972" s="6"/>
    </row>
    <row r="973" spans="1:59" ht="12.75">
      <c r="A973" s="3"/>
      <c r="D973" s="6"/>
      <c r="E973" s="2"/>
      <c r="I973" s="2"/>
      <c r="Q973" s="2"/>
      <c r="U973" s="2"/>
      <c r="AC973" s="2"/>
      <c r="AI973" s="16"/>
      <c r="AX973" s="2"/>
      <c r="BF973" s="2"/>
      <c r="BG973" s="6"/>
    </row>
    <row r="974" spans="1:59" ht="12.75">
      <c r="A974" s="3"/>
      <c r="B974" s="3">
        <v>1480</v>
      </c>
      <c r="C974" s="6">
        <f>E974+I974+M974+Q974+U974+Y974+AC974+AG974+AK974+AO974+AS974+AX974+BB974</f>
        <v>31</v>
      </c>
      <c r="D974" s="6">
        <f>G974+K974+O974+S974+W974+AA974+AE974+AI974+AM974+AQ974+AU974+AZ974+BD974</f>
        <v>234.35000000000002</v>
      </c>
      <c r="E974" s="16">
        <f>SUM(E968:E973)</f>
        <v>5</v>
      </c>
      <c r="F974" s="6">
        <f>AVERAGE(F968:F973)</f>
        <v>7.3</v>
      </c>
      <c r="G974" s="16">
        <f>SUM(G968:G973)</f>
        <v>36.5</v>
      </c>
      <c r="H974" s="16">
        <f>G974/E974</f>
        <v>7.3</v>
      </c>
      <c r="I974" s="2"/>
      <c r="Q974" s="16">
        <f>SUM(Q968:Q973)</f>
        <v>5</v>
      </c>
      <c r="R974" s="6">
        <f>AVERAGE(R968:R973)</f>
        <v>6.1</v>
      </c>
      <c r="S974" s="16">
        <f>SUM(S968:S973)</f>
        <v>30.5</v>
      </c>
      <c r="T974" s="16">
        <f>S974/Q974</f>
        <v>6.1</v>
      </c>
      <c r="U974" s="2"/>
      <c r="Y974" s="16">
        <f>SUM(Y968:Y973)</f>
        <v>11</v>
      </c>
      <c r="Z974" s="6">
        <f>AVERAGE(Z968:Z973)</f>
        <v>8.75</v>
      </c>
      <c r="AA974" s="16">
        <f>SUM(AA968:AA973)</f>
        <v>96.25</v>
      </c>
      <c r="AB974" s="16">
        <f>AA974/Y974</f>
        <v>8.75</v>
      </c>
      <c r="AC974" s="2"/>
      <c r="AG974" s="16">
        <f>SUM(AG968:AG973)</f>
        <v>10</v>
      </c>
      <c r="AH974" s="6">
        <f>AVERAGE(AH968:AH973)</f>
        <v>7</v>
      </c>
      <c r="AI974" s="16">
        <f>SUM(AI968:AI973)</f>
        <v>71.10000000000001</v>
      </c>
      <c r="AJ974" s="16">
        <f>AI974/AG974</f>
        <v>7.110000000000001</v>
      </c>
      <c r="AX974" s="2"/>
      <c r="BF974" s="2"/>
      <c r="BG974" s="6"/>
    </row>
    <row r="975" spans="1:59" ht="12.75">
      <c r="A975" s="3"/>
      <c r="D975" s="6"/>
      <c r="E975" s="2"/>
      <c r="I975" s="2"/>
      <c r="Q975" s="2"/>
      <c r="U975" s="2"/>
      <c r="AC975" s="2"/>
      <c r="AX975" s="2"/>
      <c r="BF975" s="2"/>
      <c r="BG975" s="6"/>
    </row>
    <row r="976" spans="1:69" ht="12.75">
      <c r="A976" s="3">
        <v>1481</v>
      </c>
      <c r="D976" s="6"/>
      <c r="E976" s="2"/>
      <c r="I976" s="2"/>
      <c r="Q976" s="9">
        <v>4</v>
      </c>
      <c r="R976" s="8">
        <v>7.95</v>
      </c>
      <c r="S976" s="16">
        <f>Q976*R976</f>
        <v>31.8</v>
      </c>
      <c r="T976" s="16">
        <f>S976/Q976</f>
        <v>7.95</v>
      </c>
      <c r="U976" s="2"/>
      <c r="AC976" s="9">
        <v>1</v>
      </c>
      <c r="AD976" s="8">
        <v>7.5</v>
      </c>
      <c r="AE976" s="16">
        <f>AC976*AD976</f>
        <v>7.5</v>
      </c>
      <c r="AF976" s="16">
        <f>AE976/AC976</f>
        <v>7.5</v>
      </c>
      <c r="AG976" s="9">
        <v>1</v>
      </c>
      <c r="AH976" s="8">
        <v>6.9</v>
      </c>
      <c r="AI976" s="16">
        <f>AG976*AH976</f>
        <v>6.9</v>
      </c>
      <c r="AJ976" s="16">
        <f>AI976/AG976</f>
        <v>6.9</v>
      </c>
      <c r="BP976" s="14"/>
      <c r="BQ976" s="14"/>
    </row>
    <row r="977" spans="1:36" ht="12.75">
      <c r="A977" s="3"/>
      <c r="D977" s="6"/>
      <c r="E977" s="2"/>
      <c r="I977" s="2"/>
      <c r="Q977" s="9">
        <v>1</v>
      </c>
      <c r="R977" s="8">
        <v>7.5</v>
      </c>
      <c r="S977" s="16">
        <f>Q977*R977</f>
        <v>7.5</v>
      </c>
      <c r="T977" s="16">
        <f>S977/Q977</f>
        <v>7.5</v>
      </c>
      <c r="U977" s="2"/>
      <c r="AC977" s="9">
        <v>1</v>
      </c>
      <c r="AD977" s="8">
        <v>8.55</v>
      </c>
      <c r="AE977" s="16">
        <f>AC977*AD977</f>
        <v>8.55</v>
      </c>
      <c r="AF977" s="16">
        <f>AE977/AC977</f>
        <v>8.55</v>
      </c>
      <c r="AG977" s="9">
        <v>10</v>
      </c>
      <c r="AH977" s="8">
        <v>7</v>
      </c>
      <c r="AI977" s="16">
        <f>AG977*AH977</f>
        <v>70</v>
      </c>
      <c r="AJ977" s="16">
        <f>AI977/AG977</f>
        <v>7</v>
      </c>
    </row>
    <row r="978" spans="1:59" ht="12.75">
      <c r="A978" s="3"/>
      <c r="D978" s="6"/>
      <c r="E978" s="2"/>
      <c r="I978" s="2"/>
      <c r="Q978" s="9">
        <v>4</v>
      </c>
      <c r="R978" s="8">
        <v>6.5</v>
      </c>
      <c r="S978" s="16">
        <f>Q978*R978</f>
        <v>26</v>
      </c>
      <c r="T978" s="16">
        <f>S978/Q978</f>
        <v>6.5</v>
      </c>
      <c r="U978" s="2"/>
      <c r="AC978" s="9">
        <v>3</v>
      </c>
      <c r="AD978" s="8">
        <v>7.9</v>
      </c>
      <c r="AE978" s="16">
        <f>AC978*AD978</f>
        <v>23.700000000000003</v>
      </c>
      <c r="AF978" s="16">
        <f>AE978/AC978</f>
        <v>7.900000000000001</v>
      </c>
      <c r="AG978" s="9">
        <v>5</v>
      </c>
      <c r="AH978" s="8">
        <v>7</v>
      </c>
      <c r="AI978" s="16">
        <f>AG978*AH978</f>
        <v>35</v>
      </c>
      <c r="AJ978" s="16">
        <f>AI978/AG978</f>
        <v>7</v>
      </c>
      <c r="AX978" s="2"/>
      <c r="BF978" s="2"/>
      <c r="BG978" s="6"/>
    </row>
    <row r="979" spans="1:59" ht="12.75">
      <c r="A979" s="3"/>
      <c r="D979" s="6"/>
      <c r="E979" s="2"/>
      <c r="I979" s="2"/>
      <c r="Q979" s="9">
        <v>1</v>
      </c>
      <c r="R979" s="8">
        <v>6</v>
      </c>
      <c r="S979" s="16">
        <f>Q979*R979</f>
        <v>6</v>
      </c>
      <c r="T979" s="16">
        <f>S979/Q979</f>
        <v>6</v>
      </c>
      <c r="U979" s="2"/>
      <c r="AC979" s="2"/>
      <c r="AG979" s="9">
        <v>1</v>
      </c>
      <c r="AH979" s="8">
        <v>6.9</v>
      </c>
      <c r="AI979" s="16">
        <f>AG979*AH979</f>
        <v>6.9</v>
      </c>
      <c r="AJ979" s="16">
        <f>AI979/AG979</f>
        <v>6.9</v>
      </c>
      <c r="AX979" s="2"/>
      <c r="BF979" s="2"/>
      <c r="BG979" s="6"/>
    </row>
    <row r="980" spans="1:59" ht="12.75">
      <c r="A980" s="3"/>
      <c r="D980" s="6"/>
      <c r="E980" s="2"/>
      <c r="I980" s="2"/>
      <c r="Q980" s="9">
        <v>1</v>
      </c>
      <c r="R980" s="8">
        <v>8.5</v>
      </c>
      <c r="S980" s="16">
        <f>Q980*R980</f>
        <v>8.5</v>
      </c>
      <c r="T980" s="16">
        <f>S980/Q980</f>
        <v>8.5</v>
      </c>
      <c r="U980" s="2"/>
      <c r="AC980" s="2"/>
      <c r="AX980" s="2"/>
      <c r="BF980" s="2"/>
      <c r="BG980" s="6"/>
    </row>
    <row r="981" spans="1:59" ht="12.75">
      <c r="A981" s="3"/>
      <c r="D981" s="6"/>
      <c r="E981" s="2"/>
      <c r="I981" s="2"/>
      <c r="Q981" s="2"/>
      <c r="S981" s="16"/>
      <c r="U981" s="2"/>
      <c r="AC981" s="2"/>
      <c r="AX981" s="2"/>
      <c r="BF981" s="2"/>
      <c r="BG981" s="6"/>
    </row>
    <row r="982" spans="1:59" ht="12.75">
      <c r="A982" s="3"/>
      <c r="B982" s="3">
        <v>1481</v>
      </c>
      <c r="C982" s="6">
        <f>E982+I982+M982+Q982+U982+Y982+AC982+AG982+AK982+AO982+AS982+AX982+BB982</f>
        <v>33</v>
      </c>
      <c r="D982" s="6">
        <f>G982+K982+O982+S982+W982+AA982+AE982+AI982+AM982+AQ982+AU982+AZ982+BD982</f>
        <v>238.35000000000002</v>
      </c>
      <c r="E982" s="2"/>
      <c r="I982" s="2"/>
      <c r="Q982" s="16">
        <f>SUM(Q976:Q981)</f>
        <v>11</v>
      </c>
      <c r="R982" s="6">
        <f>AVERAGE(R976:R981)</f>
        <v>7.290000000000001</v>
      </c>
      <c r="S982" s="16">
        <f>SUM(S976:S981)</f>
        <v>79.8</v>
      </c>
      <c r="T982" s="16">
        <f>S982/Q982</f>
        <v>7.254545454545454</v>
      </c>
      <c r="U982" s="2"/>
      <c r="AC982" s="16">
        <f>SUM(AC976:AC981)</f>
        <v>5</v>
      </c>
      <c r="AD982" s="6">
        <f>AVERAGE(AD976:AD981)</f>
        <v>7.983333333333334</v>
      </c>
      <c r="AE982" s="16">
        <f>SUM(AE976:AE981)</f>
        <v>39.75</v>
      </c>
      <c r="AF982" s="16">
        <f>AE982/AC982</f>
        <v>7.95</v>
      </c>
      <c r="AG982" s="16">
        <f>SUM(AG976:AG981)</f>
        <v>17</v>
      </c>
      <c r="AH982" s="6">
        <f>AVERAGE(AH976:AH981)</f>
        <v>6.949999999999999</v>
      </c>
      <c r="AI982" s="16">
        <f>SUM(AI976:AI981)</f>
        <v>118.80000000000001</v>
      </c>
      <c r="AJ982" s="16">
        <f>AI982/AG982</f>
        <v>6.988235294117648</v>
      </c>
      <c r="AX982" s="2"/>
      <c r="BF982" s="2"/>
      <c r="BG982" s="6"/>
    </row>
    <row r="983" spans="1:59" ht="12.75">
      <c r="A983" s="3"/>
      <c r="D983" s="6"/>
      <c r="E983" s="2"/>
      <c r="I983" s="2"/>
      <c r="Q983" s="2"/>
      <c r="S983" s="16"/>
      <c r="U983" s="2"/>
      <c r="AC983" s="2"/>
      <c r="AX983" s="2"/>
      <c r="BF983" s="2"/>
      <c r="BG983" s="6"/>
    </row>
    <row r="984" spans="1:69" ht="12.75">
      <c r="A984" s="3">
        <v>1482</v>
      </c>
      <c r="D984" s="6"/>
      <c r="E984" s="2"/>
      <c r="I984" s="2"/>
      <c r="Q984" s="2"/>
      <c r="U984" s="2"/>
      <c r="AC984" s="2">
        <v>5</v>
      </c>
      <c r="AD984" s="6">
        <v>14.054166666666667</v>
      </c>
      <c r="AE984" s="16">
        <f>AC984*AD984</f>
        <v>70.27083333333334</v>
      </c>
      <c r="AF984" s="16">
        <f>AE984/AC984</f>
        <v>14.054166666666669</v>
      </c>
      <c r="AG984" s="9">
        <v>9</v>
      </c>
      <c r="AH984" s="8">
        <v>7.5</v>
      </c>
      <c r="AI984" s="16">
        <f>AG984*AH984</f>
        <v>67.5</v>
      </c>
      <c r="AJ984" s="16">
        <f>AI984/AG984</f>
        <v>7.5</v>
      </c>
      <c r="AS984" s="6">
        <v>11</v>
      </c>
      <c r="AT984" s="6">
        <v>18.554166666666667</v>
      </c>
      <c r="AU984" s="16">
        <f>AS984*AT984</f>
        <v>204.09583333333333</v>
      </c>
      <c r="AV984" s="16">
        <f>AU984/AS984</f>
        <v>18.554166666666667</v>
      </c>
      <c r="AX984" s="2"/>
      <c r="BF984" s="2">
        <v>11</v>
      </c>
      <c r="BG984" s="6">
        <v>11</v>
      </c>
      <c r="BH984" s="2"/>
      <c r="BJ984" s="6">
        <v>7.5</v>
      </c>
      <c r="BL984" s="6">
        <v>0.05416666666666667</v>
      </c>
      <c r="BM984" s="6">
        <v>7.554166666666666</v>
      </c>
      <c r="BN984" s="6">
        <v>18.554166666666667</v>
      </c>
      <c r="BO984" s="14">
        <v>0.40422187289467776</v>
      </c>
      <c r="BP984" s="14">
        <v>0.0029193801931282283</v>
      </c>
      <c r="BQ984" s="14">
        <v>0.40714125308780597</v>
      </c>
    </row>
    <row r="985" spans="1:69" ht="12.75">
      <c r="A985" s="3"/>
      <c r="D985" s="6"/>
      <c r="E985" s="2"/>
      <c r="I985" s="2"/>
      <c r="Q985" s="2"/>
      <c r="U985" s="2"/>
      <c r="AC985" s="2"/>
      <c r="AG985" s="9">
        <v>6</v>
      </c>
      <c r="AH985" s="8">
        <v>6.966666666666667</v>
      </c>
      <c r="AI985" s="16">
        <f>AG985*AH985</f>
        <v>41.8</v>
      </c>
      <c r="AJ985" s="16">
        <f>AI985/AG985</f>
        <v>6.966666666666666</v>
      </c>
      <c r="AX985" s="2"/>
      <c r="BF985" s="2"/>
      <c r="BG985" s="6"/>
      <c r="BH985" s="2"/>
      <c r="BJ985" s="6">
        <v>1</v>
      </c>
      <c r="BL985" s="6">
        <v>0.05416666666666667</v>
      </c>
      <c r="BM985" s="6">
        <v>1.0541666666666667</v>
      </c>
      <c r="BN985" s="6">
        <v>14.054166666666667</v>
      </c>
      <c r="BO985" s="14">
        <v>0.07115327601541654</v>
      </c>
      <c r="BP985" s="14">
        <v>0.0038541357841683963</v>
      </c>
      <c r="BQ985" s="14">
        <v>0.07500741179958494</v>
      </c>
    </row>
    <row r="986" spans="1:60" ht="12.75">
      <c r="A986" s="3"/>
      <c r="D986" s="6"/>
      <c r="E986" s="2"/>
      <c r="I986" s="2"/>
      <c r="Q986" s="2"/>
      <c r="U986" s="2"/>
      <c r="AC986" s="2"/>
      <c r="AI986" s="16"/>
      <c r="AX986" s="2"/>
      <c r="BF986" s="2"/>
      <c r="BG986" s="6"/>
      <c r="BH986" s="2"/>
    </row>
    <row r="987" spans="1:60" ht="12.75">
      <c r="A987" s="3"/>
      <c r="B987" s="3">
        <v>1482</v>
      </c>
      <c r="C987" s="6">
        <f>E987+I987+M987+Q987+U987+Y987+AC987+AG987+AK987+AO987+AS987+AX987+BB987</f>
        <v>31</v>
      </c>
      <c r="D987" s="6">
        <f>G987+K987+O987+S987+W987+AA987+AE987+AI987+AM987+AQ987+AU987+AZ987+BD987</f>
        <v>383.66666666666663</v>
      </c>
      <c r="E987" s="2"/>
      <c r="I987" s="2"/>
      <c r="Q987" s="2"/>
      <c r="U987" s="2"/>
      <c r="AC987" s="16">
        <f>SUM(AC984:AC986)</f>
        <v>5</v>
      </c>
      <c r="AD987" s="6">
        <f>AVERAGE(AD984:AD986)</f>
        <v>14.054166666666667</v>
      </c>
      <c r="AE987" s="16">
        <f>SUM(AE984:AE986)</f>
        <v>70.27083333333334</v>
      </c>
      <c r="AF987" s="16">
        <f>AE987/AC987</f>
        <v>14.054166666666669</v>
      </c>
      <c r="AG987" s="16">
        <f>SUM(AG984:AG986)</f>
        <v>15</v>
      </c>
      <c r="AH987" s="6">
        <f>AVERAGE(AH984:AH986)</f>
        <v>7.233333333333333</v>
      </c>
      <c r="AI987" s="16">
        <f>SUM(AI984:AI986)</f>
        <v>109.3</v>
      </c>
      <c r="AJ987" s="16">
        <f>AI987/AG987</f>
        <v>7.286666666666666</v>
      </c>
      <c r="AS987" s="16">
        <f>SUM(AS984:AS986)</f>
        <v>11</v>
      </c>
      <c r="AT987" s="6">
        <f>AVERAGE(AT984:AT986)</f>
        <v>18.554166666666667</v>
      </c>
      <c r="AU987" s="16">
        <f>SUM(AU984:AU986)</f>
        <v>204.09583333333333</v>
      </c>
      <c r="AV987" s="16">
        <f>AU987/AS987</f>
        <v>18.554166666666667</v>
      </c>
      <c r="AX987" s="2"/>
      <c r="BF987" s="2"/>
      <c r="BG987" s="6"/>
      <c r="BH987" s="2"/>
    </row>
    <row r="988" spans="1:59" ht="12.75">
      <c r="A988" s="3"/>
      <c r="D988" s="6"/>
      <c r="E988" s="2"/>
      <c r="I988" s="2"/>
      <c r="Q988" s="2"/>
      <c r="U988" s="2"/>
      <c r="AC988" s="2"/>
      <c r="AX988" s="2"/>
      <c r="BF988" s="2"/>
      <c r="BG988" s="6"/>
    </row>
    <row r="989" spans="1:59" ht="12.75">
      <c r="A989" s="3">
        <v>1483</v>
      </c>
      <c r="D989" s="6"/>
      <c r="E989" s="2"/>
      <c r="I989" s="2"/>
      <c r="Q989" s="2"/>
      <c r="U989" s="9">
        <v>1</v>
      </c>
      <c r="V989" s="8">
        <v>7.5</v>
      </c>
      <c r="W989" s="16">
        <f>U989*V989</f>
        <v>7.5</v>
      </c>
      <c r="X989" s="16">
        <f>W989/U989</f>
        <v>7.5</v>
      </c>
      <c r="Y989" s="9">
        <v>5</v>
      </c>
      <c r="Z989" s="8">
        <v>8</v>
      </c>
      <c r="AA989" s="16">
        <f>Y989*Z989</f>
        <v>40</v>
      </c>
      <c r="AB989" s="16">
        <f>AA989/Y989</f>
        <v>8</v>
      </c>
      <c r="AC989" s="9">
        <v>7</v>
      </c>
      <c r="AD989" s="8">
        <v>8</v>
      </c>
      <c r="AE989" s="16">
        <f>AC989*AD989</f>
        <v>56</v>
      </c>
      <c r="AF989" s="16">
        <f>AE989/AC989</f>
        <v>8</v>
      </c>
      <c r="AG989" s="9">
        <v>5</v>
      </c>
      <c r="AH989" s="8">
        <v>7</v>
      </c>
      <c r="AI989" s="16">
        <f>AG989*AH989</f>
        <v>35</v>
      </c>
      <c r="AJ989" s="16">
        <f>AI989/AG989</f>
        <v>7</v>
      </c>
      <c r="AX989" s="2"/>
      <c r="BF989" s="2"/>
      <c r="BG989" s="6"/>
    </row>
    <row r="990" spans="1:59" ht="12.75">
      <c r="A990" s="3"/>
      <c r="D990" s="6"/>
      <c r="E990" s="2"/>
      <c r="I990" s="2"/>
      <c r="Q990" s="2"/>
      <c r="U990" s="2"/>
      <c r="AC990" s="9">
        <v>1</v>
      </c>
      <c r="AD990" s="8">
        <v>8</v>
      </c>
      <c r="AE990" s="16">
        <f>AC990*AD990</f>
        <v>8</v>
      </c>
      <c r="AF990" s="16">
        <f>AE990/AC990</f>
        <v>8</v>
      </c>
      <c r="AG990" s="9">
        <v>2</v>
      </c>
      <c r="AH990" s="8">
        <v>7.4</v>
      </c>
      <c r="AI990" s="16">
        <f>AG990*AH990</f>
        <v>14.8</v>
      </c>
      <c r="AJ990" s="16">
        <f>AI990/AG990</f>
        <v>7.4</v>
      </c>
      <c r="AX990" s="2"/>
      <c r="BF990" s="2"/>
      <c r="BG990" s="6"/>
    </row>
    <row r="991" spans="1:59" ht="12.75">
      <c r="A991" s="3"/>
      <c r="D991" s="6"/>
      <c r="E991" s="2"/>
      <c r="I991" s="2"/>
      <c r="Q991" s="2"/>
      <c r="U991" s="2"/>
      <c r="AC991" s="9">
        <v>2</v>
      </c>
      <c r="AD991" s="8">
        <v>8.5</v>
      </c>
      <c r="AE991" s="16">
        <f>AC991*AD991</f>
        <v>17</v>
      </c>
      <c r="AF991" s="16">
        <f>AE991/AC991</f>
        <v>8.5</v>
      </c>
      <c r="AG991" s="9">
        <v>8</v>
      </c>
      <c r="AH991" s="8">
        <v>7.35</v>
      </c>
      <c r="AI991" s="16">
        <f>AG991*AH991</f>
        <v>58.8</v>
      </c>
      <c r="AJ991" s="16">
        <f>AI991/AG991</f>
        <v>7.35</v>
      </c>
      <c r="AX991" s="2"/>
      <c r="BF991" s="2"/>
      <c r="BG991" s="6"/>
    </row>
    <row r="992" spans="1:59" ht="12.75">
      <c r="A992" s="3"/>
      <c r="D992" s="6"/>
      <c r="E992" s="2"/>
      <c r="I992" s="2"/>
      <c r="Q992" s="2"/>
      <c r="U992" s="2"/>
      <c r="AC992" s="2"/>
      <c r="AE992" s="16"/>
      <c r="AG992" s="2"/>
      <c r="AI992" s="16"/>
      <c r="AX992" s="2"/>
      <c r="BF992" s="2"/>
      <c r="BG992" s="6"/>
    </row>
    <row r="993" spans="1:59" ht="12.75">
      <c r="A993" s="3"/>
      <c r="B993" s="3">
        <v>1483</v>
      </c>
      <c r="C993" s="6">
        <f>E993+I993+M993+Q993+U993+Y993+AC993+AG993+AK993+AO993+AS993+AX993+BB993</f>
        <v>31</v>
      </c>
      <c r="D993" s="6">
        <f>G993+K993+O993+S993+W993+AA993+AE993+AI993+AM993+AQ993+AU993+AZ993+BD993</f>
        <v>237.1</v>
      </c>
      <c r="E993" s="2"/>
      <c r="I993" s="2"/>
      <c r="Q993" s="2"/>
      <c r="U993" s="16">
        <f>SUM(U989:U992)</f>
        <v>1</v>
      </c>
      <c r="V993" s="6">
        <f>AVERAGE(V989:V992)</f>
        <v>7.5</v>
      </c>
      <c r="W993" s="16">
        <f>SUM(W989:W992)</f>
        <v>7.5</v>
      </c>
      <c r="X993" s="16">
        <f>W993/U993</f>
        <v>7.5</v>
      </c>
      <c r="Y993" s="16">
        <f>SUM(Y989:Y992)</f>
        <v>5</v>
      </c>
      <c r="Z993" s="6">
        <f>AVERAGE(Z989:Z992)</f>
        <v>8</v>
      </c>
      <c r="AA993" s="16">
        <f>SUM(AA989:AA992)</f>
        <v>40</v>
      </c>
      <c r="AB993" s="16">
        <f>AA993/Y993</f>
        <v>8</v>
      </c>
      <c r="AC993" s="16">
        <f>SUM(AC989:AC992)</f>
        <v>10</v>
      </c>
      <c r="AD993" s="6">
        <f>AVERAGE(AD989:AD992)</f>
        <v>8.166666666666666</v>
      </c>
      <c r="AE993" s="16">
        <f>SUM(AE989:AE992)</f>
        <v>81</v>
      </c>
      <c r="AF993" s="16">
        <f>AE993/AC993</f>
        <v>8.1</v>
      </c>
      <c r="AG993" s="16">
        <f>SUM(AG989:AG992)</f>
        <v>15</v>
      </c>
      <c r="AH993" s="6">
        <f>AVERAGE(AH989:AH992)</f>
        <v>7.25</v>
      </c>
      <c r="AI993" s="16">
        <f>SUM(AI989:AI992)</f>
        <v>108.6</v>
      </c>
      <c r="AJ993" s="16">
        <f>AI993/AG993</f>
        <v>7.239999999999999</v>
      </c>
      <c r="AX993" s="2"/>
      <c r="BF993" s="2"/>
      <c r="BG993" s="6"/>
    </row>
    <row r="994" spans="1:59" ht="12.75">
      <c r="A994" s="3"/>
      <c r="D994" s="6"/>
      <c r="E994" s="2"/>
      <c r="I994" s="2"/>
      <c r="Q994" s="2"/>
      <c r="U994" s="2"/>
      <c r="AC994" s="2"/>
      <c r="AX994" s="2"/>
      <c r="BF994" s="2"/>
      <c r="BG994" s="6"/>
    </row>
    <row r="995" spans="1:59" ht="12.75">
      <c r="A995" s="3">
        <v>1484</v>
      </c>
      <c r="D995" s="6"/>
      <c r="E995" s="2"/>
      <c r="I995" s="2"/>
      <c r="Q995" s="2"/>
      <c r="U995" s="2"/>
      <c r="Y995" s="9">
        <v>11</v>
      </c>
      <c r="Z995" s="8">
        <v>9</v>
      </c>
      <c r="AA995" s="16">
        <f>Y995*Z995</f>
        <v>99</v>
      </c>
      <c r="AB995" s="16">
        <f>AA995/Y995</f>
        <v>9</v>
      </c>
      <c r="AC995" s="2"/>
      <c r="AG995" s="9">
        <v>1</v>
      </c>
      <c r="AH995" s="8">
        <v>8.6</v>
      </c>
      <c r="AI995" s="16">
        <f>AG995*AH995</f>
        <v>8.6</v>
      </c>
      <c r="AJ995" s="16">
        <f>AI995/AG995</f>
        <v>8.6</v>
      </c>
      <c r="AX995" s="2"/>
      <c r="BF995" s="2"/>
      <c r="BG995" s="6"/>
    </row>
    <row r="996" spans="1:59" ht="12.75">
      <c r="A996" s="3"/>
      <c r="D996" s="6"/>
      <c r="E996" s="2"/>
      <c r="I996" s="2"/>
      <c r="Q996" s="2"/>
      <c r="U996" s="2"/>
      <c r="Y996" s="9">
        <v>3</v>
      </c>
      <c r="Z996" s="8">
        <v>9</v>
      </c>
      <c r="AA996" s="16">
        <f>Y996*Z996</f>
        <v>27</v>
      </c>
      <c r="AB996" s="16">
        <f>AA996/Y996</f>
        <v>9</v>
      </c>
      <c r="AC996" s="2"/>
      <c r="AG996" s="9">
        <v>2</v>
      </c>
      <c r="AH996" s="8">
        <v>8.55</v>
      </c>
      <c r="AI996" s="16">
        <f>AG996*AH996</f>
        <v>17.1</v>
      </c>
      <c r="AJ996" s="16">
        <f>AI996/AG996</f>
        <v>8.55</v>
      </c>
      <c r="AX996" s="2"/>
      <c r="BF996" s="2"/>
      <c r="BG996" s="6"/>
    </row>
    <row r="997" spans="1:59" ht="12.75">
      <c r="A997" s="3"/>
      <c r="D997" s="6"/>
      <c r="E997" s="2"/>
      <c r="I997" s="2"/>
      <c r="Q997" s="2"/>
      <c r="U997" s="2"/>
      <c r="Y997" s="9">
        <v>2</v>
      </c>
      <c r="Z997" s="8">
        <v>8.5</v>
      </c>
      <c r="AA997" s="16">
        <f>Y997*Z997</f>
        <v>17</v>
      </c>
      <c r="AB997" s="16">
        <f>AA997/Y997</f>
        <v>8.5</v>
      </c>
      <c r="AC997" s="2"/>
      <c r="AG997" s="9">
        <v>4</v>
      </c>
      <c r="AH997" s="8">
        <v>8.45</v>
      </c>
      <c r="AI997" s="16">
        <f>AG997*AH997</f>
        <v>33.8</v>
      </c>
      <c r="AJ997" s="16">
        <f>AI997/AG997</f>
        <v>8.45</v>
      </c>
      <c r="AX997" s="2"/>
      <c r="BF997" s="2"/>
      <c r="BG997" s="6"/>
    </row>
    <row r="998" spans="1:59" ht="12.75">
      <c r="A998" s="3"/>
      <c r="D998" s="6"/>
      <c r="E998" s="2"/>
      <c r="I998" s="2"/>
      <c r="Q998" s="2"/>
      <c r="U998" s="2"/>
      <c r="Y998" s="9">
        <v>1</v>
      </c>
      <c r="Z998" s="8">
        <v>8.5</v>
      </c>
      <c r="AA998" s="16">
        <f>Y998*Z998</f>
        <v>8.5</v>
      </c>
      <c r="AB998" s="16">
        <f>AA998/Y998</f>
        <v>8.5</v>
      </c>
      <c r="AC998" s="2"/>
      <c r="AG998" s="9">
        <v>3</v>
      </c>
      <c r="AH998" s="8">
        <v>8.4</v>
      </c>
      <c r="AI998" s="16">
        <f>AG998*AH998</f>
        <v>25.200000000000003</v>
      </c>
      <c r="AJ998" s="16">
        <f>AI998/AG998</f>
        <v>8.4</v>
      </c>
      <c r="AX998" s="2"/>
      <c r="BF998" s="2"/>
      <c r="BG998" s="6"/>
    </row>
    <row r="999" spans="1:59" ht="12.75">
      <c r="A999" s="3"/>
      <c r="D999" s="6"/>
      <c r="E999" s="2"/>
      <c r="I999" s="2"/>
      <c r="Q999" s="2"/>
      <c r="U999" s="2"/>
      <c r="AC999" s="2"/>
      <c r="AG999" s="9">
        <v>5</v>
      </c>
      <c r="AH999" s="8">
        <v>7.65</v>
      </c>
      <c r="AI999" s="16">
        <f>AG999*AH999</f>
        <v>38.25</v>
      </c>
      <c r="AJ999" s="16">
        <f>AI999/AG999</f>
        <v>7.65</v>
      </c>
      <c r="AX999" s="2"/>
      <c r="BF999" s="2"/>
      <c r="BG999" s="6"/>
    </row>
    <row r="1000" spans="1:59" ht="12.75">
      <c r="A1000" s="3"/>
      <c r="D1000" s="6"/>
      <c r="E1000" s="2"/>
      <c r="I1000" s="2"/>
      <c r="Q1000" s="2"/>
      <c r="U1000" s="2"/>
      <c r="AC1000" s="2"/>
      <c r="AI1000" s="16"/>
      <c r="AX1000" s="2"/>
      <c r="BF1000" s="2"/>
      <c r="BG1000" s="6"/>
    </row>
    <row r="1001" spans="1:59" ht="12.75">
      <c r="A1001" s="3"/>
      <c r="B1001" s="3">
        <v>1484</v>
      </c>
      <c r="C1001" s="6">
        <f>E1001+I1001+M1001+Q1001+U1001+Y1001+AC1001+AG1001+AK1001+AO1001+AS1001+AX1001+BB1001</f>
        <v>32</v>
      </c>
      <c r="D1001" s="6">
        <f>G1001+K1001+O1001+S1001+W1001+AA1001+AE1001+AI1001+AM1001+AQ1001+AU1001+AZ1001+BD1001</f>
        <v>274.45</v>
      </c>
      <c r="E1001" s="2"/>
      <c r="I1001" s="2"/>
      <c r="Q1001" s="2"/>
      <c r="U1001" s="2"/>
      <c r="Y1001" s="16">
        <f>SUM(Y995:Y1000)</f>
        <v>17</v>
      </c>
      <c r="Z1001" s="6">
        <f>AVERAGE(Z995:Z1000)</f>
        <v>8.75</v>
      </c>
      <c r="AA1001" s="16">
        <f>SUM(AA995:AA1000)</f>
        <v>151.5</v>
      </c>
      <c r="AB1001" s="16">
        <f>AA1001/Y1001</f>
        <v>8.911764705882353</v>
      </c>
      <c r="AC1001" s="2"/>
      <c r="AG1001" s="16">
        <f>SUM(AG995:AG1000)</f>
        <v>15</v>
      </c>
      <c r="AH1001" s="6">
        <f>AVERAGE(AH995:AH1000)</f>
        <v>8.33</v>
      </c>
      <c r="AI1001" s="16">
        <f>SUM(AI995:AI1000)</f>
        <v>122.95</v>
      </c>
      <c r="AJ1001" s="16">
        <f>AI1001/AG1001</f>
        <v>8.196666666666667</v>
      </c>
      <c r="AX1001" s="2"/>
      <c r="BF1001" s="2"/>
      <c r="BG1001" s="6"/>
    </row>
    <row r="1002" spans="1:59" ht="12.75">
      <c r="A1002" s="3"/>
      <c r="D1002" s="6"/>
      <c r="E1002" s="2"/>
      <c r="I1002" s="2"/>
      <c r="Q1002" s="2"/>
      <c r="U1002" s="2"/>
      <c r="AC1002" s="2"/>
      <c r="AX1002" s="2"/>
      <c r="BF1002" s="2"/>
      <c r="BG1002" s="6"/>
    </row>
    <row r="1003" spans="1:59" ht="12.75">
      <c r="A1003" s="3">
        <v>1485</v>
      </c>
      <c r="D1003" s="6"/>
      <c r="E1003" s="2"/>
      <c r="I1003" s="2"/>
      <c r="Q1003" s="2"/>
      <c r="U1003" s="2"/>
      <c r="AC1003" s="9">
        <v>11</v>
      </c>
      <c r="AD1003" s="8">
        <v>10.5</v>
      </c>
      <c r="AE1003" s="16">
        <f>AC1003*AD1003</f>
        <v>115.5</v>
      </c>
      <c r="AF1003" s="16">
        <f>AE1003/AC1003</f>
        <v>10.5</v>
      </c>
      <c r="AG1003" s="9">
        <v>5</v>
      </c>
      <c r="AH1003" s="8">
        <v>9.4</v>
      </c>
      <c r="AI1003" s="16">
        <f>AG1003*AH1003</f>
        <v>47</v>
      </c>
      <c r="AJ1003" s="16">
        <f>AI1003/AG1003</f>
        <v>9.4</v>
      </c>
      <c r="AK1003" s="9">
        <v>5</v>
      </c>
      <c r="AL1003" s="8">
        <v>10.5</v>
      </c>
      <c r="AM1003" s="16">
        <f>AK1003*AL1003</f>
        <v>52.5</v>
      </c>
      <c r="AN1003" s="16">
        <f>AM1003/AK1003</f>
        <v>10.5</v>
      </c>
      <c r="AX1003" s="2"/>
      <c r="BF1003" s="2"/>
      <c r="BG1003" s="6"/>
    </row>
    <row r="1004" spans="1:59" ht="12.75">
      <c r="A1004" s="3"/>
      <c r="D1004" s="6"/>
      <c r="E1004" s="2"/>
      <c r="I1004" s="2"/>
      <c r="Q1004" s="2"/>
      <c r="U1004" s="2"/>
      <c r="AC1004" s="2"/>
      <c r="AG1004" s="9">
        <v>10</v>
      </c>
      <c r="AH1004" s="8">
        <v>9.4</v>
      </c>
      <c r="AI1004" s="16">
        <f>AG1004*AH1004</f>
        <v>94</v>
      </c>
      <c r="AJ1004" s="16">
        <f>AI1004/AG1004</f>
        <v>9.4</v>
      </c>
      <c r="AX1004" s="2"/>
      <c r="BF1004" s="2"/>
      <c r="BG1004" s="6"/>
    </row>
    <row r="1005" spans="1:59" ht="12.75">
      <c r="A1005" s="3"/>
      <c r="D1005" s="6"/>
      <c r="E1005" s="2"/>
      <c r="I1005" s="2"/>
      <c r="Q1005" s="2"/>
      <c r="U1005" s="2"/>
      <c r="AC1005" s="2"/>
      <c r="AI1005" s="16"/>
      <c r="AX1005" s="2"/>
      <c r="BF1005" s="2"/>
      <c r="BG1005" s="6"/>
    </row>
    <row r="1006" spans="1:59" ht="12.75">
      <c r="A1006" s="3"/>
      <c r="B1006" s="3">
        <v>1485</v>
      </c>
      <c r="C1006" s="6">
        <f>E1006+I1006+M1006+Q1006+U1006+Y1006+AC1006+AG1006+AK1006+AO1006+AS1006+AX1006+BB1006</f>
        <v>31</v>
      </c>
      <c r="D1006" s="6">
        <f>G1006+K1006+O1006+S1006+W1006+AA1006+AE1006+AI1006+AM1006+AQ1006+AU1006+AZ1006+BD1006</f>
        <v>309</v>
      </c>
      <c r="E1006" s="2"/>
      <c r="I1006" s="2"/>
      <c r="Q1006" s="2"/>
      <c r="U1006" s="2"/>
      <c r="AC1006" s="16">
        <f>SUM(AC1003:AC1005)</f>
        <v>11</v>
      </c>
      <c r="AD1006" s="6">
        <f>AVERAGE(AD1003:AD1005)</f>
        <v>10.5</v>
      </c>
      <c r="AE1006" s="16">
        <f>SUM(AE1003:AE1005)</f>
        <v>115.5</v>
      </c>
      <c r="AF1006" s="16">
        <f>AE1006/AC1006</f>
        <v>10.5</v>
      </c>
      <c r="AG1006" s="16">
        <f>SUM(AG1003:AG1005)</f>
        <v>15</v>
      </c>
      <c r="AH1006" s="6">
        <f>AVERAGE(AH1003:AH1005)</f>
        <v>9.4</v>
      </c>
      <c r="AI1006" s="16">
        <f>SUM(AI1003:AI1005)</f>
        <v>141</v>
      </c>
      <c r="AJ1006" s="16">
        <f>AI1006/AG1006</f>
        <v>9.4</v>
      </c>
      <c r="AK1006" s="16">
        <f>SUM(AK1003:AK1005)</f>
        <v>5</v>
      </c>
      <c r="AL1006" s="6">
        <f>AVERAGE(AL1003:AL1005)</f>
        <v>10.5</v>
      </c>
      <c r="AM1006" s="16">
        <f>SUM(AM1003:AM1005)</f>
        <v>52.5</v>
      </c>
      <c r="AN1006" s="16">
        <f>AM1006/AK1006</f>
        <v>10.5</v>
      </c>
      <c r="AX1006" s="2"/>
      <c r="BF1006" s="2"/>
      <c r="BG1006" s="6"/>
    </row>
    <row r="1007" spans="1:59" ht="12.75">
      <c r="A1007" s="3"/>
      <c r="D1007" s="6"/>
      <c r="E1007" s="2"/>
      <c r="I1007" s="2"/>
      <c r="Q1007" s="2"/>
      <c r="U1007" s="2"/>
      <c r="AC1007" s="2"/>
      <c r="AX1007" s="2"/>
      <c r="BF1007" s="2"/>
      <c r="BG1007" s="6"/>
    </row>
    <row r="1008" spans="1:59" ht="12.75">
      <c r="A1008" s="3">
        <v>1486</v>
      </c>
      <c r="D1008" s="6"/>
      <c r="E1008" s="2"/>
      <c r="I1008" s="2"/>
      <c r="Q1008" s="9">
        <v>5</v>
      </c>
      <c r="R1008" s="8">
        <v>13.5</v>
      </c>
      <c r="S1008" s="16">
        <f>Q1008*R1008</f>
        <v>67.5</v>
      </c>
      <c r="T1008" s="16">
        <f>S1008/Q1008</f>
        <v>13.5</v>
      </c>
      <c r="U1008" s="9">
        <v>5</v>
      </c>
      <c r="V1008" s="8">
        <v>9</v>
      </c>
      <c r="W1008" s="16">
        <f>U1008*V1008</f>
        <v>45</v>
      </c>
      <c r="X1008" s="16">
        <f>W1008/U1008</f>
        <v>9</v>
      </c>
      <c r="Y1008" s="9">
        <v>2</v>
      </c>
      <c r="Z1008" s="8">
        <v>13.5</v>
      </c>
      <c r="AA1008" s="16">
        <f>Y1008*Z1008</f>
        <v>27</v>
      </c>
      <c r="AB1008" s="16">
        <f>AA1008/Y1008</f>
        <v>13.5</v>
      </c>
      <c r="AC1008" s="9">
        <v>4</v>
      </c>
      <c r="AD1008" s="8">
        <v>13.5</v>
      </c>
      <c r="AE1008" s="16">
        <f>AC1008*AD1008</f>
        <v>54</v>
      </c>
      <c r="AF1008" s="16">
        <f>AE1008/AC1008</f>
        <v>13.5</v>
      </c>
      <c r="AG1008" s="9">
        <v>7</v>
      </c>
      <c r="AH1008" s="8">
        <v>10</v>
      </c>
      <c r="AI1008" s="16">
        <f>AG1008*AH1008</f>
        <v>70</v>
      </c>
      <c r="AJ1008" s="16">
        <f>AI1008/AG1008</f>
        <v>10</v>
      </c>
      <c r="AX1008" s="9">
        <v>1</v>
      </c>
      <c r="AY1008" s="8">
        <v>10.3</v>
      </c>
      <c r="AZ1008" s="16">
        <f>AX1008*AY1008</f>
        <v>10.3</v>
      </c>
      <c r="BA1008" s="16">
        <f>AZ1008/AX1008</f>
        <v>10.3</v>
      </c>
      <c r="BF1008" s="2"/>
      <c r="BG1008" s="6"/>
    </row>
    <row r="1009" spans="1:59" ht="12.75">
      <c r="A1009" s="3"/>
      <c r="D1009" s="6"/>
      <c r="E1009" s="2"/>
      <c r="I1009" s="2"/>
      <c r="Q1009" s="2"/>
      <c r="U1009" s="2"/>
      <c r="Y1009" s="9">
        <v>13</v>
      </c>
      <c r="Z1009" s="8">
        <v>13.5</v>
      </c>
      <c r="AA1009" s="16">
        <f>Y1009*Z1009</f>
        <v>175.5</v>
      </c>
      <c r="AB1009" s="16">
        <f>AA1009/Y1009</f>
        <v>13.5</v>
      </c>
      <c r="AC1009" s="9">
        <v>6</v>
      </c>
      <c r="AD1009" s="8">
        <v>13.5</v>
      </c>
      <c r="AE1009" s="16">
        <f>AC1009*AD1009</f>
        <v>81</v>
      </c>
      <c r="AF1009" s="16">
        <f>AE1009/AC1009</f>
        <v>13.5</v>
      </c>
      <c r="AX1009" s="2"/>
      <c r="BF1009" s="2"/>
      <c r="BG1009" s="6"/>
    </row>
    <row r="1010" spans="1:59" ht="12.75">
      <c r="A1010" s="3"/>
      <c r="D1010" s="6"/>
      <c r="E1010" s="2"/>
      <c r="I1010" s="2"/>
      <c r="Q1010" s="2"/>
      <c r="U1010" s="2"/>
      <c r="AC1010" s="9">
        <v>2.5</v>
      </c>
      <c r="AD1010" s="8">
        <v>10.979999999999999</v>
      </c>
      <c r="AE1010" s="16">
        <f>AC1010*AD1010</f>
        <v>27.449999999999996</v>
      </c>
      <c r="AF1010" s="16">
        <f>AE1010/AC1010</f>
        <v>10.979999999999999</v>
      </c>
      <c r="AX1010" s="2"/>
      <c r="BF1010" s="2"/>
      <c r="BG1010" s="6"/>
    </row>
    <row r="1011" spans="1:59" ht="12.75">
      <c r="A1011" s="3"/>
      <c r="D1011" s="6"/>
      <c r="E1011" s="2"/>
      <c r="I1011" s="2"/>
      <c r="Q1011" s="2"/>
      <c r="U1011" s="2"/>
      <c r="AC1011" s="9">
        <v>1</v>
      </c>
      <c r="AD1011" s="8">
        <v>10</v>
      </c>
      <c r="AE1011" s="16">
        <f>AC1011*AD1011</f>
        <v>10</v>
      </c>
      <c r="AF1011" s="16">
        <f>AE1011/AC1011</f>
        <v>10</v>
      </c>
      <c r="AX1011" s="2"/>
      <c r="BF1011" s="2"/>
      <c r="BG1011" s="6"/>
    </row>
    <row r="1012" spans="1:59" ht="12.75">
      <c r="A1012" s="3"/>
      <c r="D1012" s="6"/>
      <c r="E1012" s="2"/>
      <c r="I1012" s="2"/>
      <c r="Q1012" s="2"/>
      <c r="U1012" s="2"/>
      <c r="AC1012" s="9">
        <v>8</v>
      </c>
      <c r="AD1012" s="8">
        <v>9</v>
      </c>
      <c r="AE1012" s="16">
        <f>AC1012*AD1012</f>
        <v>72</v>
      </c>
      <c r="AF1012" s="16">
        <f>AE1012/AC1012</f>
        <v>9</v>
      </c>
      <c r="AX1012" s="2"/>
      <c r="BF1012" s="2"/>
      <c r="BG1012" s="6"/>
    </row>
    <row r="1013" spans="2:59" ht="12.75">
      <c r="B1013" s="10"/>
      <c r="D1013" s="6"/>
      <c r="E1013" s="2"/>
      <c r="I1013" s="2"/>
      <c r="Q1013" s="2"/>
      <c r="U1013" s="2"/>
      <c r="AC1013" s="2"/>
      <c r="AE1013" s="16"/>
      <c r="AX1013" s="2"/>
      <c r="BF1013" s="2"/>
      <c r="BG1013" s="6"/>
    </row>
    <row r="1014" spans="2:59" ht="12.75">
      <c r="B1014" s="3">
        <v>1486</v>
      </c>
      <c r="C1014" s="6">
        <f>E1014+I1014+M1014+Q1014+U1014+Y1014+AC1014+AG1014+AK1014+AO1014+AS1014+AX1014+BB1014</f>
        <v>47.5</v>
      </c>
      <c r="D1014" s="6">
        <f>G1014+K1014+O1014+S1014+W1014+AA1014+AE1014+AI1014+AM1014+AQ1014+AU1014+AZ1014+BD1014</f>
        <v>569.75</v>
      </c>
      <c r="E1014" s="2"/>
      <c r="I1014" s="2"/>
      <c r="Q1014" s="16">
        <f>SUM(Q1008:Q1013)</f>
        <v>5</v>
      </c>
      <c r="R1014" s="6">
        <f>AVERAGE(R1008:R1013)</f>
        <v>13.5</v>
      </c>
      <c r="S1014" s="16">
        <f>SUM(S1008:S1013)</f>
        <v>67.5</v>
      </c>
      <c r="T1014" s="16">
        <f>S1014/Q1014</f>
        <v>13.5</v>
      </c>
      <c r="U1014" s="16">
        <f>SUM(U1008:U1013)</f>
        <v>5</v>
      </c>
      <c r="V1014" s="6">
        <f>AVERAGE(V1008:V1013)</f>
        <v>9</v>
      </c>
      <c r="W1014" s="16">
        <f>SUM(W1008:W1013)</f>
        <v>45</v>
      </c>
      <c r="X1014" s="16">
        <f>W1014/U1014</f>
        <v>9</v>
      </c>
      <c r="Y1014" s="16">
        <f>SUM(Y1008:Y1013)</f>
        <v>15</v>
      </c>
      <c r="Z1014" s="6">
        <f>AVERAGE(Z1008:Z1013)</f>
        <v>13.5</v>
      </c>
      <c r="AA1014" s="16">
        <f>SUM(AA1008:AA1013)</f>
        <v>202.5</v>
      </c>
      <c r="AB1014" s="16">
        <f>AA1014/Y1014</f>
        <v>13.5</v>
      </c>
      <c r="AC1014" s="16">
        <f>SUM(AC1008:AC1013)</f>
        <v>21.5</v>
      </c>
      <c r="AD1014" s="6">
        <f>AVERAGE(AD1008:AD1013)</f>
        <v>11.395999999999999</v>
      </c>
      <c r="AE1014" s="16">
        <f>SUM(AE1008:AE1013)</f>
        <v>244.45</v>
      </c>
      <c r="AF1014" s="16">
        <f>AE1014/AC1014</f>
        <v>11.369767441860464</v>
      </c>
      <c r="AX1014" s="16">
        <f>SUM(AX1008:AX1013)</f>
        <v>1</v>
      </c>
      <c r="AY1014" s="6">
        <f>AVERAGE(AY1008:AY1013)</f>
        <v>10.3</v>
      </c>
      <c r="AZ1014" s="16">
        <f>SUM(AZ1008:AZ1013)</f>
        <v>10.3</v>
      </c>
      <c r="BA1014" s="16">
        <f>AZ1014/AX1014</f>
        <v>10.3</v>
      </c>
      <c r="BF1014" s="2"/>
      <c r="BG1014" s="6"/>
    </row>
    <row r="1015" spans="5:59" ht="12.75">
      <c r="E1015" s="2"/>
      <c r="I1015" s="2"/>
      <c r="Q1015" s="2"/>
      <c r="U1015" s="2"/>
      <c r="AC1015" s="2"/>
      <c r="AX1015" s="2"/>
      <c r="BF1015" s="2"/>
      <c r="BG1015" s="6"/>
    </row>
    <row r="1016" spans="1:59" ht="12.75">
      <c r="A1016" s="3">
        <v>1487</v>
      </c>
      <c r="B1016" s="3">
        <v>1487</v>
      </c>
      <c r="C1016" s="6">
        <f>E1016+I1016+M1016+Q1016+U1016+Y1016+AC1016+AG1016+AK1016+AO1016+AS1016+AX1016+BB1016</f>
        <v>26</v>
      </c>
      <c r="D1016" s="6">
        <f>G1016+K1016+O1016+S1016+W1016+AA1016+AE1016+AI1016+AM1016+AQ1016+AU1016+AZ1016+BD1016</f>
        <v>377</v>
      </c>
      <c r="E1016" s="2"/>
      <c r="I1016" s="2"/>
      <c r="Q1016" s="9">
        <v>5</v>
      </c>
      <c r="R1016" s="8">
        <v>14.5</v>
      </c>
      <c r="S1016" s="16">
        <f>Q1016*R1016</f>
        <v>72.5</v>
      </c>
      <c r="T1016" s="16">
        <f>S1016/Q1016</f>
        <v>14.5</v>
      </c>
      <c r="U1016" s="2"/>
      <c r="Y1016" s="9">
        <v>5</v>
      </c>
      <c r="Z1016" s="8">
        <v>14.5</v>
      </c>
      <c r="AA1016" s="16">
        <f>Y1016*Z1016</f>
        <v>72.5</v>
      </c>
      <c r="AB1016" s="16">
        <f>AA1016/Y1016</f>
        <v>14.5</v>
      </c>
      <c r="AC1016" s="9">
        <v>16</v>
      </c>
      <c r="AD1016" s="8">
        <v>14.5</v>
      </c>
      <c r="AE1016" s="16">
        <f>AC1016*AD1016</f>
        <v>232</v>
      </c>
      <c r="AF1016" s="16">
        <f>AE1016/AC1016</f>
        <v>14.5</v>
      </c>
      <c r="AX1016" s="2"/>
      <c r="BF1016" s="2"/>
      <c r="BG1016" s="6"/>
    </row>
    <row r="1017" spans="1:59" ht="12.75">
      <c r="A1017" s="3"/>
      <c r="D1017" s="6"/>
      <c r="E1017" s="2"/>
      <c r="I1017" s="2"/>
      <c r="Q1017" s="2"/>
      <c r="U1017" s="2"/>
      <c r="AC1017" s="2"/>
      <c r="AX1017" s="2"/>
      <c r="BF1017" s="2"/>
      <c r="BG1017" s="6"/>
    </row>
    <row r="1018" spans="1:59" ht="12.75">
      <c r="A1018" s="3">
        <v>1488</v>
      </c>
      <c r="D1018" s="6"/>
      <c r="E1018" s="2"/>
      <c r="I1018" s="2"/>
      <c r="Q1018" s="2"/>
      <c r="U1018" s="2"/>
      <c r="AC1018" s="9">
        <v>2</v>
      </c>
      <c r="AD1018" s="8">
        <v>13</v>
      </c>
      <c r="AE1018" s="16">
        <f>AC1018*AD1018</f>
        <v>26</v>
      </c>
      <c r="AF1018" s="16">
        <f>AE1018/AC1018</f>
        <v>13</v>
      </c>
      <c r="AK1018" s="9">
        <v>4</v>
      </c>
      <c r="AL1018" s="8">
        <v>12</v>
      </c>
      <c r="AM1018" s="16">
        <f>AK1018*AL1018</f>
        <v>48</v>
      </c>
      <c r="AN1018" s="16">
        <f>AM1018/AK1018</f>
        <v>12</v>
      </c>
      <c r="AX1018" s="2"/>
      <c r="BF1018" s="2"/>
      <c r="BG1018" s="6"/>
    </row>
    <row r="1019" spans="1:59" ht="12.75">
      <c r="A1019" s="3"/>
      <c r="D1019" s="6"/>
      <c r="E1019" s="2"/>
      <c r="I1019" s="2"/>
      <c r="Q1019" s="2"/>
      <c r="U1019" s="2"/>
      <c r="AC1019" s="9">
        <v>5</v>
      </c>
      <c r="AD1019" s="8">
        <v>13</v>
      </c>
      <c r="AE1019" s="16">
        <f>AC1019*AD1019</f>
        <v>65</v>
      </c>
      <c r="AF1019" s="16">
        <f>AE1019/AC1019</f>
        <v>13</v>
      </c>
      <c r="AK1019" s="9">
        <v>1</v>
      </c>
      <c r="AL1019" s="8">
        <v>13</v>
      </c>
      <c r="AM1019" s="16">
        <f>AK1019*AL1019</f>
        <v>13</v>
      </c>
      <c r="AN1019" s="16">
        <f>AM1019/AK1019</f>
        <v>13</v>
      </c>
      <c r="AX1019" s="2"/>
      <c r="BF1019" s="2"/>
      <c r="BG1019" s="6"/>
    </row>
    <row r="1020" spans="1:59" ht="12.75">
      <c r="A1020" s="3"/>
      <c r="D1020" s="6"/>
      <c r="E1020" s="2"/>
      <c r="I1020" s="2"/>
      <c r="Q1020" s="2"/>
      <c r="U1020" s="2"/>
      <c r="AC1020" s="9">
        <v>3</v>
      </c>
      <c r="AD1020" s="8">
        <v>11</v>
      </c>
      <c r="AE1020" s="16">
        <f>AC1020*AD1020</f>
        <v>33</v>
      </c>
      <c r="AF1020" s="16">
        <f>AE1020/AC1020</f>
        <v>11</v>
      </c>
      <c r="AX1020" s="2"/>
      <c r="BF1020" s="2"/>
      <c r="BG1020" s="6"/>
    </row>
    <row r="1021" spans="1:59" ht="12.75">
      <c r="A1021" s="3"/>
      <c r="D1021" s="6"/>
      <c r="E1021" s="2"/>
      <c r="I1021" s="2"/>
      <c r="Q1021" s="2"/>
      <c r="U1021" s="2"/>
      <c r="AC1021" s="9">
        <v>1</v>
      </c>
      <c r="AD1021" s="8">
        <v>13</v>
      </c>
      <c r="AE1021" s="16">
        <f>AC1021*AD1021</f>
        <v>13</v>
      </c>
      <c r="AF1021" s="16">
        <f>AE1021/AC1021</f>
        <v>13</v>
      </c>
      <c r="AX1021" s="2"/>
      <c r="BF1021" s="2"/>
      <c r="BG1021" s="6"/>
    </row>
    <row r="1022" spans="1:59" ht="12.75">
      <c r="A1022" s="3"/>
      <c r="D1022" s="6"/>
      <c r="E1022" s="2"/>
      <c r="I1022" s="2"/>
      <c r="Q1022" s="2"/>
      <c r="U1022" s="2"/>
      <c r="AC1022" s="2"/>
      <c r="AE1022" s="16"/>
      <c r="AX1022" s="2"/>
      <c r="BF1022" s="2"/>
      <c r="BG1022" s="6"/>
    </row>
    <row r="1023" spans="1:59" ht="12.75">
      <c r="A1023" s="3"/>
      <c r="B1023" s="3">
        <v>1488</v>
      </c>
      <c r="C1023" s="6">
        <f>E1023+I1023+M1023+Q1023+U1023+Y1023+AC1023+AG1023+AK1023+AO1023+AS1023+AX1023+BB1023</f>
        <v>16</v>
      </c>
      <c r="D1023" s="6">
        <f>G1023+K1023+O1023+S1023+W1023+AA1023+AE1023+AI1023+AM1023+AQ1023+AU1023+AZ1023+BD1023</f>
        <v>198</v>
      </c>
      <c r="E1023" s="2"/>
      <c r="I1023" s="2"/>
      <c r="Q1023" s="16"/>
      <c r="U1023" s="2"/>
      <c r="Y1023" s="16"/>
      <c r="AC1023" s="16">
        <f>SUM(AC1018:AC1022)</f>
        <v>11</v>
      </c>
      <c r="AD1023" s="6">
        <f>AVERAGE(AD1018:AD1022)</f>
        <v>12.5</v>
      </c>
      <c r="AE1023" s="16">
        <f>SUM(AE1018:AE1022)</f>
        <v>137</v>
      </c>
      <c r="AF1023" s="16">
        <f>AE1023/AC1023</f>
        <v>12.454545454545455</v>
      </c>
      <c r="AK1023" s="16">
        <f>SUM(AK1018:AK1022)</f>
        <v>5</v>
      </c>
      <c r="AL1023" s="6">
        <f>AVERAGE(AL1018:AL1022)</f>
        <v>12.5</v>
      </c>
      <c r="AM1023" s="16">
        <f>SUM(AM1018:AM1022)</f>
        <v>61</v>
      </c>
      <c r="AN1023" s="16">
        <f>AM1023/AK1023</f>
        <v>12.2</v>
      </c>
      <c r="AX1023" s="2"/>
      <c r="BF1023" s="2"/>
      <c r="BG1023" s="6"/>
    </row>
    <row r="1024" spans="1:59" ht="12.75">
      <c r="A1024" s="3"/>
      <c r="D1024" s="6"/>
      <c r="E1024" s="2"/>
      <c r="I1024" s="2"/>
      <c r="Q1024" s="2"/>
      <c r="U1024" s="2"/>
      <c r="AC1024" s="2"/>
      <c r="AX1024" s="2"/>
      <c r="BF1024" s="2"/>
      <c r="BG1024" s="6"/>
    </row>
    <row r="1025" spans="1:59" ht="12.75">
      <c r="A1025" s="3">
        <v>1489</v>
      </c>
      <c r="D1025" s="6"/>
      <c r="E1025" s="2"/>
      <c r="I1025" s="2"/>
      <c r="Q1025" s="20">
        <v>5</v>
      </c>
      <c r="R1025" s="8">
        <v>15.5</v>
      </c>
      <c r="S1025" s="16">
        <f>Q1025*R1025</f>
        <v>77.5</v>
      </c>
      <c r="T1025" s="16">
        <f>S1025/Q1025</f>
        <v>15.5</v>
      </c>
      <c r="U1025" s="2"/>
      <c r="Y1025" s="19">
        <v>10</v>
      </c>
      <c r="Z1025" s="8">
        <v>15.5</v>
      </c>
      <c r="AA1025" s="16">
        <f>Y1025*Z1025</f>
        <v>155</v>
      </c>
      <c r="AB1025" s="16">
        <f>AA1025/Y1025</f>
        <v>15.5</v>
      </c>
      <c r="AC1025" s="2"/>
      <c r="AG1025" s="20">
        <v>3.5</v>
      </c>
      <c r="AH1025" s="8">
        <v>15.6</v>
      </c>
      <c r="AI1025" s="16">
        <f aca="true" t="shared" si="28" ref="AI1025:AI1030">AG1025*AH1025</f>
        <v>54.6</v>
      </c>
      <c r="AJ1025" s="16">
        <f aca="true" t="shared" si="29" ref="AJ1025:AJ1030">AI1025/AG1025</f>
        <v>15.6</v>
      </c>
      <c r="AX1025" s="2"/>
      <c r="BF1025" s="2"/>
      <c r="BG1025" s="6"/>
    </row>
    <row r="1026" spans="1:59" ht="12.75">
      <c r="A1026" s="3"/>
      <c r="D1026" s="6"/>
      <c r="E1026" s="2"/>
      <c r="I1026" s="2"/>
      <c r="Q1026" s="2"/>
      <c r="U1026" s="2"/>
      <c r="AC1026" s="2"/>
      <c r="AG1026" s="20">
        <v>3</v>
      </c>
      <c r="AH1026" s="8">
        <v>16.25</v>
      </c>
      <c r="AI1026" s="16">
        <f t="shared" si="28"/>
        <v>48.75</v>
      </c>
      <c r="AJ1026" s="16">
        <f t="shared" si="29"/>
        <v>16.25</v>
      </c>
      <c r="AX1026" s="2"/>
      <c r="BF1026" s="2"/>
      <c r="BG1026" s="6"/>
    </row>
    <row r="1027" spans="1:59" ht="12.75">
      <c r="A1027" s="3"/>
      <c r="D1027" s="6"/>
      <c r="E1027" s="2"/>
      <c r="I1027" s="2"/>
      <c r="Q1027" s="2"/>
      <c r="U1027" s="2"/>
      <c r="AC1027" s="2"/>
      <c r="AG1027" s="20">
        <v>0.5</v>
      </c>
      <c r="AH1027" s="8">
        <v>14.05</v>
      </c>
      <c r="AI1027" s="16">
        <f t="shared" si="28"/>
        <v>7.025</v>
      </c>
      <c r="AJ1027" s="16">
        <f t="shared" si="29"/>
        <v>14.05</v>
      </c>
      <c r="AX1027" s="2"/>
      <c r="BF1027" s="2"/>
      <c r="BG1027" s="6"/>
    </row>
    <row r="1028" spans="1:59" ht="12.75">
      <c r="A1028" s="3"/>
      <c r="D1028" s="6"/>
      <c r="E1028" s="2"/>
      <c r="I1028" s="2"/>
      <c r="Q1028" s="2"/>
      <c r="U1028" s="2"/>
      <c r="AC1028" s="2"/>
      <c r="AG1028" s="20">
        <v>6</v>
      </c>
      <c r="AH1028" s="8">
        <v>15.9</v>
      </c>
      <c r="AI1028" s="16">
        <f t="shared" si="28"/>
        <v>95.4</v>
      </c>
      <c r="AJ1028" s="16">
        <f t="shared" si="29"/>
        <v>15.9</v>
      </c>
      <c r="AX1028" s="2"/>
      <c r="BF1028" s="2"/>
      <c r="BG1028" s="6"/>
    </row>
    <row r="1029" spans="1:59" ht="12.75">
      <c r="A1029" s="3"/>
      <c r="D1029" s="6"/>
      <c r="E1029" s="2"/>
      <c r="I1029" s="2"/>
      <c r="Q1029" s="2"/>
      <c r="U1029" s="2"/>
      <c r="AC1029" s="2"/>
      <c r="AG1029" s="20">
        <v>0.5</v>
      </c>
      <c r="AH1029" s="8">
        <v>16</v>
      </c>
      <c r="AI1029" s="16">
        <f t="shared" si="28"/>
        <v>8</v>
      </c>
      <c r="AJ1029" s="16">
        <f t="shared" si="29"/>
        <v>16</v>
      </c>
      <c r="AX1029" s="2"/>
      <c r="BF1029" s="2"/>
      <c r="BG1029" s="6"/>
    </row>
    <row r="1030" spans="1:59" ht="12.75">
      <c r="A1030" s="3"/>
      <c r="D1030" s="6"/>
      <c r="E1030" s="2"/>
      <c r="I1030" s="2"/>
      <c r="Q1030" s="2"/>
      <c r="U1030" s="2"/>
      <c r="AC1030" s="2"/>
      <c r="AG1030" s="20">
        <v>2</v>
      </c>
      <c r="AH1030" s="8">
        <v>16.25</v>
      </c>
      <c r="AI1030" s="16">
        <f t="shared" si="28"/>
        <v>32.5</v>
      </c>
      <c r="AJ1030" s="16">
        <f t="shared" si="29"/>
        <v>16.25</v>
      </c>
      <c r="AX1030" s="2"/>
      <c r="BF1030" s="2"/>
      <c r="BG1030" s="6"/>
    </row>
    <row r="1031" spans="1:59" ht="12.75">
      <c r="A1031" s="3"/>
      <c r="D1031" s="6"/>
      <c r="E1031" s="2"/>
      <c r="I1031" s="2"/>
      <c r="Q1031" s="2"/>
      <c r="U1031" s="2"/>
      <c r="AC1031" s="2"/>
      <c r="AI1031" s="16"/>
      <c r="AX1031" s="2"/>
      <c r="BF1031" s="2"/>
      <c r="BG1031" s="6"/>
    </row>
    <row r="1032" spans="1:59" ht="12.75">
      <c r="A1032" s="3"/>
      <c r="B1032" s="3">
        <v>1489</v>
      </c>
      <c r="C1032" s="6">
        <f>E1032+I1032+M1032+Q1032+U1032+Y1032+AC1032+AG1032+AK1032+AO1032+AS1032+AX1032+BB1032</f>
        <v>30.5</v>
      </c>
      <c r="D1032" s="6">
        <f>G1032+K1032+O1032+S1032+W1032+AA1032+AE1032+AI1032+AM1032+AQ1032+AU1032+AZ1032+BD1032</f>
        <v>478.775</v>
      </c>
      <c r="E1032" s="2"/>
      <c r="I1032" s="2"/>
      <c r="Q1032" s="16">
        <f>SUM(Q1025:Q1031)</f>
        <v>5</v>
      </c>
      <c r="R1032" s="6">
        <f>AVERAGE(R1025:R1031)</f>
        <v>15.5</v>
      </c>
      <c r="S1032" s="16">
        <f>SUM(S1025:S1031)</f>
        <v>77.5</v>
      </c>
      <c r="T1032" s="16">
        <f>S1032/Q1032</f>
        <v>15.5</v>
      </c>
      <c r="U1032" s="2"/>
      <c r="Y1032" s="16">
        <f>SUM(Y1025:Y1031)</f>
        <v>10</v>
      </c>
      <c r="Z1032" s="6">
        <f>AVERAGE(Z1025:Z1031)</f>
        <v>15.5</v>
      </c>
      <c r="AA1032" s="16">
        <f>SUM(AA1025:AA1031)</f>
        <v>155</v>
      </c>
      <c r="AB1032" s="16">
        <f>AA1032/Y1032</f>
        <v>15.5</v>
      </c>
      <c r="AC1032" s="2"/>
      <c r="AG1032" s="16">
        <f>SUM(AG1025:AG1031)</f>
        <v>15.5</v>
      </c>
      <c r="AH1032" s="6">
        <f>AVERAGE(AH1025:AH1031)</f>
        <v>15.675000000000002</v>
      </c>
      <c r="AI1032" s="16">
        <f>SUM(AI1025:AI1031)</f>
        <v>246.275</v>
      </c>
      <c r="AJ1032" s="16">
        <f>AI1032/AG1032</f>
        <v>15.888709677419355</v>
      </c>
      <c r="AX1032" s="2"/>
      <c r="BF1032" s="2"/>
      <c r="BG1032" s="6"/>
    </row>
    <row r="1033" spans="1:59" ht="12.75">
      <c r="A1033" s="3"/>
      <c r="D1033" s="6"/>
      <c r="E1033" s="2"/>
      <c r="I1033" s="2"/>
      <c r="Q1033" s="2"/>
      <c r="U1033" s="2"/>
      <c r="AC1033" s="2"/>
      <c r="AX1033" s="2"/>
      <c r="BF1033" s="2"/>
      <c r="BG1033" s="6"/>
    </row>
    <row r="1034" spans="1:59" ht="12.75">
      <c r="A1034" s="3">
        <v>1490</v>
      </c>
      <c r="D1034" s="6"/>
      <c r="E1034" s="2"/>
      <c r="I1034" s="2"/>
      <c r="Q1034" s="2"/>
      <c r="U1034" s="20">
        <v>2</v>
      </c>
      <c r="V1034" s="8">
        <v>20</v>
      </c>
      <c r="W1034" s="16">
        <f>U1034*V1034</f>
        <v>40</v>
      </c>
      <c r="X1034" s="16">
        <f>W1034/U1034</f>
        <v>20</v>
      </c>
      <c r="Y1034" s="20">
        <v>1</v>
      </c>
      <c r="Z1034" s="8">
        <v>21</v>
      </c>
      <c r="AA1034" s="16">
        <f>Y1034*Z1034</f>
        <v>21</v>
      </c>
      <c r="AB1034" s="16">
        <f>AA1034/Y1034</f>
        <v>21</v>
      </c>
      <c r="AC1034" s="20">
        <v>8</v>
      </c>
      <c r="AD1034" s="8">
        <v>21</v>
      </c>
      <c r="AE1034" s="16">
        <f>AC1034*AD1034</f>
        <v>168</v>
      </c>
      <c r="AF1034" s="16">
        <f>AE1034/AC1034</f>
        <v>21</v>
      </c>
      <c r="AG1034" s="20">
        <v>1</v>
      </c>
      <c r="AH1034" s="8">
        <v>17.75</v>
      </c>
      <c r="AI1034" s="16">
        <f>AG1034*AH1034</f>
        <v>17.75</v>
      </c>
      <c r="AJ1034" s="16">
        <f>AI1034/AG1034</f>
        <v>17.75</v>
      </c>
      <c r="AX1034" s="2"/>
      <c r="BF1034" s="2"/>
      <c r="BG1034" s="6"/>
    </row>
    <row r="1035" spans="1:59" ht="12.75">
      <c r="A1035" s="3"/>
      <c r="D1035" s="6"/>
      <c r="E1035" s="2"/>
      <c r="I1035" s="2"/>
      <c r="Q1035" s="2"/>
      <c r="U1035" s="2"/>
      <c r="Y1035" s="20">
        <v>2</v>
      </c>
      <c r="Z1035" s="8">
        <v>21</v>
      </c>
      <c r="AA1035" s="16">
        <f>Y1035*Z1035</f>
        <v>42</v>
      </c>
      <c r="AB1035" s="16">
        <f>AA1035/Y1035</f>
        <v>21</v>
      </c>
      <c r="AC1035" s="20">
        <v>2</v>
      </c>
      <c r="AD1035" s="8">
        <v>22</v>
      </c>
      <c r="AE1035" s="16">
        <f>AC1035*AD1035</f>
        <v>44</v>
      </c>
      <c r="AF1035" s="16">
        <f>AE1035/AC1035</f>
        <v>22</v>
      </c>
      <c r="AG1035" s="20">
        <v>1</v>
      </c>
      <c r="AH1035" s="8">
        <v>18</v>
      </c>
      <c r="AI1035" s="16">
        <f>AG1035*AH1035</f>
        <v>18</v>
      </c>
      <c r="AJ1035" s="16">
        <f>AI1035/AG1035</f>
        <v>18</v>
      </c>
      <c r="AX1035" s="2"/>
      <c r="BF1035" s="2"/>
      <c r="BG1035" s="6"/>
    </row>
    <row r="1036" spans="1:59" ht="12.75">
      <c r="A1036" s="3"/>
      <c r="D1036" s="6"/>
      <c r="E1036" s="2"/>
      <c r="I1036" s="2"/>
      <c r="Q1036" s="2"/>
      <c r="U1036" s="2"/>
      <c r="Y1036" s="20">
        <v>2</v>
      </c>
      <c r="Z1036" s="8">
        <v>21</v>
      </c>
      <c r="AA1036" s="16">
        <f>Y1036*Z1036</f>
        <v>42</v>
      </c>
      <c r="AB1036" s="16">
        <f>AA1036/Y1036</f>
        <v>21</v>
      </c>
      <c r="AC1036" s="20">
        <v>4</v>
      </c>
      <c r="AD1036" s="8">
        <v>21</v>
      </c>
      <c r="AE1036" s="16">
        <f>AC1036*AD1036</f>
        <v>84</v>
      </c>
      <c r="AF1036" s="16">
        <f>AE1036/AC1036</f>
        <v>21</v>
      </c>
      <c r="AX1036" s="2"/>
      <c r="BF1036" s="2"/>
      <c r="BG1036" s="6"/>
    </row>
    <row r="1037" spans="1:59" ht="12.75">
      <c r="A1037" s="3"/>
      <c r="D1037" s="6"/>
      <c r="E1037" s="2"/>
      <c r="I1037" s="2"/>
      <c r="Q1037" s="2"/>
      <c r="U1037" s="2"/>
      <c r="Y1037" s="20">
        <v>12</v>
      </c>
      <c r="Z1037" s="8">
        <v>9.958333333333334</v>
      </c>
      <c r="AA1037" s="16">
        <f>Y1037*Z1037</f>
        <v>119.5</v>
      </c>
      <c r="AB1037" s="16">
        <f>AA1037/Y1037</f>
        <v>9.958333333333334</v>
      </c>
      <c r="AC1037" s="20">
        <v>2</v>
      </c>
      <c r="AD1037" s="8">
        <v>21</v>
      </c>
      <c r="AE1037" s="16">
        <f>AC1037*AD1037</f>
        <v>42</v>
      </c>
      <c r="AF1037" s="16">
        <f>AE1037/AC1037</f>
        <v>21</v>
      </c>
      <c r="AX1037" s="2"/>
      <c r="BF1037" s="2"/>
      <c r="BG1037" s="6"/>
    </row>
    <row r="1038" spans="1:59" ht="12.75">
      <c r="A1038" s="3"/>
      <c r="D1038" s="6"/>
      <c r="E1038" s="2"/>
      <c r="I1038" s="2"/>
      <c r="Q1038" s="2"/>
      <c r="U1038" s="2"/>
      <c r="AC1038" s="2"/>
      <c r="AX1038" s="2"/>
      <c r="BF1038" s="2"/>
      <c r="BG1038" s="6"/>
    </row>
    <row r="1039" spans="1:59" ht="12.75">
      <c r="A1039" s="3"/>
      <c r="B1039" s="3">
        <v>1490</v>
      </c>
      <c r="C1039" s="6">
        <f>E1039+I1039+M1039+Q1039+U1039+Y1039+AC1039+AG1039+AK1039+AO1039+AS1039+AX1039+BB1039</f>
        <v>37</v>
      </c>
      <c r="D1039" s="6">
        <f>G1039+K1039+O1039+S1039+W1039+AA1039+AE1039+AI1039+AM1039+AQ1039+AU1039+AZ1039+BD1039</f>
        <v>638.25</v>
      </c>
      <c r="E1039" s="2"/>
      <c r="I1039" s="2"/>
      <c r="Q1039" s="2"/>
      <c r="U1039" s="6">
        <f>SUM(U1034:U1038)</f>
        <v>2</v>
      </c>
      <c r="V1039" s="6">
        <f>AVERAGE(V1034:V1038)</f>
        <v>20</v>
      </c>
      <c r="W1039" s="6">
        <f>SUM(W1034:W1038)</f>
        <v>40</v>
      </c>
      <c r="X1039" s="16">
        <f>W1039/U1039</f>
        <v>20</v>
      </c>
      <c r="Y1039" s="6">
        <f>SUM(Y1034:Y1038)</f>
        <v>17</v>
      </c>
      <c r="Z1039" s="6">
        <f>AVERAGE(Z1034:Z1038)</f>
        <v>18.239583333333332</v>
      </c>
      <c r="AA1039" s="6">
        <f>SUM(AA1034:AA1038)</f>
        <v>224.5</v>
      </c>
      <c r="AB1039" s="16">
        <f>AA1039/Y1039</f>
        <v>13.205882352941176</v>
      </c>
      <c r="AC1039" s="6">
        <f>SUM(AC1034:AC1038)</f>
        <v>16</v>
      </c>
      <c r="AD1039" s="6">
        <f>AVERAGE(AD1034:AD1038)</f>
        <v>21.25</v>
      </c>
      <c r="AE1039" s="6">
        <f>SUM(AE1034:AE1038)</f>
        <v>338</v>
      </c>
      <c r="AF1039" s="16">
        <f>AE1039/AC1039</f>
        <v>21.125</v>
      </c>
      <c r="AG1039" s="6">
        <f>SUM(AG1034:AG1038)</f>
        <v>2</v>
      </c>
      <c r="AH1039" s="6">
        <f>AVERAGE(AH1034:AH1038)</f>
        <v>17.875</v>
      </c>
      <c r="AI1039" s="6">
        <f>SUM(AI1034:AI1038)</f>
        <v>35.75</v>
      </c>
      <c r="AJ1039" s="16">
        <f>AI1039/AG1039</f>
        <v>17.875</v>
      </c>
      <c r="AX1039" s="2"/>
      <c r="BF1039" s="2"/>
      <c r="BG1039" s="6"/>
    </row>
    <row r="1040" spans="1:59" ht="12.75">
      <c r="A1040" s="3"/>
      <c r="D1040" s="6"/>
      <c r="E1040" s="2"/>
      <c r="I1040" s="2"/>
      <c r="Q1040" s="2"/>
      <c r="U1040" s="2"/>
      <c r="AC1040" s="2"/>
      <c r="AX1040" s="2"/>
      <c r="BF1040" s="2"/>
      <c r="BG1040" s="6"/>
    </row>
    <row r="1041" spans="1:59" ht="12.75">
      <c r="A1041" s="3">
        <v>1491</v>
      </c>
      <c r="D1041" s="6"/>
      <c r="E1041" s="2"/>
      <c r="I1041" s="2"/>
      <c r="Q1041" s="2"/>
      <c r="U1041" s="20">
        <v>5</v>
      </c>
      <c r="V1041" s="8">
        <v>6.576923076923077</v>
      </c>
      <c r="W1041" s="16">
        <f>U1041*V1041</f>
        <v>32.88461538461539</v>
      </c>
      <c r="X1041" s="16">
        <f>W1041/U1041</f>
        <v>6.5769230769230775</v>
      </c>
      <c r="Y1041" s="20">
        <v>4</v>
      </c>
      <c r="Z1041" s="8">
        <v>7</v>
      </c>
      <c r="AA1041" s="16">
        <f>Y1041*Z1041</f>
        <v>28</v>
      </c>
      <c r="AB1041" s="16">
        <f>AA1041/Y1041</f>
        <v>7</v>
      </c>
      <c r="AC1041" s="2"/>
      <c r="AG1041" s="20">
        <v>2</v>
      </c>
      <c r="AH1041" s="8">
        <v>5.333333333333333</v>
      </c>
      <c r="AI1041" s="16">
        <f aca="true" t="shared" si="30" ref="AI1041:AI1047">AG1041*AH1041</f>
        <v>10.666666666666666</v>
      </c>
      <c r="AJ1041" s="16">
        <f aca="true" t="shared" si="31" ref="AJ1041:AJ1047">AI1041/AG1041</f>
        <v>5.333333333333333</v>
      </c>
      <c r="AX1041" s="2"/>
      <c r="BF1041" s="2"/>
      <c r="BG1041" s="6"/>
    </row>
    <row r="1042" spans="1:59" ht="12.75">
      <c r="A1042" s="3"/>
      <c r="D1042" s="6"/>
      <c r="E1042" s="2"/>
      <c r="I1042" s="2"/>
      <c r="Q1042" s="2"/>
      <c r="U1042" s="2"/>
      <c r="Y1042" s="20">
        <v>1</v>
      </c>
      <c r="Z1042" s="8">
        <v>8.2</v>
      </c>
      <c r="AA1042" s="16">
        <f>Y1042*Z1042</f>
        <v>8.2</v>
      </c>
      <c r="AB1042" s="16">
        <f>AA1042/Y1042</f>
        <v>8.2</v>
      </c>
      <c r="AC1042" s="2"/>
      <c r="AG1042" s="20">
        <v>1.5</v>
      </c>
      <c r="AH1042" s="8">
        <v>6.576923076923077</v>
      </c>
      <c r="AI1042" s="16">
        <f t="shared" si="30"/>
        <v>9.865384615384615</v>
      </c>
      <c r="AJ1042" s="16">
        <f t="shared" si="31"/>
        <v>6.576923076923077</v>
      </c>
      <c r="AX1042" s="2"/>
      <c r="BF1042" s="2"/>
      <c r="BG1042" s="6"/>
    </row>
    <row r="1043" spans="1:59" ht="12.75">
      <c r="A1043" s="3"/>
      <c r="D1043" s="6"/>
      <c r="E1043" s="2"/>
      <c r="I1043" s="2"/>
      <c r="Q1043" s="2"/>
      <c r="U1043" s="2"/>
      <c r="AC1043" s="2"/>
      <c r="AG1043" s="20">
        <v>8</v>
      </c>
      <c r="AH1043" s="8">
        <v>9.5</v>
      </c>
      <c r="AI1043" s="16">
        <f t="shared" si="30"/>
        <v>76</v>
      </c>
      <c r="AJ1043" s="16">
        <f t="shared" si="31"/>
        <v>9.5</v>
      </c>
      <c r="AX1043" s="2"/>
      <c r="BF1043" s="2"/>
      <c r="BG1043" s="6"/>
    </row>
    <row r="1044" spans="1:59" ht="12.75">
      <c r="A1044" s="3"/>
      <c r="D1044" s="6"/>
      <c r="E1044" s="2"/>
      <c r="I1044" s="2"/>
      <c r="Q1044" s="2"/>
      <c r="U1044" s="2"/>
      <c r="AC1044" s="2"/>
      <c r="AG1044" s="20">
        <v>1</v>
      </c>
      <c r="AH1044" s="8">
        <v>9.5</v>
      </c>
      <c r="AI1044" s="16">
        <f t="shared" si="30"/>
        <v>9.5</v>
      </c>
      <c r="AJ1044" s="16">
        <f t="shared" si="31"/>
        <v>9.5</v>
      </c>
      <c r="AX1044" s="2"/>
      <c r="BF1044" s="2"/>
      <c r="BG1044" s="6"/>
    </row>
    <row r="1045" spans="1:59" ht="12.75">
      <c r="A1045" s="3"/>
      <c r="D1045" s="6"/>
      <c r="E1045" s="2"/>
      <c r="I1045" s="2"/>
      <c r="Q1045" s="2"/>
      <c r="U1045" s="2"/>
      <c r="AC1045" s="2"/>
      <c r="AG1045" s="20">
        <v>2</v>
      </c>
      <c r="AH1045" s="8">
        <v>8.8</v>
      </c>
      <c r="AI1045" s="16">
        <f t="shared" si="30"/>
        <v>17.6</v>
      </c>
      <c r="AJ1045" s="16">
        <f t="shared" si="31"/>
        <v>8.8</v>
      </c>
      <c r="AX1045" s="2"/>
      <c r="BF1045" s="2"/>
      <c r="BG1045" s="6"/>
    </row>
    <row r="1046" spans="1:59" ht="12.75">
      <c r="A1046" s="3"/>
      <c r="D1046" s="6"/>
      <c r="E1046" s="2"/>
      <c r="I1046" s="2"/>
      <c r="Q1046" s="2"/>
      <c r="U1046" s="2"/>
      <c r="AC1046" s="2"/>
      <c r="AG1046" s="20">
        <v>3</v>
      </c>
      <c r="AH1046" s="8">
        <v>9.5</v>
      </c>
      <c r="AI1046" s="16">
        <f t="shared" si="30"/>
        <v>28.5</v>
      </c>
      <c r="AJ1046" s="16">
        <f t="shared" si="31"/>
        <v>9.5</v>
      </c>
      <c r="AX1046" s="2"/>
      <c r="BF1046" s="2"/>
      <c r="BG1046" s="6"/>
    </row>
    <row r="1047" spans="1:59" ht="12.75">
      <c r="A1047" s="3"/>
      <c r="D1047" s="6"/>
      <c r="E1047" s="2"/>
      <c r="I1047" s="2"/>
      <c r="Q1047" s="2"/>
      <c r="U1047" s="2"/>
      <c r="AC1047" s="2"/>
      <c r="AG1047" s="20">
        <v>3</v>
      </c>
      <c r="AH1047" s="8">
        <v>9.5</v>
      </c>
      <c r="AI1047" s="16">
        <f t="shared" si="30"/>
        <v>28.5</v>
      </c>
      <c r="AJ1047" s="16">
        <f t="shared" si="31"/>
        <v>9.5</v>
      </c>
      <c r="AX1047" s="2"/>
      <c r="BF1047" s="2"/>
      <c r="BG1047" s="6"/>
    </row>
    <row r="1048" spans="1:59" ht="12.75">
      <c r="A1048" s="3"/>
      <c r="D1048" s="6"/>
      <c r="E1048" s="2"/>
      <c r="I1048" s="2"/>
      <c r="Q1048" s="2"/>
      <c r="U1048" s="2"/>
      <c r="AC1048" s="2"/>
      <c r="AX1048" s="2"/>
      <c r="BF1048" s="2"/>
      <c r="BG1048" s="6"/>
    </row>
    <row r="1049" spans="1:59" ht="12.75">
      <c r="A1049" s="3"/>
      <c r="B1049" s="3">
        <v>1491</v>
      </c>
      <c r="C1049" s="6">
        <f>E1049+I1049+M1049+Q1049+U1049+Y1049+AC1049+AG1049+AK1049+AO1049+AS1049+AX1049+BB1049</f>
        <v>30.5</v>
      </c>
      <c r="D1049" s="6">
        <f>G1049+K1049+O1049+S1049+W1049+AA1049+AE1049+AI1049+AM1049+AQ1049+AU1049+AZ1049+BD1049</f>
        <v>249.7166666666667</v>
      </c>
      <c r="E1049" s="2"/>
      <c r="I1049" s="2"/>
      <c r="Q1049" s="2"/>
      <c r="U1049" s="6">
        <f>SUM(U1041:U1048)</f>
        <v>5</v>
      </c>
      <c r="V1049" s="6">
        <f>AVERAGE(V1041:V1048)</f>
        <v>6.576923076923077</v>
      </c>
      <c r="W1049" s="6">
        <f>SUM(W1041:W1048)</f>
        <v>32.88461538461539</v>
      </c>
      <c r="X1049" s="16">
        <f>W1049/U1049</f>
        <v>6.5769230769230775</v>
      </c>
      <c r="Y1049" s="6">
        <f>SUM(Y1041:Y1048)</f>
        <v>5</v>
      </c>
      <c r="Z1049" s="6">
        <f>AVERAGE(Z1041:Z1048)</f>
        <v>7.6</v>
      </c>
      <c r="AA1049" s="6">
        <f>SUM(AA1041:AA1048)</f>
        <v>36.2</v>
      </c>
      <c r="AB1049" s="16">
        <f>AA1049/Y1049</f>
        <v>7.24</v>
      </c>
      <c r="AC1049" s="2"/>
      <c r="AG1049" s="6">
        <f>SUM(AG1041:AG1048)</f>
        <v>20.5</v>
      </c>
      <c r="AH1049" s="6">
        <f>AVERAGE(AH1041:AH1048)</f>
        <v>8.387179487179486</v>
      </c>
      <c r="AI1049" s="6">
        <f>SUM(AI1041:AI1048)</f>
        <v>180.6320512820513</v>
      </c>
      <c r="AJ1049" s="16">
        <f>AI1049/AG1049</f>
        <v>8.81131957473421</v>
      </c>
      <c r="AX1049" s="2"/>
      <c r="BF1049" s="2"/>
      <c r="BG1049" s="6"/>
    </row>
    <row r="1050" spans="1:59" ht="12.75">
      <c r="A1050" s="3"/>
      <c r="D1050" s="6"/>
      <c r="E1050" s="2"/>
      <c r="I1050" s="2"/>
      <c r="Q1050" s="2"/>
      <c r="U1050" s="2"/>
      <c r="AC1050" s="2"/>
      <c r="AX1050" s="2"/>
      <c r="BF1050" s="2"/>
      <c r="BG1050" s="6"/>
    </row>
    <row r="1051" spans="1:59" ht="12.75">
      <c r="A1051" s="3">
        <v>1492</v>
      </c>
      <c r="D1051" s="6"/>
      <c r="E1051" s="20">
        <v>5</v>
      </c>
      <c r="F1051" s="8">
        <v>7.2</v>
      </c>
      <c r="G1051" s="16">
        <f>E1051*F1051</f>
        <v>36</v>
      </c>
      <c r="H1051" s="16">
        <f>G1051/E1051</f>
        <v>7.2</v>
      </c>
      <c r="I1051" s="2"/>
      <c r="Q1051" s="2"/>
      <c r="U1051" s="2"/>
      <c r="Y1051" s="20">
        <v>4</v>
      </c>
      <c r="Z1051" s="8">
        <v>7</v>
      </c>
      <c r="AA1051" s="16">
        <f>Y1051*Z1051</f>
        <v>28</v>
      </c>
      <c r="AB1051" s="16">
        <f>AA1051/Y1051</f>
        <v>7</v>
      </c>
      <c r="AC1051" s="20">
        <v>2</v>
      </c>
      <c r="AD1051" s="8">
        <v>9</v>
      </c>
      <c r="AE1051" s="16">
        <f>AC1051*AD1051</f>
        <v>18</v>
      </c>
      <c r="AF1051" s="16">
        <f>AE1051/AC1051</f>
        <v>9</v>
      </c>
      <c r="AG1051" s="20">
        <v>5</v>
      </c>
      <c r="AH1051" s="8">
        <v>8.1</v>
      </c>
      <c r="AI1051" s="16">
        <f>AG1051*AH1051</f>
        <v>40.5</v>
      </c>
      <c r="AJ1051" s="8">
        <v>6</v>
      </c>
      <c r="AX1051" s="2"/>
      <c r="BF1051" s="2"/>
      <c r="BG1051" s="6"/>
    </row>
    <row r="1052" spans="1:59" ht="12.75">
      <c r="A1052" s="3"/>
      <c r="D1052" s="6"/>
      <c r="I1052" s="2"/>
      <c r="Q1052" s="2"/>
      <c r="U1052" s="2"/>
      <c r="AC1052" s="20">
        <v>7</v>
      </c>
      <c r="AD1052" s="8">
        <v>8</v>
      </c>
      <c r="AE1052" s="16">
        <f>AC1052*AD1052</f>
        <v>56</v>
      </c>
      <c r="AF1052" s="16">
        <f>AE1052/AC1052</f>
        <v>8</v>
      </c>
      <c r="AX1052" s="2"/>
      <c r="BF1052" s="2"/>
      <c r="BG1052" s="6"/>
    </row>
    <row r="1053" spans="1:59" ht="12.75">
      <c r="A1053" s="3"/>
      <c r="D1053" s="6"/>
      <c r="E1053" s="2"/>
      <c r="I1053" s="2"/>
      <c r="Q1053" s="2"/>
      <c r="U1053" s="2"/>
      <c r="AC1053" s="20">
        <v>1</v>
      </c>
      <c r="AD1053" s="8">
        <v>9</v>
      </c>
      <c r="AE1053" s="16">
        <f>AC1053*AD1053</f>
        <v>9</v>
      </c>
      <c r="AF1053" s="16">
        <f>AE1053/AC1053</f>
        <v>9</v>
      </c>
      <c r="AX1053" s="2"/>
      <c r="BF1053" s="2"/>
      <c r="BG1053" s="6"/>
    </row>
    <row r="1054" spans="1:59" ht="12.75">
      <c r="A1054" s="3"/>
      <c r="D1054" s="6"/>
      <c r="E1054" s="2"/>
      <c r="I1054" s="2"/>
      <c r="Q1054" s="2"/>
      <c r="U1054" s="2"/>
      <c r="AC1054" s="20">
        <v>1</v>
      </c>
      <c r="AD1054" s="8">
        <v>7.25</v>
      </c>
      <c r="AE1054" s="16">
        <f>AC1054*AD1054</f>
        <v>7.25</v>
      </c>
      <c r="AF1054" s="16">
        <f>AE1054/AC1054</f>
        <v>7.25</v>
      </c>
      <c r="AX1054" s="2"/>
      <c r="BF1054" s="2"/>
      <c r="BG1054" s="6"/>
    </row>
    <row r="1055" spans="1:59" ht="12.75">
      <c r="A1055" s="3"/>
      <c r="D1055" s="6"/>
      <c r="E1055" s="2"/>
      <c r="I1055" s="2"/>
      <c r="Q1055" s="2"/>
      <c r="U1055" s="2"/>
      <c r="AC1055" s="20">
        <v>12</v>
      </c>
      <c r="AD1055" s="8">
        <v>9</v>
      </c>
      <c r="AE1055" s="16">
        <f>AC1055*AD1055</f>
        <v>108</v>
      </c>
      <c r="AF1055" s="16">
        <f>AE1055/AC1055</f>
        <v>9</v>
      </c>
      <c r="AX1055" s="2"/>
      <c r="BF1055" s="2"/>
      <c r="BG1055" s="6"/>
    </row>
    <row r="1056" spans="1:59" ht="12.75">
      <c r="A1056" s="3"/>
      <c r="D1056" s="6"/>
      <c r="E1056" s="2"/>
      <c r="I1056" s="2"/>
      <c r="Q1056" s="2"/>
      <c r="U1056" s="2"/>
      <c r="AC1056" s="19"/>
      <c r="AE1056" s="16"/>
      <c r="AX1056" s="2"/>
      <c r="BF1056" s="2"/>
      <c r="BG1056" s="6"/>
    </row>
    <row r="1057" spans="1:59" ht="12.75">
      <c r="A1057" s="3"/>
      <c r="B1057" s="3">
        <v>1492</v>
      </c>
      <c r="C1057" s="6">
        <f>E1057+I1057+M1057+Q1057+U1057+Y1057+AC1057+AG1057+AK1057+AO1057+AS1057+AX1057+BB1057</f>
        <v>37</v>
      </c>
      <c r="D1057" s="6">
        <f>G1057+K1057+O1057+S1057+W1057+AA1057+AE1057+AI1057+AM1057+AQ1057+AU1057+AZ1057+BD1057</f>
        <v>302.75</v>
      </c>
      <c r="E1057" s="16">
        <f>SUM(E1051:E1056)</f>
        <v>5</v>
      </c>
      <c r="F1057" s="6">
        <f>AVERAGE(F1051:F1056)</f>
        <v>7.2</v>
      </c>
      <c r="G1057" s="16">
        <f>SUM(G1051:G1056)</f>
        <v>36</v>
      </c>
      <c r="H1057" s="16">
        <f>G1057/E1057</f>
        <v>7.2</v>
      </c>
      <c r="I1057" s="2"/>
      <c r="Q1057" s="2"/>
      <c r="U1057" s="2"/>
      <c r="Y1057" s="16">
        <f>SUM(Y1051:Y1056)</f>
        <v>4</v>
      </c>
      <c r="Z1057" s="6">
        <f>AVERAGE(Z1051:Z1056)</f>
        <v>7</v>
      </c>
      <c r="AA1057" s="16">
        <f>SUM(AA1051:AA1056)</f>
        <v>28</v>
      </c>
      <c r="AB1057" s="16">
        <f>AA1057/Y1057</f>
        <v>7</v>
      </c>
      <c r="AC1057" s="16">
        <f>SUM(AC1051:AC1056)</f>
        <v>23</v>
      </c>
      <c r="AD1057" s="6">
        <f>AVERAGE(AD1051:AD1056)</f>
        <v>8.45</v>
      </c>
      <c r="AE1057" s="16">
        <f>SUM(AE1051:AE1056)</f>
        <v>198.25</v>
      </c>
      <c r="AF1057" s="16">
        <f>AE1057/AC1057</f>
        <v>8.619565217391305</v>
      </c>
      <c r="AG1057" s="16">
        <f>SUM(AG1051:AG1056)</f>
        <v>5</v>
      </c>
      <c r="AH1057" s="6">
        <f>AVERAGE(AH1051:AH1056)</f>
        <v>8.1</v>
      </c>
      <c r="AI1057" s="16">
        <f>SUM(AI1051:AI1056)</f>
        <v>40.5</v>
      </c>
      <c r="AJ1057" s="16">
        <f>AI1057/AG1057</f>
        <v>8.1</v>
      </c>
      <c r="AX1057" s="2"/>
      <c r="BF1057" s="2"/>
      <c r="BG1057" s="6"/>
    </row>
    <row r="1058" spans="1:59" ht="12.75">
      <c r="A1058" s="3"/>
      <c r="D1058" s="6"/>
      <c r="E1058" s="2"/>
      <c r="I1058" s="2"/>
      <c r="Q1058" s="2"/>
      <c r="U1058" s="2"/>
      <c r="AC1058" s="2"/>
      <c r="AX1058" s="2"/>
      <c r="BF1058" s="2"/>
      <c r="BG1058" s="6"/>
    </row>
    <row r="1059" spans="1:59" ht="12.75">
      <c r="A1059" s="3">
        <v>1493</v>
      </c>
      <c r="D1059" s="6"/>
      <c r="E1059" s="2"/>
      <c r="I1059" s="2"/>
      <c r="Q1059" s="2"/>
      <c r="U1059" s="2"/>
      <c r="AC1059" s="20">
        <v>5</v>
      </c>
      <c r="AD1059" s="8">
        <v>8.45</v>
      </c>
      <c r="AE1059" s="16">
        <f>AC1059*AD1059</f>
        <v>42.25</v>
      </c>
      <c r="AF1059" s="16">
        <f>AE1059/AC1059</f>
        <v>8.45</v>
      </c>
      <c r="AG1059" s="20">
        <v>5</v>
      </c>
      <c r="AH1059" s="8">
        <v>9</v>
      </c>
      <c r="AI1059" s="16">
        <f>AG1059*AH1059</f>
        <v>45</v>
      </c>
      <c r="AJ1059" s="16">
        <f>AI1059/AG1059</f>
        <v>9</v>
      </c>
      <c r="AK1059" s="9">
        <v>5.5</v>
      </c>
      <c r="AL1059" s="8">
        <v>10</v>
      </c>
      <c r="AM1059" s="16">
        <f>AK1059*AL1059</f>
        <v>55</v>
      </c>
      <c r="AN1059" s="16">
        <f>AM1059/AK1059</f>
        <v>10</v>
      </c>
      <c r="AX1059" s="2"/>
      <c r="BF1059" s="2"/>
      <c r="BG1059" s="6"/>
    </row>
    <row r="1060" spans="1:59" ht="12.75">
      <c r="A1060" s="3"/>
      <c r="D1060" s="6"/>
      <c r="E1060" s="2"/>
      <c r="I1060" s="2"/>
      <c r="Q1060" s="2"/>
      <c r="U1060" s="2"/>
      <c r="AC1060" s="20">
        <v>5</v>
      </c>
      <c r="AD1060" s="8">
        <v>9</v>
      </c>
      <c r="AE1060" s="16">
        <f>AC1060*AD1060</f>
        <v>45</v>
      </c>
      <c r="AF1060" s="16">
        <f>AE1060/AC1060</f>
        <v>9</v>
      </c>
      <c r="AG1060" s="20">
        <v>3</v>
      </c>
      <c r="AH1060" s="8">
        <v>6.95</v>
      </c>
      <c r="AI1060" s="16">
        <f>AG1060*AH1060</f>
        <v>20.85</v>
      </c>
      <c r="AJ1060" s="16">
        <f>AI1060/AG1060</f>
        <v>6.95</v>
      </c>
      <c r="AX1060" s="2"/>
      <c r="BF1060" s="2"/>
      <c r="BG1060" s="6"/>
    </row>
    <row r="1061" spans="1:59" ht="12.75">
      <c r="A1061" s="3"/>
      <c r="D1061" s="6"/>
      <c r="E1061" s="2"/>
      <c r="I1061" s="2"/>
      <c r="Q1061" s="2"/>
      <c r="U1061" s="2"/>
      <c r="AC1061" s="2"/>
      <c r="AG1061" s="20">
        <v>1</v>
      </c>
      <c r="AH1061" s="8">
        <v>6.2</v>
      </c>
      <c r="AI1061" s="16">
        <f>AG1061*AH1061</f>
        <v>6.2</v>
      </c>
      <c r="AJ1061" s="16">
        <f>AI1061/AG1061</f>
        <v>6.2</v>
      </c>
      <c r="AX1061" s="2"/>
      <c r="BF1061" s="2"/>
      <c r="BG1061" s="6"/>
    </row>
    <row r="1062" spans="1:59" ht="12.75">
      <c r="A1062" s="3"/>
      <c r="D1062" s="6"/>
      <c r="E1062" s="2"/>
      <c r="I1062" s="2"/>
      <c r="Q1062" s="2"/>
      <c r="U1062" s="2"/>
      <c r="AC1062" s="2"/>
      <c r="AG1062" s="20">
        <v>2</v>
      </c>
      <c r="AH1062" s="8">
        <v>8.5</v>
      </c>
      <c r="AI1062" s="16">
        <f>AG1062*AH1062</f>
        <v>17</v>
      </c>
      <c r="AJ1062" s="16">
        <f>AI1062/AG1062</f>
        <v>8.5</v>
      </c>
      <c r="AX1062" s="2"/>
      <c r="BF1062" s="2"/>
      <c r="BG1062" s="6"/>
    </row>
    <row r="1063" spans="1:59" ht="12.75">
      <c r="A1063" s="3"/>
      <c r="D1063" s="6"/>
      <c r="E1063" s="2"/>
      <c r="I1063" s="2"/>
      <c r="Q1063" s="2"/>
      <c r="U1063" s="2"/>
      <c r="AC1063" s="2"/>
      <c r="AI1063" s="16"/>
      <c r="AX1063" s="2"/>
      <c r="BF1063" s="2"/>
      <c r="BG1063" s="6"/>
    </row>
    <row r="1064" spans="1:59" ht="12.75">
      <c r="A1064" s="3"/>
      <c r="B1064" s="3">
        <v>1493</v>
      </c>
      <c r="C1064" s="6">
        <f>E1064+I1064+M1064+Q1064+U1064+Y1064+AC1064+AG1064+AK1064+AO1064+AS1064+AX1064+BB1064</f>
        <v>26.5</v>
      </c>
      <c r="D1064" s="6">
        <f>G1064+K1064+O1064+S1064+W1064+AA1064+AE1064+AI1064+AM1064+AQ1064+AU1064+AZ1064+BD1064</f>
        <v>231.3</v>
      </c>
      <c r="E1064" s="2"/>
      <c r="I1064" s="2"/>
      <c r="Q1064" s="2"/>
      <c r="U1064" s="2"/>
      <c r="AC1064" s="16">
        <f>SUM(AC1059:AC1063)</f>
        <v>10</v>
      </c>
      <c r="AD1064" s="6">
        <f>AVERAGE(AD1059:AD1063)</f>
        <v>8.725</v>
      </c>
      <c r="AE1064" s="16">
        <f>SUM(AE1059:AE1063)</f>
        <v>87.25</v>
      </c>
      <c r="AF1064" s="16">
        <f>AE1064/AC1064</f>
        <v>8.725</v>
      </c>
      <c r="AG1064" s="16">
        <f>SUM(AG1059:AG1063)</f>
        <v>11</v>
      </c>
      <c r="AH1064" s="6">
        <f>AVERAGE(AH1059:AH1063)</f>
        <v>7.6625</v>
      </c>
      <c r="AI1064" s="16">
        <f>SUM(AI1059:AI1063)</f>
        <v>89.05</v>
      </c>
      <c r="AJ1064" s="16">
        <f>AI1064/AG1064</f>
        <v>8.095454545454546</v>
      </c>
      <c r="AK1064" s="16">
        <f>SUM(AK1059:AK1063)</f>
        <v>5.5</v>
      </c>
      <c r="AL1064" s="6">
        <f>AVERAGE(AL1059:AL1063)</f>
        <v>10</v>
      </c>
      <c r="AM1064" s="16">
        <f>SUM(AM1059:AM1063)</f>
        <v>55</v>
      </c>
      <c r="AN1064" s="16">
        <f>AM1064/AK1064</f>
        <v>10</v>
      </c>
      <c r="AX1064" s="2"/>
      <c r="BF1064" s="2"/>
      <c r="BG1064" s="6"/>
    </row>
    <row r="1065" spans="1:59" ht="12.75">
      <c r="A1065" s="3"/>
      <c r="D1065" s="6"/>
      <c r="E1065" s="2"/>
      <c r="I1065" s="2"/>
      <c r="Q1065" s="2"/>
      <c r="U1065" s="2"/>
      <c r="AC1065" s="2"/>
      <c r="AX1065" s="2"/>
      <c r="BF1065" s="2"/>
      <c r="BG1065" s="6"/>
    </row>
    <row r="1066" spans="1:59" ht="12.75">
      <c r="A1066" s="3">
        <v>1494</v>
      </c>
      <c r="D1066" s="6"/>
      <c r="E1066" s="2"/>
      <c r="I1066" s="2"/>
      <c r="Q1066" s="20">
        <v>1</v>
      </c>
      <c r="R1066" s="8">
        <v>8.75</v>
      </c>
      <c r="S1066" s="16">
        <f>Q1066*R1066</f>
        <v>8.75</v>
      </c>
      <c r="T1066" s="16">
        <f>S1066/Q1066</f>
        <v>8.75</v>
      </c>
      <c r="U1066" s="20">
        <v>2</v>
      </c>
      <c r="V1066" s="8">
        <v>8.75</v>
      </c>
      <c r="W1066" s="16">
        <f>U1066*V1066</f>
        <v>17.5</v>
      </c>
      <c r="X1066" s="16">
        <f>W1066/U1066</f>
        <v>8.75</v>
      </c>
      <c r="AC1066" s="20">
        <v>7</v>
      </c>
      <c r="AD1066" s="8">
        <v>9.5</v>
      </c>
      <c r="AE1066" s="16">
        <f>AC1066*AD1066</f>
        <v>66.5</v>
      </c>
      <c r="AF1066" s="16">
        <f>AE1066/AC1066</f>
        <v>9.5</v>
      </c>
      <c r="AG1066" s="20">
        <v>5</v>
      </c>
      <c r="AH1066" s="8">
        <v>9</v>
      </c>
      <c r="AI1066" s="16">
        <f>AG1066*AH1066</f>
        <v>45</v>
      </c>
      <c r="AJ1066" s="16">
        <f>AI1066/AG1066</f>
        <v>9</v>
      </c>
      <c r="AX1066" s="2"/>
      <c r="BF1066" s="2"/>
      <c r="BG1066" s="6"/>
    </row>
    <row r="1067" spans="1:59" ht="12.75">
      <c r="A1067" s="3"/>
      <c r="D1067" s="6"/>
      <c r="E1067" s="2"/>
      <c r="I1067" s="2"/>
      <c r="Q1067" s="2"/>
      <c r="U1067" s="20">
        <v>2</v>
      </c>
      <c r="V1067" s="8">
        <v>6.599999999999999</v>
      </c>
      <c r="W1067" s="16">
        <f>U1067*V1067</f>
        <v>13.199999999999998</v>
      </c>
      <c r="X1067" s="16">
        <f>W1067/U1067</f>
        <v>6.599999999999999</v>
      </c>
      <c r="AC1067" s="20">
        <v>4</v>
      </c>
      <c r="AD1067" s="8">
        <v>8.5</v>
      </c>
      <c r="AE1067" s="16">
        <f>AC1067*AD1067</f>
        <v>34</v>
      </c>
      <c r="AF1067" s="16">
        <f>AE1067/AC1067</f>
        <v>8.5</v>
      </c>
      <c r="AG1067" s="20">
        <v>2</v>
      </c>
      <c r="AH1067" s="8">
        <v>9</v>
      </c>
      <c r="AI1067" s="16">
        <f>AG1067*AH1067</f>
        <v>18</v>
      </c>
      <c r="AJ1067" s="16">
        <f>AI1067/AG1067</f>
        <v>9</v>
      </c>
      <c r="AX1067" s="2"/>
      <c r="BF1067" s="2"/>
      <c r="BG1067" s="6"/>
    </row>
    <row r="1068" spans="1:59" ht="12.75">
      <c r="A1068" s="3"/>
      <c r="D1068" s="6"/>
      <c r="E1068" s="2"/>
      <c r="I1068" s="2"/>
      <c r="Q1068" s="2"/>
      <c r="U1068" s="2"/>
      <c r="AC1068" s="2"/>
      <c r="AG1068" s="20">
        <v>2</v>
      </c>
      <c r="AH1068" s="8">
        <v>9.166666666666668</v>
      </c>
      <c r="AI1068" s="16">
        <f>AG1068*AH1068</f>
        <v>18.333333333333336</v>
      </c>
      <c r="AJ1068" s="16">
        <f>AI1068/AG1068</f>
        <v>9.166666666666668</v>
      </c>
      <c r="AX1068" s="2"/>
      <c r="BF1068" s="2"/>
      <c r="BG1068" s="6"/>
    </row>
    <row r="1069" spans="1:59" ht="12.75">
      <c r="A1069" s="3"/>
      <c r="D1069" s="6"/>
      <c r="E1069" s="2"/>
      <c r="I1069" s="2"/>
      <c r="Q1069" s="2"/>
      <c r="U1069" s="2"/>
      <c r="AC1069" s="2"/>
      <c r="AI1069" s="16"/>
      <c r="AX1069" s="2"/>
      <c r="BF1069" s="2"/>
      <c r="BG1069" s="6"/>
    </row>
    <row r="1070" spans="1:59" ht="12.75">
      <c r="A1070" s="3"/>
      <c r="B1070" s="3">
        <v>1494</v>
      </c>
      <c r="C1070" s="6">
        <f>E1070+I1070+M1070+Q1070+U1070+Y1070+AC1070+AG1070+AK1070+AO1070+AS1070+AX1070+BB1070</f>
        <v>25</v>
      </c>
      <c r="D1070" s="6">
        <f>G1070+K1070+O1070+S1070+W1070+AA1070+AE1070+AI1070+AM1070+AQ1070+AU1070+AZ1070+BD1070</f>
        <v>221.28333333333333</v>
      </c>
      <c r="E1070" s="2"/>
      <c r="I1070" s="2"/>
      <c r="Q1070" s="16">
        <f>SUM(Q1066:Q1069)</f>
        <v>1</v>
      </c>
      <c r="R1070" s="6">
        <f>AVERAGE(R1066:R1069)</f>
        <v>8.75</v>
      </c>
      <c r="S1070" s="16">
        <f>SUM(S1066:S1069)</f>
        <v>8.75</v>
      </c>
      <c r="T1070" s="16">
        <f>S1070/Q1070</f>
        <v>8.75</v>
      </c>
      <c r="U1070" s="16">
        <f>SUM(U1066:U1069)</f>
        <v>4</v>
      </c>
      <c r="V1070" s="6">
        <f>AVERAGE(V1066:V1069)</f>
        <v>7.674999999999999</v>
      </c>
      <c r="W1070" s="16">
        <f>SUM(W1066:W1069)</f>
        <v>30.699999999999996</v>
      </c>
      <c r="X1070" s="16">
        <f>W1070/U1070</f>
        <v>7.674999999999999</v>
      </c>
      <c r="AC1070" s="16">
        <f>SUM(AC1066:AC1069)</f>
        <v>11</v>
      </c>
      <c r="AD1070" s="6">
        <f>AVERAGE(AD1066:AD1069)</f>
        <v>9</v>
      </c>
      <c r="AE1070" s="16">
        <f>SUM(AE1066:AE1069)</f>
        <v>100.5</v>
      </c>
      <c r="AF1070" s="16">
        <f>AE1070/AC1070</f>
        <v>9.136363636363637</v>
      </c>
      <c r="AG1070" s="16">
        <f>SUM(AG1066:AG1069)</f>
        <v>9</v>
      </c>
      <c r="AH1070" s="6">
        <f>AVERAGE(AH1066:AH1069)</f>
        <v>9.055555555555555</v>
      </c>
      <c r="AI1070" s="16">
        <f>SUM(AI1066:AI1069)</f>
        <v>81.33333333333334</v>
      </c>
      <c r="AJ1070" s="16">
        <f>AI1070/AG1070</f>
        <v>9.037037037037038</v>
      </c>
      <c r="AX1070" s="2"/>
      <c r="BF1070" s="2"/>
      <c r="BG1070" s="6"/>
    </row>
    <row r="1071" spans="1:59" ht="12.75">
      <c r="A1071" s="3"/>
      <c r="D1071" s="6"/>
      <c r="E1071" s="2"/>
      <c r="I1071" s="2"/>
      <c r="Q1071" s="2"/>
      <c r="U1071" s="2"/>
      <c r="AC1071" s="2"/>
      <c r="AX1071" s="2"/>
      <c r="BF1071" s="2"/>
      <c r="BG1071" s="6"/>
    </row>
    <row r="1072" spans="1:59" ht="12.75">
      <c r="A1072" s="3">
        <v>1495</v>
      </c>
      <c r="D1072" s="6"/>
      <c r="E1072" s="2"/>
      <c r="I1072" s="2"/>
      <c r="Q1072" s="2"/>
      <c r="U1072" s="2"/>
      <c r="Y1072" s="20">
        <v>4</v>
      </c>
      <c r="Z1072" s="8">
        <v>8.25</v>
      </c>
      <c r="AA1072" s="16">
        <f>Y1072*Z1072</f>
        <v>33</v>
      </c>
      <c r="AB1072" s="16">
        <f>AA1072/Y1072</f>
        <v>8.25</v>
      </c>
      <c r="AC1072" s="20">
        <v>1</v>
      </c>
      <c r="AD1072" s="8">
        <v>9.75</v>
      </c>
      <c r="AE1072" s="16">
        <f>AC1072*AD1072</f>
        <v>9.75</v>
      </c>
      <c r="AF1072" s="16">
        <f>AE1072/AC1072</f>
        <v>9.75</v>
      </c>
      <c r="AG1072" s="20">
        <v>5</v>
      </c>
      <c r="AH1072" s="8">
        <v>9</v>
      </c>
      <c r="AI1072" s="16">
        <f>AG1072*AH1072</f>
        <v>45</v>
      </c>
      <c r="AJ1072" s="16">
        <f>AI1072/AG1072</f>
        <v>9</v>
      </c>
      <c r="AX1072" s="2"/>
      <c r="BB1072" s="20">
        <v>1</v>
      </c>
      <c r="BC1072" s="8">
        <v>8.9</v>
      </c>
      <c r="BD1072" s="16">
        <f>BB1072*BC1072</f>
        <v>8.9</v>
      </c>
      <c r="BE1072" s="8"/>
      <c r="BF1072" s="2"/>
      <c r="BG1072" s="6"/>
    </row>
    <row r="1073" spans="1:59" ht="12.75">
      <c r="A1073" s="3"/>
      <c r="D1073" s="6"/>
      <c r="E1073" s="2"/>
      <c r="I1073" s="2"/>
      <c r="Q1073" s="2"/>
      <c r="U1073" s="2"/>
      <c r="Y1073" s="20">
        <v>1</v>
      </c>
      <c r="Z1073" s="8">
        <v>10.5</v>
      </c>
      <c r="AA1073" s="16">
        <f>Y1073*Z1073</f>
        <v>10.5</v>
      </c>
      <c r="AB1073" s="16">
        <f>AA1073/Y1073</f>
        <v>10.5</v>
      </c>
      <c r="AC1073" s="20">
        <v>3</v>
      </c>
      <c r="AD1073" s="8">
        <v>8.666666666666668</v>
      </c>
      <c r="AE1073" s="16">
        <f>AC1073*AD1073</f>
        <v>26.000000000000004</v>
      </c>
      <c r="AF1073" s="16">
        <f>AE1073/AC1073</f>
        <v>8.666666666666668</v>
      </c>
      <c r="AX1073" s="2"/>
      <c r="BB1073" s="20">
        <v>10.5</v>
      </c>
      <c r="BC1073" s="8">
        <v>8.4</v>
      </c>
      <c r="BD1073" s="16">
        <f>BB1073*BC1073</f>
        <v>88.2</v>
      </c>
      <c r="BE1073" s="8"/>
      <c r="BF1073" s="2"/>
      <c r="BG1073" s="6"/>
    </row>
    <row r="1074" spans="1:59" ht="12.75">
      <c r="A1074" s="3"/>
      <c r="D1074" s="6"/>
      <c r="E1074" s="2"/>
      <c r="I1074" s="2"/>
      <c r="Q1074" s="2"/>
      <c r="U1074" s="2"/>
      <c r="AC1074" s="20">
        <v>2</v>
      </c>
      <c r="AD1074" s="8">
        <v>8.7</v>
      </c>
      <c r="AE1074" s="16">
        <f>AC1074*AD1074</f>
        <v>17.4</v>
      </c>
      <c r="AF1074" s="16">
        <f>AE1074/AC1074</f>
        <v>8.7</v>
      </c>
      <c r="AX1074" s="2"/>
      <c r="BF1074" s="2"/>
      <c r="BG1074" s="6"/>
    </row>
    <row r="1075" spans="1:59" ht="12.75">
      <c r="A1075" s="3"/>
      <c r="D1075" s="6"/>
      <c r="E1075" s="2"/>
      <c r="I1075" s="2"/>
      <c r="Q1075" s="2"/>
      <c r="U1075" s="2"/>
      <c r="AC1075" s="20">
        <v>6</v>
      </c>
      <c r="AD1075" s="8">
        <v>8.25</v>
      </c>
      <c r="AE1075" s="16">
        <f>AC1075*AD1075</f>
        <v>49.5</v>
      </c>
      <c r="AF1075" s="16">
        <f>AE1075/AC1075</f>
        <v>8.25</v>
      </c>
      <c r="AX1075" s="2"/>
      <c r="BF1075" s="2"/>
      <c r="BG1075" s="6"/>
    </row>
    <row r="1076" spans="1:59" ht="12.75">
      <c r="A1076" s="3"/>
      <c r="D1076" s="6"/>
      <c r="E1076" s="2"/>
      <c r="I1076" s="2"/>
      <c r="Q1076" s="2"/>
      <c r="U1076" s="2"/>
      <c r="AC1076" s="19"/>
      <c r="AE1076" s="16"/>
      <c r="AX1076" s="2"/>
      <c r="BF1076" s="2"/>
      <c r="BG1076" s="6"/>
    </row>
    <row r="1077" spans="1:59" ht="12.75">
      <c r="A1077" s="3"/>
      <c r="B1077" s="3">
        <v>1495</v>
      </c>
      <c r="C1077" s="6">
        <f>E1077+I1077+M1077+Q1077+U1077+Y1077+AC1077+AG1077+AK1077+AO1077+AS1077+AX1077+BB1077</f>
        <v>22</v>
      </c>
      <c r="D1077" s="6">
        <f>G1077+K1077+O1077+S1077+W1077+AA1077+AE1077+AI1077+AM1077+AQ1077+AU1077+AZ1077+BD1077</f>
        <v>191.15</v>
      </c>
      <c r="E1077" s="2"/>
      <c r="I1077" s="2"/>
      <c r="Q1077" s="2"/>
      <c r="U1077" s="2"/>
      <c r="Y1077" s="16">
        <f>SUM(Y1072:Y1076)</f>
        <v>5</v>
      </c>
      <c r="Z1077" s="6">
        <f>AVERAGE(Z1072:Z1076)</f>
        <v>9.375</v>
      </c>
      <c r="AA1077" s="16">
        <f>SUM(AA1072:AA1076)</f>
        <v>43.5</v>
      </c>
      <c r="AB1077" s="16">
        <f>AA1077/Y1077</f>
        <v>8.7</v>
      </c>
      <c r="AC1077" s="16">
        <f>SUM(AC1072:AC1076)</f>
        <v>12</v>
      </c>
      <c r="AD1077" s="6">
        <f>AVERAGE(AD1072:AD1076)</f>
        <v>8.841666666666667</v>
      </c>
      <c r="AE1077" s="16">
        <f>SUM(AE1072:AE1076)</f>
        <v>102.65</v>
      </c>
      <c r="AF1077" s="16">
        <f>AE1077/AC1077</f>
        <v>8.554166666666667</v>
      </c>
      <c r="AG1077" s="16">
        <f>SUM(AG1072:AG1076)</f>
        <v>5</v>
      </c>
      <c r="AH1077" s="6">
        <f>AVERAGE(AH1072:AH1076)</f>
        <v>9</v>
      </c>
      <c r="AI1077" s="16">
        <f>SUM(AI1072:AI1076)</f>
        <v>45</v>
      </c>
      <c r="AJ1077" s="16">
        <f>AI1077/AG1077</f>
        <v>9</v>
      </c>
      <c r="AX1077" s="2"/>
      <c r="BF1077" s="2"/>
      <c r="BG1077" s="6"/>
    </row>
    <row r="1078" spans="1:59" ht="12.75">
      <c r="A1078" s="3"/>
      <c r="D1078" s="6"/>
      <c r="E1078" s="2"/>
      <c r="I1078" s="2"/>
      <c r="Q1078" s="2"/>
      <c r="U1078" s="2"/>
      <c r="AC1078" s="2"/>
      <c r="AX1078" s="2"/>
      <c r="BF1078" s="2"/>
      <c r="BG1078" s="6"/>
    </row>
    <row r="1079" spans="1:59" ht="12.75">
      <c r="A1079" s="3">
        <v>1496</v>
      </c>
      <c r="D1079" s="6"/>
      <c r="E1079" s="2"/>
      <c r="I1079" s="2"/>
      <c r="Q1079" s="20">
        <v>4</v>
      </c>
      <c r="R1079" s="8">
        <v>9</v>
      </c>
      <c r="S1079" s="16">
        <f>Q1079*R1079</f>
        <v>36</v>
      </c>
      <c r="T1079" s="16">
        <f>S1079/Q1079</f>
        <v>9</v>
      </c>
      <c r="U1079" s="2"/>
      <c r="AC1079" s="20">
        <v>2</v>
      </c>
      <c r="AD1079" s="8">
        <v>9</v>
      </c>
      <c r="AE1079" s="16">
        <f>AC1079*AD1079</f>
        <v>18</v>
      </c>
      <c r="AF1079" s="16">
        <f>AE1079/AC1079</f>
        <v>9</v>
      </c>
      <c r="AX1079" s="2"/>
      <c r="BF1079" s="2"/>
      <c r="BG1079" s="6"/>
    </row>
    <row r="1080" spans="1:59" ht="12.75">
      <c r="A1080" s="3"/>
      <c r="D1080" s="6"/>
      <c r="E1080" s="2"/>
      <c r="I1080" s="2"/>
      <c r="Q1080" s="2"/>
      <c r="U1080" s="2"/>
      <c r="AC1080" s="20">
        <v>2</v>
      </c>
      <c r="AD1080" s="8">
        <v>10</v>
      </c>
      <c r="AE1080" s="16">
        <f>AC1080*AD1080</f>
        <v>20</v>
      </c>
      <c r="AF1080" s="16">
        <f>AE1080/AC1080</f>
        <v>10</v>
      </c>
      <c r="AX1080" s="2"/>
      <c r="BF1080" s="2"/>
      <c r="BG1080" s="6"/>
    </row>
    <row r="1081" spans="1:59" ht="12.75">
      <c r="A1081" s="3"/>
      <c r="D1081" s="6"/>
      <c r="E1081" s="2"/>
      <c r="I1081" s="2"/>
      <c r="Q1081" s="2"/>
      <c r="U1081" s="2"/>
      <c r="AC1081" s="20">
        <v>1</v>
      </c>
      <c r="AD1081" s="6">
        <v>10</v>
      </c>
      <c r="AE1081" s="16">
        <f>AC1081*AD1081</f>
        <v>10</v>
      </c>
      <c r="AF1081" s="16">
        <f>AE1081/AC1081</f>
        <v>10</v>
      </c>
      <c r="AX1081" s="2"/>
      <c r="BF1081" s="2"/>
      <c r="BG1081" s="6"/>
    </row>
    <row r="1082" spans="1:59" ht="12.75">
      <c r="A1082" s="3"/>
      <c r="D1082" s="6"/>
      <c r="E1082" s="2"/>
      <c r="I1082" s="2"/>
      <c r="Q1082" s="2"/>
      <c r="U1082" s="2"/>
      <c r="AC1082" s="20">
        <v>4</v>
      </c>
      <c r="AD1082" s="8">
        <v>7.5</v>
      </c>
      <c r="AE1082" s="16">
        <f>AC1082*AD1082</f>
        <v>30</v>
      </c>
      <c r="AF1082" s="16">
        <f>AE1082/AC1082</f>
        <v>7.5</v>
      </c>
      <c r="AX1082" s="2"/>
      <c r="BF1082" s="2"/>
      <c r="BG1082" s="6"/>
    </row>
    <row r="1083" spans="1:59" ht="12.75">
      <c r="A1083" s="3"/>
      <c r="D1083" s="6"/>
      <c r="E1083" s="2"/>
      <c r="I1083" s="2"/>
      <c r="Q1083" s="2"/>
      <c r="U1083" s="2"/>
      <c r="AC1083" s="2"/>
      <c r="AX1083" s="2"/>
      <c r="BF1083" s="2"/>
      <c r="BG1083" s="6"/>
    </row>
    <row r="1084" spans="1:59" ht="12.75">
      <c r="A1084" s="3"/>
      <c r="B1084" s="3">
        <v>1496</v>
      </c>
      <c r="C1084" s="6">
        <f>E1084+I1084+M1084+Q1084+U1084+Y1084+AC1084+AG1084+AK1084+AO1084+AS1084+AX1084+BB1084</f>
        <v>13</v>
      </c>
      <c r="D1084" s="6">
        <f>G1084+K1084+O1084+S1084+W1084+AA1084+AE1084+AI1084+AM1084+AQ1084+AU1084+AZ1084+BD1084</f>
        <v>114</v>
      </c>
      <c r="E1084" s="2"/>
      <c r="I1084" s="2"/>
      <c r="Q1084" s="6">
        <f>SUM(Q1079:Q1083)</f>
        <v>4</v>
      </c>
      <c r="R1084" s="6">
        <f>AVERAGE(R1079:R1083)</f>
        <v>9</v>
      </c>
      <c r="S1084" s="6">
        <f>SUM(S1079:S1083)</f>
        <v>36</v>
      </c>
      <c r="T1084" s="16">
        <f>S1084/Q1084</f>
        <v>9</v>
      </c>
      <c r="U1084" s="2"/>
      <c r="AC1084" s="6">
        <f>SUM(AC1079:AC1083)</f>
        <v>9</v>
      </c>
      <c r="AD1084" s="6">
        <f>AVERAGE(AD1079:AD1083)</f>
        <v>9.125</v>
      </c>
      <c r="AE1084" s="6">
        <f>SUM(AE1079:AE1083)</f>
        <v>78</v>
      </c>
      <c r="AF1084" s="16">
        <f>AE1084/AC1084</f>
        <v>8.666666666666666</v>
      </c>
      <c r="AX1084" s="2"/>
      <c r="BF1084" s="2"/>
      <c r="BG1084" s="6"/>
    </row>
    <row r="1085" spans="1:59" ht="12.75">
      <c r="A1085" s="3"/>
      <c r="D1085" s="6"/>
      <c r="E1085" s="2"/>
      <c r="I1085" s="2"/>
      <c r="Q1085" s="2"/>
      <c r="U1085" s="2"/>
      <c r="AC1085" s="2"/>
      <c r="AX1085" s="2"/>
      <c r="BF1085" s="2"/>
      <c r="BG1085" s="6"/>
    </row>
    <row r="1086" spans="1:59" ht="12.75">
      <c r="A1086" s="3"/>
      <c r="D1086" s="6"/>
      <c r="E1086" s="2"/>
      <c r="I1086" s="2"/>
      <c r="Q1086" s="2"/>
      <c r="U1086" s="2"/>
      <c r="AC1086" s="2"/>
      <c r="AX1086" s="2"/>
      <c r="BF1086" s="2"/>
      <c r="BG1086" s="6"/>
    </row>
    <row r="1087" spans="1:59" ht="12.75">
      <c r="A1087" s="3"/>
      <c r="D1087" s="6"/>
      <c r="E1087" s="2"/>
      <c r="I1087" s="2"/>
      <c r="Q1087" s="2"/>
      <c r="U1087" s="2"/>
      <c r="AC1087" s="2"/>
      <c r="AX1087" s="2"/>
      <c r="BF1087" s="2"/>
      <c r="BG1087" s="6"/>
    </row>
    <row r="1088" spans="1:59" ht="12.75">
      <c r="A1088" s="3"/>
      <c r="D1088" s="6"/>
      <c r="E1088" s="2"/>
      <c r="I1088" s="2"/>
      <c r="Q1088" s="2"/>
      <c r="U1088" s="2"/>
      <c r="AC1088" s="2"/>
      <c r="AX1088" s="2"/>
      <c r="BF1088" s="2"/>
      <c r="BG1088" s="6"/>
    </row>
    <row r="1089" spans="1:59" ht="12.75">
      <c r="A1089" s="3"/>
      <c r="D1089" s="6"/>
      <c r="E1089" s="2"/>
      <c r="I1089" s="2"/>
      <c r="Q1089" s="2"/>
      <c r="U1089" s="2"/>
      <c r="AC1089" s="2"/>
      <c r="AX1089" s="2"/>
      <c r="BF1089" s="2"/>
      <c r="BG1089" s="6"/>
    </row>
    <row r="1090" spans="1:59" ht="12.75">
      <c r="A1090" s="3"/>
      <c r="D1090" s="6"/>
      <c r="E1090" s="2"/>
      <c r="I1090" s="2"/>
      <c r="Q1090" s="2"/>
      <c r="U1090" s="2"/>
      <c r="AC1090" s="2"/>
      <c r="AX1090" s="2"/>
      <c r="BF1090" s="2"/>
      <c r="BG1090" s="6"/>
    </row>
    <row r="1091" spans="1:59" ht="12.75">
      <c r="A1091" s="3"/>
      <c r="D1091" s="6"/>
      <c r="E1091" s="2"/>
      <c r="I1091" s="2"/>
      <c r="Q1091" s="2"/>
      <c r="U1091" s="2"/>
      <c r="AC1091" s="2"/>
      <c r="AX1091" s="2"/>
      <c r="BF1091" s="2"/>
      <c r="BG1091" s="6"/>
    </row>
    <row r="1092" spans="1:59" ht="12.75">
      <c r="A1092" s="3"/>
      <c r="D1092" s="6"/>
      <c r="E1092" s="2"/>
      <c r="I1092" s="2"/>
      <c r="Q1092" s="2"/>
      <c r="U1092" s="2"/>
      <c r="AC1092" s="2"/>
      <c r="AX1092" s="2"/>
      <c r="BF1092" s="2"/>
      <c r="BG1092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307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9.28125" style="3" customWidth="1"/>
    <col min="2" max="2" width="9.28125" style="10" customWidth="1"/>
    <col min="3" max="4" width="9.28125" style="0" customWidth="1"/>
    <col min="5" max="6" width="9.8515625" style="6" customWidth="1"/>
    <col min="7" max="8" width="10.140625" style="6" customWidth="1"/>
    <col min="9" max="12" width="10.28125" style="6" customWidth="1"/>
    <col min="13" max="13" width="12.28125" style="6" customWidth="1"/>
    <col min="14" max="14" width="12.421875" style="6" customWidth="1"/>
    <col min="15" max="15" width="8.421875" style="6" customWidth="1"/>
    <col min="16" max="16" width="10.140625" style="6" customWidth="1"/>
    <col min="17" max="19" width="8.421875" style="6" customWidth="1"/>
    <col min="20" max="20" width="10.140625" style="6" customWidth="1"/>
    <col min="21" max="39" width="8.421875" style="6" customWidth="1"/>
    <col min="40" max="40" width="10.140625" style="6" customWidth="1"/>
    <col min="41" max="55" width="8.421875" style="6" customWidth="1"/>
    <col min="56" max="56" width="10.140625" style="6" customWidth="1"/>
    <col min="57" max="57" width="8.421875" style="6" customWidth="1"/>
    <col min="58" max="58" width="13.7109375" style="6" customWidth="1"/>
    <col min="59" max="61" width="8.421875" style="6" customWidth="1"/>
    <col min="62" max="62" width="10.57421875" style="6" customWidth="1"/>
    <col min="63" max="65" width="8.421875" style="6" customWidth="1"/>
    <col min="66" max="66" width="8.421875" style="0" customWidth="1"/>
    <col min="67" max="69" width="8.421875" style="14" customWidth="1"/>
    <col min="70" max="70" width="8.421875" style="0" customWidth="1"/>
  </cols>
  <sheetData>
    <row r="1" spans="1:76" ht="12.75">
      <c r="A1" s="3" t="s">
        <v>83</v>
      </c>
      <c r="F1" s="4" t="s">
        <v>90</v>
      </c>
      <c r="R1" s="7"/>
      <c r="BS1" s="2"/>
      <c r="BT1" s="6"/>
      <c r="BV1" s="6"/>
      <c r="BW1" s="6"/>
      <c r="BX1" s="6"/>
    </row>
    <row r="2" spans="71:76" ht="12.75">
      <c r="BS2" s="2"/>
      <c r="BT2" s="6"/>
      <c r="BV2" s="6"/>
      <c r="BW2" s="6"/>
      <c r="BX2" s="6"/>
    </row>
    <row r="3" spans="71:76" ht="12.75">
      <c r="BS3" s="2"/>
      <c r="BT3" s="6"/>
      <c r="BV3" s="6"/>
      <c r="BW3" s="6"/>
      <c r="BX3" s="6"/>
    </row>
    <row r="4" spans="8:76" ht="12.75">
      <c r="H4" s="7"/>
      <c r="K4" s="7" t="s">
        <v>6</v>
      </c>
      <c r="L4" s="7" t="s">
        <v>6</v>
      </c>
      <c r="M4" s="7" t="s">
        <v>6</v>
      </c>
      <c r="BF4" s="7" t="s">
        <v>219</v>
      </c>
      <c r="BS4" s="2"/>
      <c r="BT4" s="6"/>
      <c r="BV4" s="6"/>
      <c r="BW4" s="6"/>
      <c r="BX4" s="6"/>
    </row>
    <row r="5" spans="4:77" ht="12.75">
      <c r="D5" s="7" t="s">
        <v>6</v>
      </c>
      <c r="F5" s="7" t="s">
        <v>105</v>
      </c>
      <c r="G5" s="7" t="s">
        <v>6</v>
      </c>
      <c r="H5" s="7" t="s">
        <v>6</v>
      </c>
      <c r="I5" s="7" t="s">
        <v>6</v>
      </c>
      <c r="J5" s="7" t="s">
        <v>214</v>
      </c>
      <c r="K5" s="7" t="s">
        <v>215</v>
      </c>
      <c r="L5" s="7" t="s">
        <v>215</v>
      </c>
      <c r="M5" s="7" t="s">
        <v>140</v>
      </c>
      <c r="P5" s="7" t="s">
        <v>6</v>
      </c>
      <c r="Q5" s="7" t="s">
        <v>6</v>
      </c>
      <c r="T5" s="7" t="s">
        <v>6</v>
      </c>
      <c r="U5" s="7" t="s">
        <v>6</v>
      </c>
      <c r="X5" s="7" t="s">
        <v>6</v>
      </c>
      <c r="Y5" s="7" t="s">
        <v>6</v>
      </c>
      <c r="AB5" s="7" t="s">
        <v>6</v>
      </c>
      <c r="AC5" s="7" t="s">
        <v>6</v>
      </c>
      <c r="AF5" s="7" t="s">
        <v>6</v>
      </c>
      <c r="AG5" s="7" t="s">
        <v>6</v>
      </c>
      <c r="AH5" s="7" t="s">
        <v>177</v>
      </c>
      <c r="AJ5" s="7" t="s">
        <v>6</v>
      </c>
      <c r="AK5" s="7" t="s">
        <v>6</v>
      </c>
      <c r="AN5" s="7" t="s">
        <v>6</v>
      </c>
      <c r="AO5" s="7" t="s">
        <v>6</v>
      </c>
      <c r="AR5" s="7" t="s">
        <v>6</v>
      </c>
      <c r="AS5" s="7" t="s">
        <v>6</v>
      </c>
      <c r="AV5" s="7" t="s">
        <v>6</v>
      </c>
      <c r="AW5" s="7" t="s">
        <v>6</v>
      </c>
      <c r="AZ5" s="7" t="s">
        <v>6</v>
      </c>
      <c r="BA5" s="7" t="s">
        <v>6</v>
      </c>
      <c r="BD5" s="7" t="s">
        <v>6</v>
      </c>
      <c r="BE5" s="7" t="s">
        <v>6</v>
      </c>
      <c r="BF5" s="7" t="s">
        <v>220</v>
      </c>
      <c r="BH5" s="7" t="s">
        <v>6</v>
      </c>
      <c r="BI5" s="7" t="s">
        <v>6</v>
      </c>
      <c r="BJ5" s="7" t="s">
        <v>234</v>
      </c>
      <c r="BL5" s="7" t="s">
        <v>6</v>
      </c>
      <c r="BM5" s="7" t="s">
        <v>6</v>
      </c>
      <c r="BO5" s="28" t="s">
        <v>211</v>
      </c>
      <c r="BP5" s="28" t="s">
        <v>211</v>
      </c>
      <c r="BQ5" s="28" t="s">
        <v>210</v>
      </c>
      <c r="BS5" s="4" t="s">
        <v>235</v>
      </c>
      <c r="BT5" s="7"/>
      <c r="BU5" s="1" t="s">
        <v>91</v>
      </c>
      <c r="BV5" s="7"/>
      <c r="BW5" s="7" t="s">
        <v>108</v>
      </c>
      <c r="BX5" s="7" t="s">
        <v>210</v>
      </c>
      <c r="BY5" s="1" t="s">
        <v>110</v>
      </c>
    </row>
    <row r="6" spans="1:77" ht="12.75">
      <c r="A6" s="3" t="s">
        <v>246</v>
      </c>
      <c r="B6" s="3" t="s">
        <v>152</v>
      </c>
      <c r="C6" s="7" t="s">
        <v>214</v>
      </c>
      <c r="D6" s="7" t="s">
        <v>210</v>
      </c>
      <c r="E6" s="7" t="s">
        <v>214</v>
      </c>
      <c r="F6" s="7" t="s">
        <v>214</v>
      </c>
      <c r="G6" s="7" t="s">
        <v>210</v>
      </c>
      <c r="H6" s="7" t="s">
        <v>210</v>
      </c>
      <c r="I6" s="7" t="s">
        <v>135</v>
      </c>
      <c r="J6" s="7" t="s">
        <v>166</v>
      </c>
      <c r="K6" s="7" t="s">
        <v>166</v>
      </c>
      <c r="L6" s="7" t="s">
        <v>166</v>
      </c>
      <c r="M6" s="7" t="s">
        <v>166</v>
      </c>
      <c r="N6" s="7" t="s">
        <v>144</v>
      </c>
      <c r="O6" s="7" t="s">
        <v>6</v>
      </c>
      <c r="P6" s="7" t="s">
        <v>210</v>
      </c>
      <c r="Q6" s="7" t="s">
        <v>135</v>
      </c>
      <c r="R6" s="7" t="s">
        <v>203</v>
      </c>
      <c r="S6" s="7" t="s">
        <v>6</v>
      </c>
      <c r="T6" s="7" t="s">
        <v>210</v>
      </c>
      <c r="U6" s="7" t="s">
        <v>135</v>
      </c>
      <c r="V6" s="7" t="s">
        <v>189</v>
      </c>
      <c r="W6" s="7" t="s">
        <v>6</v>
      </c>
      <c r="X6" s="7" t="s">
        <v>210</v>
      </c>
      <c r="Y6" s="7" t="s">
        <v>135</v>
      </c>
      <c r="Z6" s="7" t="s">
        <v>77</v>
      </c>
      <c r="AA6" s="7" t="s">
        <v>6</v>
      </c>
      <c r="AB6" s="7" t="s">
        <v>210</v>
      </c>
      <c r="AC6" s="7" t="s">
        <v>135</v>
      </c>
      <c r="AD6" s="7" t="s">
        <v>69</v>
      </c>
      <c r="AE6" s="7" t="s">
        <v>6</v>
      </c>
      <c r="AF6" s="7" t="s">
        <v>210</v>
      </c>
      <c r="AG6" s="7" t="s">
        <v>135</v>
      </c>
      <c r="AH6" s="7" t="s">
        <v>184</v>
      </c>
      <c r="AI6" s="7" t="s">
        <v>6</v>
      </c>
      <c r="AJ6" s="7" t="s">
        <v>210</v>
      </c>
      <c r="AK6" s="7" t="s">
        <v>135</v>
      </c>
      <c r="AL6" s="7" t="s">
        <v>67</v>
      </c>
      <c r="AM6" s="7" t="s">
        <v>6</v>
      </c>
      <c r="AN6" s="7" t="s">
        <v>210</v>
      </c>
      <c r="AO6" s="7" t="s">
        <v>135</v>
      </c>
      <c r="AP6" s="7" t="s">
        <v>118</v>
      </c>
      <c r="AQ6" s="7" t="s">
        <v>6</v>
      </c>
      <c r="AR6" s="7" t="s">
        <v>210</v>
      </c>
      <c r="AS6" s="7" t="s">
        <v>135</v>
      </c>
      <c r="AT6" s="7" t="s">
        <v>115</v>
      </c>
      <c r="AU6" s="7" t="s">
        <v>6</v>
      </c>
      <c r="AV6" s="7" t="s">
        <v>210</v>
      </c>
      <c r="AW6" s="7" t="s">
        <v>135</v>
      </c>
      <c r="AX6" s="7" t="s">
        <v>248</v>
      </c>
      <c r="AY6" s="7" t="s">
        <v>6</v>
      </c>
      <c r="AZ6" s="7" t="s">
        <v>210</v>
      </c>
      <c r="BA6" s="7" t="s">
        <v>135</v>
      </c>
      <c r="BB6" s="7" t="s">
        <v>197</v>
      </c>
      <c r="BC6" s="7" t="s">
        <v>6</v>
      </c>
      <c r="BD6" s="7" t="s">
        <v>210</v>
      </c>
      <c r="BE6" s="7" t="s">
        <v>135</v>
      </c>
      <c r="BF6" s="7" t="s">
        <v>93</v>
      </c>
      <c r="BG6" s="7" t="s">
        <v>6</v>
      </c>
      <c r="BH6" s="7" t="s">
        <v>210</v>
      </c>
      <c r="BI6" s="7" t="s">
        <v>135</v>
      </c>
      <c r="BJ6" s="7" t="s">
        <v>163</v>
      </c>
      <c r="BK6" s="7" t="s">
        <v>6</v>
      </c>
      <c r="BL6" s="7" t="s">
        <v>210</v>
      </c>
      <c r="BM6" s="7" t="s">
        <v>135</v>
      </c>
      <c r="BN6" s="7"/>
      <c r="BO6" s="28" t="s">
        <v>151</v>
      </c>
      <c r="BP6" s="28" t="s">
        <v>223</v>
      </c>
      <c r="BQ6" s="28" t="s">
        <v>199</v>
      </c>
      <c r="BR6" s="7"/>
      <c r="BS6" s="4" t="s">
        <v>124</v>
      </c>
      <c r="BT6" s="7"/>
      <c r="BU6" s="1"/>
      <c r="BV6" s="7"/>
      <c r="BW6" s="7"/>
      <c r="BX6" s="7" t="s">
        <v>99</v>
      </c>
      <c r="BY6" s="1" t="s">
        <v>4</v>
      </c>
    </row>
    <row r="7" spans="2:77" ht="12.75">
      <c r="B7" s="3" t="s">
        <v>247</v>
      </c>
      <c r="C7" s="7" t="s">
        <v>164</v>
      </c>
      <c r="D7" s="7" t="s">
        <v>223</v>
      </c>
      <c r="E7" s="7" t="s">
        <v>164</v>
      </c>
      <c r="F7" s="7" t="s">
        <v>164</v>
      </c>
      <c r="G7" s="7" t="s">
        <v>223</v>
      </c>
      <c r="H7" s="7" t="s">
        <v>223</v>
      </c>
      <c r="I7" s="7" t="s">
        <v>223</v>
      </c>
      <c r="J7" s="7" t="s">
        <v>199</v>
      </c>
      <c r="K7" s="7" t="s">
        <v>199</v>
      </c>
      <c r="L7" s="7" t="s">
        <v>199</v>
      </c>
      <c r="M7" s="7" t="s">
        <v>199</v>
      </c>
      <c r="N7" s="7" t="s">
        <v>158</v>
      </c>
      <c r="O7" s="7" t="s">
        <v>179</v>
      </c>
      <c r="P7" s="7" t="s">
        <v>227</v>
      </c>
      <c r="Q7" s="7" t="s">
        <v>223</v>
      </c>
      <c r="R7" s="7" t="s">
        <v>158</v>
      </c>
      <c r="S7" s="7" t="s">
        <v>179</v>
      </c>
      <c r="T7" s="7" t="s">
        <v>227</v>
      </c>
      <c r="U7" s="7" t="s">
        <v>223</v>
      </c>
      <c r="V7" s="7" t="s">
        <v>158</v>
      </c>
      <c r="W7" s="7" t="s">
        <v>179</v>
      </c>
      <c r="X7" s="7" t="s">
        <v>227</v>
      </c>
      <c r="Y7" s="7" t="s">
        <v>223</v>
      </c>
      <c r="Z7" s="7" t="s">
        <v>158</v>
      </c>
      <c r="AA7" s="7" t="s">
        <v>179</v>
      </c>
      <c r="AB7" s="7" t="s">
        <v>227</v>
      </c>
      <c r="AC7" s="7" t="s">
        <v>223</v>
      </c>
      <c r="AD7" s="7" t="s">
        <v>158</v>
      </c>
      <c r="AE7" s="7" t="s">
        <v>179</v>
      </c>
      <c r="AF7" s="7" t="s">
        <v>227</v>
      </c>
      <c r="AG7" s="7" t="s">
        <v>223</v>
      </c>
      <c r="AH7" s="7" t="s">
        <v>158</v>
      </c>
      <c r="AI7" s="7" t="s">
        <v>179</v>
      </c>
      <c r="AJ7" s="7" t="s">
        <v>227</v>
      </c>
      <c r="AK7" s="7" t="s">
        <v>223</v>
      </c>
      <c r="AL7" s="7" t="s">
        <v>158</v>
      </c>
      <c r="AM7" s="7" t="s">
        <v>179</v>
      </c>
      <c r="AN7" s="7" t="s">
        <v>227</v>
      </c>
      <c r="AO7" s="7" t="s">
        <v>223</v>
      </c>
      <c r="AP7" s="7" t="s">
        <v>158</v>
      </c>
      <c r="AQ7" s="7" t="s">
        <v>179</v>
      </c>
      <c r="AR7" s="7" t="s">
        <v>227</v>
      </c>
      <c r="AS7" s="7" t="s">
        <v>223</v>
      </c>
      <c r="AT7" s="7" t="s">
        <v>158</v>
      </c>
      <c r="AU7" s="7" t="s">
        <v>179</v>
      </c>
      <c r="AV7" s="7" t="s">
        <v>227</v>
      </c>
      <c r="AW7" s="7" t="s">
        <v>223</v>
      </c>
      <c r="AX7" s="7" t="s">
        <v>158</v>
      </c>
      <c r="AY7" s="7" t="s">
        <v>179</v>
      </c>
      <c r="AZ7" s="7" t="s">
        <v>227</v>
      </c>
      <c r="BA7" s="7" t="s">
        <v>223</v>
      </c>
      <c r="BB7" s="7" t="s">
        <v>158</v>
      </c>
      <c r="BC7" s="7" t="s">
        <v>179</v>
      </c>
      <c r="BD7" s="7" t="s">
        <v>227</v>
      </c>
      <c r="BE7" s="7" t="s">
        <v>223</v>
      </c>
      <c r="BF7" s="7" t="s">
        <v>158</v>
      </c>
      <c r="BG7" s="7" t="s">
        <v>179</v>
      </c>
      <c r="BH7" s="7" t="s">
        <v>227</v>
      </c>
      <c r="BI7" s="7" t="s">
        <v>223</v>
      </c>
      <c r="BJ7" s="7" t="s">
        <v>157</v>
      </c>
      <c r="BK7" s="7" t="s">
        <v>179</v>
      </c>
      <c r="BL7" s="7" t="s">
        <v>227</v>
      </c>
      <c r="BM7" s="7" t="s">
        <v>223</v>
      </c>
      <c r="BN7" s="7"/>
      <c r="BO7" s="28" t="s">
        <v>175</v>
      </c>
      <c r="BP7" s="28" t="s">
        <v>175</v>
      </c>
      <c r="BQ7" s="28" t="s">
        <v>9</v>
      </c>
      <c r="BR7" s="7"/>
      <c r="BS7" s="4" t="s">
        <v>157</v>
      </c>
      <c r="BT7" s="7" t="s">
        <v>6</v>
      </c>
      <c r="BU7" s="1" t="s">
        <v>159</v>
      </c>
      <c r="BV7" s="7" t="s">
        <v>6</v>
      </c>
      <c r="BW7" s="7" t="s">
        <v>6</v>
      </c>
      <c r="BX7" s="7" t="s">
        <v>6</v>
      </c>
      <c r="BY7" s="1" t="s">
        <v>209</v>
      </c>
    </row>
    <row r="8" spans="66:76" ht="12.75">
      <c r="BN8" s="6"/>
      <c r="BR8" s="6"/>
      <c r="BS8" s="2"/>
      <c r="BT8" s="6"/>
      <c r="BV8" s="6"/>
      <c r="BW8" s="6"/>
      <c r="BX8" s="6"/>
    </row>
    <row r="9" spans="1:76" ht="12.75">
      <c r="A9" s="3" t="s">
        <v>11</v>
      </c>
      <c r="BS9" s="2"/>
      <c r="BT9" s="6"/>
      <c r="BV9" s="6"/>
      <c r="BW9" s="6"/>
      <c r="BX9" s="6"/>
    </row>
    <row r="10" spans="1:76" ht="12.75">
      <c r="A10" s="3">
        <v>1302</v>
      </c>
      <c r="C10" s="6">
        <v>7</v>
      </c>
      <c r="D10" s="6">
        <v>14.466666666666665</v>
      </c>
      <c r="E10" s="6">
        <v>7</v>
      </c>
      <c r="F10" s="6">
        <f aca="true" t="shared" si="0" ref="F10:F15">N10+R10+V10+Z10+AD10+AH10+AL10+AP10+AT10+AX10+BB10+BF10+BJ10</f>
        <v>7</v>
      </c>
      <c r="G10" s="6">
        <v>14.466666666666665</v>
      </c>
      <c r="H10" s="6">
        <f aca="true" t="shared" si="1" ref="H10:H15">P10+T10+X10+AB10+AF10+AJ10+AN10+AR10+AV10+AZ10+BD10+BH10+BL10</f>
        <v>14.466666666666665</v>
      </c>
      <c r="I10" s="6">
        <f aca="true" t="shared" si="2" ref="I10:I15">G10/E10</f>
        <v>2.0666666666666664</v>
      </c>
      <c r="J10" s="6">
        <f aca="true" t="shared" si="3" ref="J10:J15">E10-BB10</f>
        <v>7</v>
      </c>
      <c r="K10" s="6">
        <f aca="true" t="shared" si="4" ref="K10:K15">P10+T10+X10+AB10+AF10+AJ10+AN10+AR10+AV10+AZ10+BH10+BL10</f>
        <v>14.466666666666665</v>
      </c>
      <c r="L10" s="6">
        <f aca="true" t="shared" si="5" ref="L10:L15">G10-BD10</f>
        <v>14.466666666666665</v>
      </c>
      <c r="M10" s="6">
        <f aca="true" t="shared" si="6" ref="M10:M15">L10/J10</f>
        <v>2.0666666666666664</v>
      </c>
      <c r="N10" s="6">
        <v>6</v>
      </c>
      <c r="O10" s="6">
        <v>2.3935185185185186</v>
      </c>
      <c r="P10" s="6">
        <v>13.708333333333332</v>
      </c>
      <c r="Q10" s="16">
        <v>2.284722222222222</v>
      </c>
      <c r="W10" s="16"/>
      <c r="X10" s="16"/>
      <c r="Y10" s="16"/>
      <c r="AA10" s="16"/>
      <c r="AB10" s="16"/>
      <c r="AC10" s="16"/>
      <c r="AE10" s="16"/>
      <c r="AF10" s="16"/>
      <c r="AG10" s="16"/>
      <c r="BF10" s="8">
        <v>1</v>
      </c>
      <c r="BG10" s="13">
        <v>0.7583333333333333</v>
      </c>
      <c r="BH10" s="16">
        <v>0.7583333333333333</v>
      </c>
      <c r="BI10" s="16">
        <v>0.7583333333333333</v>
      </c>
      <c r="BS10" s="2"/>
      <c r="BT10" s="6"/>
      <c r="BV10" s="6"/>
      <c r="BW10" s="6"/>
      <c r="BX10" s="6"/>
    </row>
    <row r="11" spans="1:76" ht="12.75">
      <c r="A11" s="3">
        <v>1303</v>
      </c>
      <c r="C11" s="6">
        <v>6.5</v>
      </c>
      <c r="D11" s="6">
        <v>8.325</v>
      </c>
      <c r="E11" s="6">
        <v>6.5</v>
      </c>
      <c r="F11" s="6">
        <f t="shared" si="0"/>
        <v>6.5</v>
      </c>
      <c r="G11" s="6">
        <v>8.325</v>
      </c>
      <c r="H11" s="6">
        <f t="shared" si="1"/>
        <v>8.325</v>
      </c>
      <c r="I11" s="6">
        <f t="shared" si="2"/>
        <v>1.2807692307692307</v>
      </c>
      <c r="J11" s="6">
        <f t="shared" si="3"/>
        <v>6.5</v>
      </c>
      <c r="K11" s="6">
        <f t="shared" si="4"/>
        <v>8.325</v>
      </c>
      <c r="L11" s="6">
        <f t="shared" si="5"/>
        <v>8.325</v>
      </c>
      <c r="M11" s="6">
        <f t="shared" si="6"/>
        <v>1.2807692307692307</v>
      </c>
      <c r="BF11" s="6">
        <v>6.5</v>
      </c>
      <c r="BG11" s="6">
        <v>1.3140625</v>
      </c>
      <c r="BH11" s="6">
        <v>8.325</v>
      </c>
      <c r="BI11" s="16">
        <v>1.2807692307692307</v>
      </c>
      <c r="BS11" s="2"/>
      <c r="BT11" s="6"/>
      <c r="BV11" s="6"/>
      <c r="BW11" s="6"/>
      <c r="BX11" s="6"/>
    </row>
    <row r="12" spans="1:76" ht="12.75">
      <c r="A12" s="3">
        <v>1304</v>
      </c>
      <c r="C12" s="6">
        <v>2</v>
      </c>
      <c r="D12" s="6">
        <v>3.125</v>
      </c>
      <c r="E12" s="6">
        <f>N12+R12+V12+Z12+AD12+AH12+AL12+AP12+AT12+AX12+BB12+BF12+BJ12</f>
        <v>2</v>
      </c>
      <c r="F12" s="6">
        <f t="shared" si="0"/>
        <v>2</v>
      </c>
      <c r="G12" s="6">
        <f>P12+T12+X12+AB12+AF12+AJ12+AN12+AR12+AV12+AZ12+BD12+BH12+BL12</f>
        <v>3.125</v>
      </c>
      <c r="H12" s="6">
        <f t="shared" si="1"/>
        <v>3.125</v>
      </c>
      <c r="I12" s="6">
        <f t="shared" si="2"/>
        <v>1.5625</v>
      </c>
      <c r="J12" s="6">
        <f t="shared" si="3"/>
        <v>2</v>
      </c>
      <c r="K12" s="6">
        <f t="shared" si="4"/>
        <v>3.125</v>
      </c>
      <c r="L12" s="6">
        <f t="shared" si="5"/>
        <v>3.125</v>
      </c>
      <c r="M12" s="6">
        <f t="shared" si="6"/>
        <v>1.5625</v>
      </c>
      <c r="BF12" s="8">
        <v>2</v>
      </c>
      <c r="BG12" s="13">
        <v>1.5625</v>
      </c>
      <c r="BH12" s="16">
        <f>BF12*BG12</f>
        <v>3.125</v>
      </c>
      <c r="BI12" s="16">
        <f>BH12/BF12</f>
        <v>1.5625</v>
      </c>
      <c r="BS12" s="2"/>
      <c r="BT12" s="6"/>
      <c r="BV12" s="6"/>
      <c r="BW12" s="6"/>
      <c r="BX12" s="6"/>
    </row>
    <row r="13" spans="1:76" ht="12.75">
      <c r="A13" s="3">
        <v>1305</v>
      </c>
      <c r="C13" s="6">
        <v>17</v>
      </c>
      <c r="D13" s="6">
        <v>45.86666666666667</v>
      </c>
      <c r="E13" s="6">
        <v>17</v>
      </c>
      <c r="F13" s="6">
        <f t="shared" si="0"/>
        <v>17</v>
      </c>
      <c r="G13" s="6">
        <v>45.86666666666667</v>
      </c>
      <c r="H13" s="6">
        <f t="shared" si="1"/>
        <v>45.86666666666667</v>
      </c>
      <c r="I13" s="6">
        <f t="shared" si="2"/>
        <v>2.6980392156862747</v>
      </c>
      <c r="J13" s="6">
        <f t="shared" si="3"/>
        <v>17</v>
      </c>
      <c r="K13" s="6">
        <f t="shared" si="4"/>
        <v>45.86666666666667</v>
      </c>
      <c r="L13" s="6">
        <f t="shared" si="5"/>
        <v>45.86666666666667</v>
      </c>
      <c r="M13" s="6">
        <f t="shared" si="6"/>
        <v>2.6980392156862747</v>
      </c>
      <c r="R13" s="6">
        <v>1</v>
      </c>
      <c r="S13" s="16">
        <v>2.3333333333333335</v>
      </c>
      <c r="T13" s="6">
        <v>2.3333333333333335</v>
      </c>
      <c r="U13" s="16">
        <v>2.3333333333333335</v>
      </c>
      <c r="BF13" s="6">
        <v>16</v>
      </c>
      <c r="BG13" s="16">
        <v>2.205208333333333</v>
      </c>
      <c r="BH13" s="6">
        <v>43.53333333333333</v>
      </c>
      <c r="BI13" s="16">
        <v>2.720833333333333</v>
      </c>
      <c r="BS13" s="2"/>
      <c r="BT13" s="6"/>
      <c r="BV13" s="6"/>
      <c r="BW13" s="6"/>
      <c r="BX13" s="6"/>
    </row>
    <row r="14" spans="1:76" ht="12.75">
      <c r="A14" s="3">
        <v>1306</v>
      </c>
      <c r="C14" s="6">
        <v>2</v>
      </c>
      <c r="D14" s="6">
        <v>7.5055555555555555</v>
      </c>
      <c r="E14" s="6">
        <v>2</v>
      </c>
      <c r="F14" s="6">
        <f t="shared" si="0"/>
        <v>2</v>
      </c>
      <c r="G14" s="6">
        <v>7.5055555555555555</v>
      </c>
      <c r="H14" s="6">
        <f t="shared" si="1"/>
        <v>7.5055555555555555</v>
      </c>
      <c r="I14" s="6">
        <f t="shared" si="2"/>
        <v>3.7527777777777778</v>
      </c>
      <c r="J14" s="6">
        <f t="shared" si="3"/>
        <v>2</v>
      </c>
      <c r="K14" s="6">
        <f t="shared" si="4"/>
        <v>7.5055555555555555</v>
      </c>
      <c r="L14" s="6">
        <f t="shared" si="5"/>
        <v>7.5055555555555555</v>
      </c>
      <c r="M14" s="6">
        <f t="shared" si="6"/>
        <v>3.7527777777777778</v>
      </c>
      <c r="BF14" s="8">
        <v>2</v>
      </c>
      <c r="BG14" s="13">
        <v>3.7527777777777778</v>
      </c>
      <c r="BH14" s="16">
        <v>7.5055555555555555</v>
      </c>
      <c r="BI14" s="16">
        <v>3.7527777777777778</v>
      </c>
      <c r="BS14" s="2"/>
      <c r="BT14" s="6"/>
      <c r="BV14" s="6"/>
      <c r="BW14" s="6"/>
      <c r="BX14" s="6"/>
    </row>
    <row r="15" spans="1:76" ht="12.75">
      <c r="A15" s="3">
        <v>1307</v>
      </c>
      <c r="C15" s="6">
        <v>8.5</v>
      </c>
      <c r="D15" s="6">
        <v>18.204166666666666</v>
      </c>
      <c r="E15" s="6">
        <v>8.5</v>
      </c>
      <c r="F15" s="6">
        <f t="shared" si="0"/>
        <v>8.5</v>
      </c>
      <c r="G15" s="6">
        <v>18.204166666666666</v>
      </c>
      <c r="H15" s="6">
        <f t="shared" si="1"/>
        <v>18.204166666666666</v>
      </c>
      <c r="I15" s="6">
        <f t="shared" si="2"/>
        <v>2.1416666666666666</v>
      </c>
      <c r="J15" s="6">
        <f t="shared" si="3"/>
        <v>8.5</v>
      </c>
      <c r="K15" s="6">
        <f t="shared" si="4"/>
        <v>18.204166666666666</v>
      </c>
      <c r="L15" s="6">
        <f t="shared" si="5"/>
        <v>18.204166666666666</v>
      </c>
      <c r="M15" s="6">
        <f t="shared" si="6"/>
        <v>2.1416666666666666</v>
      </c>
      <c r="BF15" s="6">
        <v>8.5</v>
      </c>
      <c r="BG15" s="6">
        <v>2.849270833333333</v>
      </c>
      <c r="BH15" s="6">
        <v>18.204166666666666</v>
      </c>
      <c r="BI15" s="16">
        <v>2.1416666666666666</v>
      </c>
      <c r="BS15" s="2"/>
      <c r="BT15" s="6"/>
      <c r="BV15" s="6"/>
      <c r="BW15" s="6"/>
      <c r="BX15" s="6"/>
    </row>
    <row r="16" spans="1:76" ht="12.75">
      <c r="A16" s="3">
        <v>1308</v>
      </c>
      <c r="BS16" s="2"/>
      <c r="BT16" s="6"/>
      <c r="BV16" s="6"/>
      <c r="BW16" s="6"/>
      <c r="BX16" s="6"/>
    </row>
    <row r="17" spans="1:76" ht="12.75">
      <c r="A17" s="3">
        <v>1309</v>
      </c>
      <c r="C17" s="6">
        <v>3.5</v>
      </c>
      <c r="D17" s="6">
        <v>8.794444444444444</v>
      </c>
      <c r="E17" s="6">
        <v>3.5</v>
      </c>
      <c r="F17" s="6">
        <f>N17+R17+V17+Z17+AD17+AH17+AL17+AP17+AT17+AX17+BB17+BF17+BJ17</f>
        <v>3.5</v>
      </c>
      <c r="G17" s="6">
        <v>8.794444444444444</v>
      </c>
      <c r="H17" s="6">
        <f>P17+T17+X17+AB17+AF17+AJ17+AN17+AR17+AV17+AZ17+BD17+BH17+BL17</f>
        <v>8.794444444444444</v>
      </c>
      <c r="I17" s="6">
        <f>G17/E17</f>
        <v>2.5126984126984127</v>
      </c>
      <c r="J17" s="6">
        <f>E17-BB17</f>
        <v>3.5</v>
      </c>
      <c r="K17" s="6">
        <f>P17+T17+X17+AB17+AF17+AJ17+AN17+AR17+AV17+AZ17+BH17+BL17</f>
        <v>8.794444444444444</v>
      </c>
      <c r="L17" s="6">
        <f>G17-BD17</f>
        <v>8.794444444444444</v>
      </c>
      <c r="M17" s="6">
        <f>L17/J17</f>
        <v>2.5126984126984127</v>
      </c>
      <c r="BF17" s="16">
        <v>3.5</v>
      </c>
      <c r="BG17" s="16">
        <v>2.511805555555555</v>
      </c>
      <c r="BH17" s="16">
        <v>8.794444444444444</v>
      </c>
      <c r="BI17" s="16">
        <v>2.5126984126984127</v>
      </c>
      <c r="BS17" s="2"/>
      <c r="BT17" s="6"/>
      <c r="BV17" s="6"/>
      <c r="BW17" s="6"/>
      <c r="BX17" s="6"/>
    </row>
    <row r="18" spans="1:72" ht="12.75">
      <c r="A18" s="3">
        <v>1310</v>
      </c>
      <c r="C18" s="6">
        <v>6</v>
      </c>
      <c r="D18" s="6">
        <v>11.125</v>
      </c>
      <c r="E18" s="6">
        <v>6</v>
      </c>
      <c r="F18" s="6">
        <f>N18+R18+V18+Z18+AD18+AH18+AL18+AP18+AT18+AX18+BB18+BF18+BJ18</f>
        <v>6</v>
      </c>
      <c r="G18" s="6">
        <v>11.125</v>
      </c>
      <c r="H18" s="6">
        <f>P18+T18+X18+AB18+AF18+AJ18+AN18+AR18+AV18+AZ18+BD18+BH18+BL18</f>
        <v>11.125</v>
      </c>
      <c r="I18" s="6">
        <f>G18/E18</f>
        <v>1.8541666666666667</v>
      </c>
      <c r="J18" s="6">
        <f>E18-BB18</f>
        <v>6</v>
      </c>
      <c r="K18" s="6">
        <f>P18+T18+X18+AB18+AF18+AJ18+AN18+AR18+AV18+AZ18+BH18+BL18</f>
        <v>11.125</v>
      </c>
      <c r="L18" s="6">
        <f>G18-BD18</f>
        <v>11.125</v>
      </c>
      <c r="M18" s="6">
        <f>L18/J18</f>
        <v>1.8541666666666667</v>
      </c>
      <c r="BF18" s="8">
        <v>6</v>
      </c>
      <c r="BG18" s="13">
        <v>1.8541666666666667</v>
      </c>
      <c r="BH18" s="16">
        <v>11.125</v>
      </c>
      <c r="BI18" s="16">
        <v>1.8541666666666667</v>
      </c>
      <c r="BS18" s="2"/>
      <c r="BT18" s="6"/>
    </row>
    <row r="20" spans="1:65" ht="12.75">
      <c r="A20" s="3" t="s">
        <v>13</v>
      </c>
      <c r="B20" s="10">
        <v>8</v>
      </c>
      <c r="C20" s="6">
        <f>SUM(C10:C19)</f>
        <v>52.5</v>
      </c>
      <c r="D20" s="6">
        <f>SUM(D10:D19)</f>
        <v>117.4125</v>
      </c>
      <c r="E20" s="6">
        <f>SUM(E10:E19)</f>
        <v>52.5</v>
      </c>
      <c r="F20" s="6">
        <f>N20+R20+V20+Z20+AD20+AH20+AL20+AP20+AT20+AX20+BB20+BF20+BJ20</f>
        <v>52.5</v>
      </c>
      <c r="G20" s="6">
        <f>SUM(G10:G19)</f>
        <v>117.4125</v>
      </c>
      <c r="H20" s="6">
        <f>P20+T20+X20+AB20+AF20+AJ20+AN20+AR20+AV20+AZ20+BD20+BH20+BL20</f>
        <v>117.4125</v>
      </c>
      <c r="I20" s="6">
        <f>G20/E20</f>
        <v>2.236428571428571</v>
      </c>
      <c r="J20" s="6">
        <f>SUM(J10:J19)</f>
        <v>52.5</v>
      </c>
      <c r="K20" s="6">
        <f>P20+T20+X20+AB20+AF20+AJ20+AN20+AR20+AV20+AZ20+BH20+BL20</f>
        <v>117.4125</v>
      </c>
      <c r="L20" s="6">
        <f>G20-BD20</f>
        <v>117.4125</v>
      </c>
      <c r="M20" s="6">
        <f>K20/J20</f>
        <v>2.236428571428571</v>
      </c>
      <c r="N20" s="6">
        <f>SUM(N10:N19)</f>
        <v>6</v>
      </c>
      <c r="O20" s="6">
        <f>AVERAGE(O9:O19)</f>
        <v>2.3935185185185186</v>
      </c>
      <c r="P20" s="6">
        <f>SUM(P10:P19)</f>
        <v>13.708333333333332</v>
      </c>
      <c r="Q20" s="6">
        <f>P20/N20</f>
        <v>2.284722222222222</v>
      </c>
      <c r="R20" s="6">
        <f>SUM(R10:R19)</f>
        <v>1</v>
      </c>
      <c r="S20" s="6">
        <f>AVERAGE(S10:S19)</f>
        <v>2.3333333333333335</v>
      </c>
      <c r="T20" s="6">
        <f>SUM(T10:T19)</f>
        <v>2.3333333333333335</v>
      </c>
      <c r="U20" s="6">
        <f>T20/R20</f>
        <v>2.3333333333333335</v>
      </c>
      <c r="V20" s="6">
        <f>SUM(V10:V19)</f>
        <v>0</v>
      </c>
      <c r="W20" s="6">
        <v>0</v>
      </c>
      <c r="X20" s="6">
        <f>SUM(X10:X19)</f>
        <v>0</v>
      </c>
      <c r="Y20" s="6">
        <v>0</v>
      </c>
      <c r="Z20" s="6">
        <f>SUM(Z10:Z19)</f>
        <v>0</v>
      </c>
      <c r="AA20" s="6">
        <v>0</v>
      </c>
      <c r="AB20" s="6">
        <f>SUM(AB10:AB19)</f>
        <v>0</v>
      </c>
      <c r="AC20" s="6">
        <v>0</v>
      </c>
      <c r="AD20" s="6">
        <f>SUM(AD10:AD19)</f>
        <v>0</v>
      </c>
      <c r="AE20" s="6" t="e">
        <f>AVERAGE(AE9:AE19)</f>
        <v>#DIV/0!</v>
      </c>
      <c r="AF20" s="6">
        <f>SUM(AF9:AF19)</f>
        <v>0</v>
      </c>
      <c r="AG20" s="6">
        <v>0</v>
      </c>
      <c r="AH20" s="6">
        <f>SUM(AH9:AH19)</f>
        <v>0</v>
      </c>
      <c r="AI20" s="6" t="e">
        <f>AVERAGE(AI9:AI19)</f>
        <v>#DIV/0!</v>
      </c>
      <c r="AJ20" s="6">
        <f>SUM(AJ9:AJ19)</f>
        <v>0</v>
      </c>
      <c r="AK20" s="16">
        <v>0</v>
      </c>
      <c r="AL20" s="6">
        <f>SUM(AL9:AL19)</f>
        <v>0</v>
      </c>
      <c r="AM20" s="6" t="e">
        <f>AVERAGE(AM9:AM19)</f>
        <v>#DIV/0!</v>
      </c>
      <c r="AN20" s="6">
        <f>SUM(AN9:AN19)</f>
        <v>0</v>
      </c>
      <c r="AO20" s="6">
        <v>0</v>
      </c>
      <c r="AP20" s="6">
        <f>SUM(AP9:AP19)</f>
        <v>0</v>
      </c>
      <c r="AQ20" s="6" t="e">
        <f>AVERAGE(AQ9:AQ19)</f>
        <v>#DIV/0!</v>
      </c>
      <c r="AR20" s="6">
        <f>SUM(AR9:AR19)</f>
        <v>0</v>
      </c>
      <c r="AS20" s="6">
        <v>0</v>
      </c>
      <c r="AT20" s="6">
        <f>SUM(AT9:AT19)</f>
        <v>0</v>
      </c>
      <c r="AU20" s="6" t="e">
        <f>AVERAGE(AU9:AU19)</f>
        <v>#DIV/0!</v>
      </c>
      <c r="AV20" s="6">
        <f>SUM(AV9:AV19)</f>
        <v>0</v>
      </c>
      <c r="AW20" s="6">
        <v>0</v>
      </c>
      <c r="AX20" s="6">
        <f>SUM(AX9:AX19)</f>
        <v>0</v>
      </c>
      <c r="AY20" s="6" t="e">
        <f>AVERAGE(AY9:AY19)</f>
        <v>#DIV/0!</v>
      </c>
      <c r="AZ20" s="6">
        <f>SUM(AZ9:AZ19)</f>
        <v>0</v>
      </c>
      <c r="BA20" s="6">
        <v>0</v>
      </c>
      <c r="BB20" s="6">
        <f>SUM(BB9:BB19)</f>
        <v>0</v>
      </c>
      <c r="BC20" s="6" t="e">
        <f>AVERAGE(BC9:BC19)</f>
        <v>#DIV/0!</v>
      </c>
      <c r="BD20" s="6">
        <f>SUM(BD9:BD19)</f>
        <v>0</v>
      </c>
      <c r="BE20" s="6">
        <v>0</v>
      </c>
      <c r="BF20" s="6">
        <f>SUM(BF9:BF19)</f>
        <v>45.5</v>
      </c>
      <c r="BG20" s="6">
        <f>AVERAGE(BG9:BG19)</f>
        <v>2.101015625</v>
      </c>
      <c r="BH20" s="6">
        <f>SUM(BH9:BH19)</f>
        <v>101.37083333333334</v>
      </c>
      <c r="BI20" s="16">
        <f>BH20/BF20</f>
        <v>2.227930402930403</v>
      </c>
      <c r="BJ20" s="6">
        <f>SUM(BJ9:BJ19)</f>
        <v>0</v>
      </c>
      <c r="BK20" s="6" t="e">
        <f>AVERAGE(BK9:BK19)</f>
        <v>#DIV/0!</v>
      </c>
      <c r="BL20" s="6">
        <f>SUM(BL9:BL19)</f>
        <v>0</v>
      </c>
      <c r="BM20" s="6">
        <v>0</v>
      </c>
    </row>
    <row r="21" spans="1:61" ht="12.75">
      <c r="A21" s="3" t="s">
        <v>134</v>
      </c>
      <c r="C21" s="6">
        <f aca="true" t="shared" si="7" ref="C21:H21">C20/8</f>
        <v>6.5625</v>
      </c>
      <c r="D21" s="6">
        <f t="shared" si="7"/>
        <v>14.6765625</v>
      </c>
      <c r="E21" s="6">
        <f t="shared" si="7"/>
        <v>6.5625</v>
      </c>
      <c r="F21" s="6">
        <f t="shared" si="7"/>
        <v>6.5625</v>
      </c>
      <c r="G21" s="6">
        <f t="shared" si="7"/>
        <v>14.6765625</v>
      </c>
      <c r="H21" s="6">
        <f t="shared" si="7"/>
        <v>14.6765625</v>
      </c>
      <c r="I21" s="6">
        <f>G21/E21</f>
        <v>2.236428571428571</v>
      </c>
      <c r="J21" s="6">
        <f>J20/8</f>
        <v>6.5625</v>
      </c>
      <c r="K21" s="6">
        <f>K20/8</f>
        <v>14.6765625</v>
      </c>
      <c r="L21" s="6">
        <f>L20/8</f>
        <v>14.6765625</v>
      </c>
      <c r="M21" s="6">
        <f>K21/J21</f>
        <v>2.236428571428571</v>
      </c>
      <c r="N21" s="6">
        <f>N20/8</f>
        <v>0.75</v>
      </c>
      <c r="P21" s="6">
        <f>P20/8</f>
        <v>1.7135416666666665</v>
      </c>
      <c r="Q21" s="6">
        <f>P21/N21</f>
        <v>2.284722222222222</v>
      </c>
      <c r="R21" s="6">
        <f>R20/8</f>
        <v>0.125</v>
      </c>
      <c r="T21" s="6">
        <f>T20/8</f>
        <v>0.2916666666666667</v>
      </c>
      <c r="U21" s="6">
        <f>T21/R21</f>
        <v>2.3333333333333335</v>
      </c>
      <c r="V21" s="6">
        <f>V20/9</f>
        <v>0</v>
      </c>
      <c r="W21" s="6">
        <v>0</v>
      </c>
      <c r="X21" s="6">
        <f>X20/9</f>
        <v>0</v>
      </c>
      <c r="Z21" s="6">
        <f>Z20/9</f>
        <v>0</v>
      </c>
      <c r="AB21" s="6">
        <f>AB20/9</f>
        <v>0</v>
      </c>
      <c r="AD21" s="6">
        <f>AD20/9</f>
        <v>0</v>
      </c>
      <c r="AF21" s="6">
        <f>AF20/9</f>
        <v>0</v>
      </c>
      <c r="AH21" s="6">
        <f>AH20/9</f>
        <v>0</v>
      </c>
      <c r="AJ21" s="6">
        <f>AJ20/9</f>
        <v>0</v>
      </c>
      <c r="AL21" s="6">
        <f>AL20/9</f>
        <v>0</v>
      </c>
      <c r="AN21" s="6">
        <f>AN20/9</f>
        <v>0</v>
      </c>
      <c r="AP21" s="6">
        <f>AP20/9</f>
        <v>0</v>
      </c>
      <c r="AR21" s="6">
        <f>AR20/9</f>
        <v>0</v>
      </c>
      <c r="AT21" s="6">
        <f>AT20/9</f>
        <v>0</v>
      </c>
      <c r="AV21" s="6">
        <f>AV20/9</f>
        <v>0</v>
      </c>
      <c r="AX21" s="6">
        <f>AX20/9</f>
        <v>0</v>
      </c>
      <c r="AZ21" s="6">
        <f>AZ20/9</f>
        <v>0</v>
      </c>
      <c r="BB21" s="6">
        <f>BB20/9</f>
        <v>0</v>
      </c>
      <c r="BD21" s="6">
        <f>BD20/9</f>
        <v>0</v>
      </c>
      <c r="BF21" s="6">
        <f>BF20/8</f>
        <v>5.6875</v>
      </c>
      <c r="BH21" s="6">
        <f>BH20/8</f>
        <v>12.671354166666667</v>
      </c>
      <c r="BI21" s="6">
        <f>BH21/BF21</f>
        <v>2.227930402930403</v>
      </c>
    </row>
    <row r="22" spans="1:256" ht="12.75">
      <c r="A22" s="27" t="s">
        <v>174</v>
      </c>
      <c r="B22" s="17"/>
      <c r="E22" s="14"/>
      <c r="F22" s="14"/>
      <c r="G22" s="14"/>
      <c r="H22" s="14"/>
      <c r="I22" s="14"/>
      <c r="J22" s="14">
        <f>J20/$E$20</f>
        <v>1</v>
      </c>
      <c r="K22" s="14">
        <f>K20/$G$20</f>
        <v>1</v>
      </c>
      <c r="L22" s="14"/>
      <c r="M22" s="14"/>
      <c r="N22" s="14">
        <f>N20/$E$20</f>
        <v>0.11428571428571428</v>
      </c>
      <c r="O22" s="14"/>
      <c r="P22" s="14">
        <f>P20/$G$20</f>
        <v>0.11675361084495546</v>
      </c>
      <c r="Q22" s="14"/>
      <c r="R22" s="14">
        <f>R20/$E$20</f>
        <v>0.01904761904761905</v>
      </c>
      <c r="S22" s="14"/>
      <c r="T22" s="14">
        <f>T20/$G$20</f>
        <v>0.01987295503743923</v>
      </c>
      <c r="U22" s="14"/>
      <c r="V22" s="14">
        <f>V20/$E$20</f>
        <v>0</v>
      </c>
      <c r="W22" s="14"/>
      <c r="X22" s="14">
        <f>X20/$G$20</f>
        <v>0</v>
      </c>
      <c r="Y22" s="14"/>
      <c r="Z22" s="14">
        <f>Z20/$E$20</f>
        <v>0</v>
      </c>
      <c r="AA22" s="14"/>
      <c r="AB22" s="14">
        <f>AB20/$G$20</f>
        <v>0</v>
      </c>
      <c r="AC22" s="14"/>
      <c r="AD22" s="14">
        <f>AD20/$E$20</f>
        <v>0</v>
      </c>
      <c r="AE22" s="14"/>
      <c r="AF22" s="14">
        <f>AF20/$G$20</f>
        <v>0</v>
      </c>
      <c r="AG22" s="14">
        <v>0</v>
      </c>
      <c r="AH22" s="14">
        <f>AH20/$E$20</f>
        <v>0</v>
      </c>
      <c r="AI22" s="14"/>
      <c r="AJ22" s="14">
        <f>AJ20/$G$20</f>
        <v>0</v>
      </c>
      <c r="AK22" s="14"/>
      <c r="AL22" s="14">
        <f>AL20/$E$20</f>
        <v>0</v>
      </c>
      <c r="AM22" s="14"/>
      <c r="AN22" s="14">
        <f>AN20/$G$20</f>
        <v>0</v>
      </c>
      <c r="AO22" s="14"/>
      <c r="AP22" s="14">
        <f>AP20/$E$20</f>
        <v>0</v>
      </c>
      <c r="AQ22" s="14"/>
      <c r="AR22" s="14">
        <f>AR20/$G$20</f>
        <v>0</v>
      </c>
      <c r="AS22" s="14"/>
      <c r="AT22" s="14">
        <f>AT20/$E$20</f>
        <v>0</v>
      </c>
      <c r="AU22" s="14"/>
      <c r="AV22" s="14">
        <f>AV20/$G$20</f>
        <v>0</v>
      </c>
      <c r="AW22" s="14"/>
      <c r="AX22" s="14">
        <f>AX20/$E$20</f>
        <v>0</v>
      </c>
      <c r="AY22" s="14"/>
      <c r="AZ22" s="14">
        <f>AZ20/$G$20</f>
        <v>0</v>
      </c>
      <c r="BA22" s="14"/>
      <c r="BB22" s="14">
        <f>BB20/$E$20</f>
        <v>0</v>
      </c>
      <c r="BC22" s="14"/>
      <c r="BD22" s="14">
        <f>BD20/$G$20</f>
        <v>0</v>
      </c>
      <c r="BE22" s="14"/>
      <c r="BF22" s="14">
        <f>BF20/$E$20</f>
        <v>0.8666666666666667</v>
      </c>
      <c r="BG22" s="14"/>
      <c r="BH22" s="14">
        <f>BH20/$G$20</f>
        <v>0.8633734341176054</v>
      </c>
      <c r="BI22" s="14"/>
      <c r="BJ22" s="14"/>
      <c r="BK22" s="14"/>
      <c r="BL22" s="14">
        <v>0</v>
      </c>
      <c r="BM22" s="14"/>
      <c r="BN22" s="14"/>
      <c r="BO22" s="14">
        <f>N22+R22+V22+Z22+AD22+AH22+AL22+AP22+AT22+AX22+BB22+BF22+BJ22</f>
        <v>1</v>
      </c>
      <c r="BP22" s="14">
        <f>P22+T22+X22+AB22+AF22+AJ22+AN22+AR22+AV22+AZ22+BD22+BH22+BL22</f>
        <v>1</v>
      </c>
      <c r="BQ22" s="14">
        <f>K22+BD22</f>
        <v>1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4" spans="1:72" ht="12.75">
      <c r="A24" s="3">
        <v>1311</v>
      </c>
      <c r="BS24" s="2"/>
      <c r="BT24" s="6"/>
    </row>
    <row r="25" spans="1:76" ht="12.75">
      <c r="A25" s="3">
        <v>1312</v>
      </c>
      <c r="C25" s="6">
        <v>14.5</v>
      </c>
      <c r="D25" s="6">
        <v>25.562499999999996</v>
      </c>
      <c r="E25" s="6">
        <v>14.5</v>
      </c>
      <c r="F25" s="6">
        <f>N25+R25+V25+Z25+AD25+AH25+AL25+AP25+AT25+AX25+BB25+BF25+BJ25</f>
        <v>14.5</v>
      </c>
      <c r="G25" s="6">
        <v>25.562499999999996</v>
      </c>
      <c r="H25" s="6">
        <f>P25+T25+X25+AB25+AF25+AJ25+AN25+AR25+AV25+AZ25+BD25+BH25+BL25</f>
        <v>25.562499999999996</v>
      </c>
      <c r="I25" s="6">
        <f>G25/E25</f>
        <v>1.7629310344827585</v>
      </c>
      <c r="J25" s="6">
        <f>E25-BB25</f>
        <v>14.5</v>
      </c>
      <c r="K25" s="6">
        <f>P25+T25+X25+AB25+AF25+AJ25+AN25+AR25+AV25+AZ25+BH25+BL25</f>
        <v>25.562499999999996</v>
      </c>
      <c r="L25" s="6">
        <f>G25-BD25</f>
        <v>25.562499999999996</v>
      </c>
      <c r="M25" s="6">
        <f>L25/J25</f>
        <v>1.7629310344827585</v>
      </c>
      <c r="BF25" s="6">
        <v>14.5</v>
      </c>
      <c r="BG25" s="16">
        <v>1.9601190476190478</v>
      </c>
      <c r="BH25" s="6">
        <v>25.562499999999996</v>
      </c>
      <c r="BI25" s="16">
        <v>1.7629310344827585</v>
      </c>
      <c r="BS25" s="2"/>
      <c r="BT25" s="6"/>
      <c r="BV25" s="6"/>
      <c r="BW25" s="6"/>
      <c r="BX25" s="6"/>
    </row>
    <row r="26" ht="12.75">
      <c r="A26" s="3">
        <v>1313</v>
      </c>
    </row>
    <row r="27" ht="12.75">
      <c r="A27" s="3">
        <v>1314</v>
      </c>
    </row>
    <row r="28" spans="1:72" ht="12.75">
      <c r="A28" s="3">
        <v>1315</v>
      </c>
      <c r="C28" s="6">
        <v>8.5</v>
      </c>
      <c r="D28" s="6">
        <v>13.795833333333334</v>
      </c>
      <c r="E28" s="6">
        <v>8.5</v>
      </c>
      <c r="F28" s="6">
        <f>N28+R28+V28+Z28+AD28+AH28+AL28+AP28+AT28+AX28+BB28+BF28+BJ28</f>
        <v>8.5</v>
      </c>
      <c r="G28" s="6">
        <v>13.795833333333334</v>
      </c>
      <c r="H28" s="6">
        <f>P28+T28+X28+AB28+AF28+AJ28+AN28+AR28+AV28+AZ28+BD28+BH28+BL28</f>
        <v>13.795833333333334</v>
      </c>
      <c r="I28" s="6">
        <f>G28/E28</f>
        <v>1.6230392156862745</v>
      </c>
      <c r="J28" s="6">
        <f>E28-BB28</f>
        <v>8.5</v>
      </c>
      <c r="K28" s="6">
        <f>P28+T28+X28+AB28+AF28+AJ28+AN28+AR28+AV28+AZ28+BH28+BL28</f>
        <v>13.795833333333334</v>
      </c>
      <c r="L28" s="6">
        <f>G28-BD28</f>
        <v>13.795833333333334</v>
      </c>
      <c r="M28" s="6">
        <f>L28/J28</f>
        <v>1.6230392156862745</v>
      </c>
      <c r="W28" s="16"/>
      <c r="X28" s="16"/>
      <c r="Y28" s="16"/>
      <c r="BF28" s="6">
        <v>8.5</v>
      </c>
      <c r="BG28" s="6">
        <v>1.6798611111111112</v>
      </c>
      <c r="BH28" s="6">
        <v>13.795833333333334</v>
      </c>
      <c r="BI28" s="16">
        <v>1.6230392156862745</v>
      </c>
      <c r="BS28" s="2"/>
      <c r="BT28" s="6"/>
    </row>
    <row r="29" ht="12.75">
      <c r="A29" s="3" t="s">
        <v>15</v>
      </c>
    </row>
    <row r="30" ht="12.75">
      <c r="A30" s="3" t="s">
        <v>16</v>
      </c>
    </row>
    <row r="31" ht="12.75">
      <c r="A31" s="3" t="s">
        <v>17</v>
      </c>
    </row>
    <row r="32" ht="12.75">
      <c r="A32" s="3" t="s">
        <v>18</v>
      </c>
    </row>
    <row r="33" ht="12.75">
      <c r="A33" s="3" t="s">
        <v>19</v>
      </c>
    </row>
    <row r="35" spans="1:65" ht="12.75">
      <c r="A35" s="3" t="s">
        <v>14</v>
      </c>
      <c r="B35" s="10">
        <v>2</v>
      </c>
      <c r="C35" s="6">
        <f>SUM(C25:C34)</f>
        <v>23</v>
      </c>
      <c r="D35" s="6">
        <f>SUM(D25:D34)</f>
        <v>39.358333333333334</v>
      </c>
      <c r="E35" s="6">
        <f>SUM(E24:E34)</f>
        <v>23</v>
      </c>
      <c r="F35" s="6">
        <f>N35+R35+V35+Z35+AD35+AH35+AL35+AP35+AT35+AX35+BB35+BF35+BJ35</f>
        <v>23</v>
      </c>
      <c r="G35" s="6">
        <f>SUM(G24:G34)</f>
        <v>39.358333333333334</v>
      </c>
      <c r="H35" s="6">
        <f>P35+T35+X35+AB35+AF35+AJ35+AN35+AR35+AV35+AZ35+BD35+BH35+BL35</f>
        <v>39.358333333333334</v>
      </c>
      <c r="I35" s="6">
        <f>G35/E35</f>
        <v>1.711231884057971</v>
      </c>
      <c r="J35" s="6">
        <f>SUM(J25:J34)</f>
        <v>23</v>
      </c>
      <c r="K35" s="6">
        <f>P35+T35+X35+AB35+AF35+AJ35+AN35+AR35+AV35+AZ35+BH35+BL35</f>
        <v>39.358333333333334</v>
      </c>
      <c r="L35" s="6">
        <f>G35-BD35</f>
        <v>39.358333333333334</v>
      </c>
      <c r="M35" s="6">
        <f>K35/J35</f>
        <v>1.711231884057971</v>
      </c>
      <c r="N35" s="6">
        <v>0</v>
      </c>
      <c r="P35" s="6">
        <v>0</v>
      </c>
      <c r="R35" s="6">
        <v>0</v>
      </c>
      <c r="T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f>SUM(Z25:Z34)</f>
        <v>0</v>
      </c>
      <c r="AA35" s="6">
        <v>0</v>
      </c>
      <c r="AB35" s="6">
        <v>0</v>
      </c>
      <c r="AC35" s="6">
        <v>0</v>
      </c>
      <c r="AD35" s="6">
        <f>SUM(AD24:AD34)</f>
        <v>0</v>
      </c>
      <c r="AE35" s="6" t="e">
        <f>AVERAGE(AE24:AE34)</f>
        <v>#DIV/0!</v>
      </c>
      <c r="AF35" s="6">
        <f>SUM(AF24:AF34)</f>
        <v>0</v>
      </c>
      <c r="AG35" s="6">
        <v>0</v>
      </c>
      <c r="AH35" s="6">
        <f>SUM(AH24:AH34)</f>
        <v>0</v>
      </c>
      <c r="AI35" s="6" t="e">
        <f>AVERAGE(AI24:AI34)</f>
        <v>#DIV/0!</v>
      </c>
      <c r="AJ35" s="6">
        <f>SUM(AJ24:AJ34)</f>
        <v>0</v>
      </c>
      <c r="AK35" s="6">
        <v>0</v>
      </c>
      <c r="AL35" s="6">
        <f>SUM(AL24:AL34)</f>
        <v>0</v>
      </c>
      <c r="AM35" s="6" t="e">
        <f>AVERAGE(AM24:AM34)</f>
        <v>#DIV/0!</v>
      </c>
      <c r="AN35" s="6">
        <f>SUM(AN24:AN34)</f>
        <v>0</v>
      </c>
      <c r="AO35" s="6">
        <v>0</v>
      </c>
      <c r="AP35" s="6">
        <f>SUM(AP24:AP34)</f>
        <v>0</v>
      </c>
      <c r="AQ35" s="6" t="e">
        <f>AVERAGE(AQ24:AQ34)</f>
        <v>#DIV/0!</v>
      </c>
      <c r="AR35" s="6">
        <f>SUM(AR24:AR34)</f>
        <v>0</v>
      </c>
      <c r="AS35" s="6">
        <v>0</v>
      </c>
      <c r="AT35" s="6">
        <f>SUM(AT24:AT34)</f>
        <v>0</v>
      </c>
      <c r="AU35" s="6" t="e">
        <f>AVERAGE(AU24:AU34)</f>
        <v>#DIV/0!</v>
      </c>
      <c r="AV35" s="6">
        <f>SUM(AV24:AV34)</f>
        <v>0</v>
      </c>
      <c r="AW35" s="6">
        <v>0</v>
      </c>
      <c r="AX35" s="6">
        <f>SUM(AX24:AX34)</f>
        <v>0</v>
      </c>
      <c r="AY35" s="6" t="e">
        <f>AVERAGE(AY24:AY34)</f>
        <v>#DIV/0!</v>
      </c>
      <c r="AZ35" s="6">
        <f>SUM(AZ24:AZ34)</f>
        <v>0</v>
      </c>
      <c r="BA35" s="6">
        <v>0</v>
      </c>
      <c r="BB35" s="6">
        <f>SUM(BB24:BB34)</f>
        <v>0</v>
      </c>
      <c r="BC35" s="6" t="e">
        <f>AVERAGE(BC24:BC34)</f>
        <v>#DIV/0!</v>
      </c>
      <c r="BD35" s="6">
        <f>SUM(BD24:BD34)</f>
        <v>0</v>
      </c>
      <c r="BE35" s="6">
        <v>0</v>
      </c>
      <c r="BF35" s="6">
        <f>SUM(BF24:BF34)</f>
        <v>23</v>
      </c>
      <c r="BG35" s="6">
        <f>AVERAGE(BG24:BG34)</f>
        <v>1.8199900793650796</v>
      </c>
      <c r="BH35" s="6">
        <f>SUM(BH24:BH34)</f>
        <v>39.358333333333334</v>
      </c>
      <c r="BI35" s="16">
        <f>BH35/BF35</f>
        <v>1.711231884057971</v>
      </c>
      <c r="BJ35" s="6">
        <f>SUM(BJ24:BJ34)</f>
        <v>0</v>
      </c>
      <c r="BK35" s="6" t="e">
        <f>AVERAGE(BK24:BK34)</f>
        <v>#DIV/0!</v>
      </c>
      <c r="BL35" s="6">
        <f>SUM(BL24:BL34)</f>
        <v>0</v>
      </c>
      <c r="BM35" s="6">
        <v>0</v>
      </c>
    </row>
    <row r="36" spans="1:61" ht="12.75">
      <c r="A36" s="3" t="s">
        <v>134</v>
      </c>
      <c r="C36" s="6">
        <f aca="true" t="shared" si="8" ref="C36:H36">C35/2</f>
        <v>11.5</v>
      </c>
      <c r="D36" s="6">
        <f t="shared" si="8"/>
        <v>19.679166666666667</v>
      </c>
      <c r="E36" s="6">
        <f t="shared" si="8"/>
        <v>11.5</v>
      </c>
      <c r="F36" s="6">
        <f t="shared" si="8"/>
        <v>11.5</v>
      </c>
      <c r="G36" s="6">
        <f t="shared" si="8"/>
        <v>19.679166666666667</v>
      </c>
      <c r="H36" s="6">
        <f t="shared" si="8"/>
        <v>19.679166666666667</v>
      </c>
      <c r="I36" s="6">
        <f>G36/E36</f>
        <v>1.711231884057971</v>
      </c>
      <c r="J36" s="6">
        <f>J35/2</f>
        <v>11.5</v>
      </c>
      <c r="K36" s="6">
        <f>K35/2</f>
        <v>19.679166666666667</v>
      </c>
      <c r="L36" s="6">
        <f>L35/2</f>
        <v>19.679166666666667</v>
      </c>
      <c r="M36" s="6">
        <f>K36/J36</f>
        <v>1.711231884057971</v>
      </c>
      <c r="BF36" s="6">
        <f>BF35/2</f>
        <v>11.5</v>
      </c>
      <c r="BH36" s="6">
        <f>BH35/2</f>
        <v>19.679166666666667</v>
      </c>
      <c r="BI36" s="6">
        <f>BH36/BF36</f>
        <v>1.711231884057971</v>
      </c>
    </row>
    <row r="37" spans="1:69" ht="12.75">
      <c r="A37" s="3" t="s">
        <v>174</v>
      </c>
      <c r="J37" s="14">
        <f>J35/$E$35</f>
        <v>1</v>
      </c>
      <c r="K37" s="14">
        <f>K35/$G$35</f>
        <v>1</v>
      </c>
      <c r="N37" s="14">
        <f>N35/$E$35</f>
        <v>0</v>
      </c>
      <c r="O37" s="14"/>
      <c r="P37" s="14">
        <f>P35/$G$35</f>
        <v>0</v>
      </c>
      <c r="Q37" s="14"/>
      <c r="R37" s="14">
        <f>R35/$E$35</f>
        <v>0</v>
      </c>
      <c r="S37" s="14"/>
      <c r="T37" s="14">
        <f>T35/$G$35</f>
        <v>0</v>
      </c>
      <c r="U37" s="14"/>
      <c r="V37" s="14">
        <f>V35/$E$35</f>
        <v>0</v>
      </c>
      <c r="W37" s="6">
        <f>AVERAGE(W26:W36)</f>
        <v>0</v>
      </c>
      <c r="X37" s="14">
        <f>X35/$G$35</f>
        <v>0</v>
      </c>
      <c r="Y37" s="6">
        <v>0</v>
      </c>
      <c r="Z37" s="14">
        <v>0</v>
      </c>
      <c r="AA37" s="14"/>
      <c r="AB37" s="14">
        <f>AB35/$G$35</f>
        <v>0</v>
      </c>
      <c r="AC37" s="14"/>
      <c r="AD37" s="14">
        <f>AD35/$E$35</f>
        <v>0</v>
      </c>
      <c r="AE37" s="14"/>
      <c r="AF37" s="14">
        <f>AF35/$G$35</f>
        <v>0</v>
      </c>
      <c r="AG37" s="14"/>
      <c r="AH37" s="14">
        <f>AH35/$E$35</f>
        <v>0</v>
      </c>
      <c r="AI37" s="14"/>
      <c r="AJ37" s="14">
        <f>AJ35/$G$35</f>
        <v>0</v>
      </c>
      <c r="AK37" s="14"/>
      <c r="AL37" s="14">
        <f>AL35/$E$35</f>
        <v>0</v>
      </c>
      <c r="AM37" s="14"/>
      <c r="AN37" s="14">
        <f>AN35/$G$35</f>
        <v>0</v>
      </c>
      <c r="AO37" s="14"/>
      <c r="AP37" s="14">
        <f>AP35/$E$35</f>
        <v>0</v>
      </c>
      <c r="AQ37" s="14"/>
      <c r="AR37" s="14">
        <f>AR35/$G$35</f>
        <v>0</v>
      </c>
      <c r="AS37" s="14"/>
      <c r="AT37" s="14">
        <f>AT35/$E$35</f>
        <v>0</v>
      </c>
      <c r="AU37" s="14"/>
      <c r="AV37" s="14">
        <f>AV35/$G$35</f>
        <v>0</v>
      </c>
      <c r="AW37" s="14"/>
      <c r="AX37" s="14">
        <f>AX35/$E$35</f>
        <v>0</v>
      </c>
      <c r="AY37" s="14"/>
      <c r="AZ37" s="14">
        <f>AZ35/$G$35</f>
        <v>0</v>
      </c>
      <c r="BA37" s="14"/>
      <c r="BB37" s="14">
        <f>BB35/$E$35</f>
        <v>0</v>
      </c>
      <c r="BC37" s="14"/>
      <c r="BD37" s="14">
        <f>BD35/$G$35</f>
        <v>0</v>
      </c>
      <c r="BE37" s="14"/>
      <c r="BF37" s="14">
        <f>BF35/$E$35</f>
        <v>1</v>
      </c>
      <c r="BG37" s="14"/>
      <c r="BH37" s="14">
        <f>BH35/$G$35</f>
        <v>1</v>
      </c>
      <c r="BI37" s="14"/>
      <c r="BJ37" s="14"/>
      <c r="BK37" s="14"/>
      <c r="BL37" s="6">
        <v>0</v>
      </c>
      <c r="BO37" s="14">
        <f>N37+R37+V37+Z37+AD37+AH37+AL37+AP37+AT37+AX37+BB37+BF37+BJ37</f>
        <v>1</v>
      </c>
      <c r="BP37" s="14">
        <f>P37+T37+X37+AB37+AF37+AJ37+AN37+AR37+AV37+AZ37+BD37+BH37+BL37</f>
        <v>1</v>
      </c>
      <c r="BQ37" s="14">
        <f>K37+BD37</f>
        <v>1</v>
      </c>
    </row>
    <row r="39" ht="12.75">
      <c r="A39" s="3" t="s">
        <v>20</v>
      </c>
    </row>
    <row r="40" ht="12.75">
      <c r="A40" s="3" t="s">
        <v>22</v>
      </c>
    </row>
    <row r="41" ht="12.75">
      <c r="A41" s="3" t="s">
        <v>23</v>
      </c>
    </row>
    <row r="42" ht="12.75">
      <c r="A42" s="3" t="s">
        <v>24</v>
      </c>
    </row>
    <row r="43" ht="12.75">
      <c r="A43" s="3" t="s">
        <v>25</v>
      </c>
    </row>
    <row r="44" ht="12.75">
      <c r="A44" s="3" t="s">
        <v>26</v>
      </c>
    </row>
    <row r="45" ht="12.75">
      <c r="A45" s="3" t="s">
        <v>27</v>
      </c>
    </row>
    <row r="46" ht="12.75">
      <c r="A46" s="3" t="s">
        <v>28</v>
      </c>
    </row>
    <row r="47" ht="12.75">
      <c r="A47" s="3" t="s">
        <v>29</v>
      </c>
    </row>
    <row r="48" ht="12.75">
      <c r="A48" s="3" t="s">
        <v>30</v>
      </c>
    </row>
    <row r="50" spans="1:65" ht="12.75">
      <c r="A50" s="3" t="s">
        <v>21</v>
      </c>
      <c r="B50" s="10">
        <v>0</v>
      </c>
      <c r="W50" s="6" t="e">
        <f>AVERAGE(W39:W49)</f>
        <v>#DIV/0!</v>
      </c>
      <c r="X50" s="6">
        <v>0</v>
      </c>
      <c r="Y50" s="6">
        <v>0</v>
      </c>
      <c r="Z50" s="6">
        <f>SUM(Z40:Z49)</f>
        <v>0</v>
      </c>
      <c r="AA50" s="6">
        <v>0</v>
      </c>
      <c r="AB50" s="6">
        <v>0</v>
      </c>
      <c r="AC50" s="6">
        <v>0</v>
      </c>
      <c r="AD50" s="6">
        <f>SUM(AD39:AD49)</f>
        <v>0</v>
      </c>
      <c r="AE50" s="6" t="e">
        <f>AVERAGE(AE39:AE49)</f>
        <v>#DIV/0!</v>
      </c>
      <c r="AF50" s="6">
        <f>SUM(AF39:AF49)</f>
        <v>0</v>
      </c>
      <c r="AG50" s="6">
        <v>0</v>
      </c>
      <c r="AH50" s="6">
        <f>SUM(AH39:AH49)</f>
        <v>0</v>
      </c>
      <c r="AI50" s="6" t="e">
        <f>AVERAGE(AI39:AI49)</f>
        <v>#DIV/0!</v>
      </c>
      <c r="AJ50" s="6">
        <f>SUM(AJ39:AJ49)</f>
        <v>0</v>
      </c>
      <c r="AK50" s="6">
        <v>0</v>
      </c>
      <c r="AL50" s="6">
        <f>SUM(AL39:AL49)</f>
        <v>0</v>
      </c>
      <c r="AM50" s="6" t="e">
        <f>AVERAGE(AM39:AM49)</f>
        <v>#DIV/0!</v>
      </c>
      <c r="AN50" s="6">
        <f>SUM(AN39:AN49)</f>
        <v>0</v>
      </c>
      <c r="AO50" s="6">
        <v>0</v>
      </c>
      <c r="AP50" s="6">
        <f>SUM(AP39:AP49)</f>
        <v>0</v>
      </c>
      <c r="AQ50" s="6" t="e">
        <f>AVERAGE(AQ39:AQ49)</f>
        <v>#DIV/0!</v>
      </c>
      <c r="AR50" s="6">
        <f>SUM(AR39:AR49)</f>
        <v>0</v>
      </c>
      <c r="AS50" s="6">
        <v>0</v>
      </c>
      <c r="AT50" s="6">
        <f>SUM(AT39:AT49)</f>
        <v>0</v>
      </c>
      <c r="AU50" s="6" t="e">
        <f>AVERAGE(AU39:AU49)</f>
        <v>#DIV/0!</v>
      </c>
      <c r="AV50" s="6">
        <f>SUM(AV39:AV49)</f>
        <v>0</v>
      </c>
      <c r="AW50" s="6">
        <v>0</v>
      </c>
      <c r="AX50" s="6">
        <f>SUM(AX39:AX49)</f>
        <v>0</v>
      </c>
      <c r="AY50" s="6" t="e">
        <f>AVERAGE(AY39:AY49)</f>
        <v>#DIV/0!</v>
      </c>
      <c r="AZ50" s="6">
        <f>SUM(AZ39:AZ49)</f>
        <v>0</v>
      </c>
      <c r="BA50" s="6">
        <v>0</v>
      </c>
      <c r="BB50" s="6">
        <f>SUM(BB39:BB49)</f>
        <v>0</v>
      </c>
      <c r="BC50" s="6" t="e">
        <f>AVERAGE(BC39:BC49)</f>
        <v>#DIV/0!</v>
      </c>
      <c r="BD50" s="6">
        <f>SUM(BD39:BD49)</f>
        <v>0</v>
      </c>
      <c r="BE50" s="6">
        <v>0</v>
      </c>
      <c r="BF50" s="6">
        <f>SUM(BF39:BF49)</f>
        <v>0</v>
      </c>
      <c r="BG50" s="6" t="e">
        <f>AVERAGE(BG39:BG49)</f>
        <v>#DIV/0!</v>
      </c>
      <c r="BH50" s="6">
        <f>SUM(BH39:BH49)</f>
        <v>0</v>
      </c>
      <c r="BI50" s="16">
        <v>0</v>
      </c>
      <c r="BJ50" s="6">
        <f>SUM(BJ39:BJ49)</f>
        <v>0</v>
      </c>
      <c r="BK50" s="6" t="e">
        <f>AVERAGE(BK39:BK49)</f>
        <v>#DIV/0!</v>
      </c>
      <c r="BL50" s="6">
        <f>SUM(BL39:BL49)</f>
        <v>0</v>
      </c>
      <c r="BM50" s="6">
        <v>0</v>
      </c>
    </row>
    <row r="51" spans="1:61" ht="12.75">
      <c r="A51" s="3" t="s">
        <v>134</v>
      </c>
      <c r="BI51" s="16"/>
    </row>
    <row r="52" ht="12.75">
      <c r="A52" s="3" t="s">
        <v>174</v>
      </c>
    </row>
    <row r="54" ht="12.75">
      <c r="A54" s="3" t="s">
        <v>31</v>
      </c>
    </row>
    <row r="55" spans="1:57" ht="12.75">
      <c r="A55" s="3">
        <v>1332</v>
      </c>
      <c r="C55" s="6">
        <v>13</v>
      </c>
      <c r="D55" s="6">
        <v>23.420833333333334</v>
      </c>
      <c r="E55" s="6">
        <v>13</v>
      </c>
      <c r="F55" s="6">
        <f aca="true" t="shared" si="9" ref="F55:F63">N55+R55+V55+Z55+AD55+AH55+AL55+AP55+AT55+AX55+BB55+BF55+BJ55</f>
        <v>13</v>
      </c>
      <c r="G55" s="6">
        <v>23.420833333333334</v>
      </c>
      <c r="H55" s="6">
        <f aca="true" t="shared" si="10" ref="H55:H63">P55+T55+X55+AB55+AF55+AJ55+AN55+AR55+AV55+AZ55+BD55+BH55+BL55</f>
        <v>23.420833333333334</v>
      </c>
      <c r="I55" s="6">
        <f aca="true" t="shared" si="11" ref="I55:I63">G55/E55</f>
        <v>1.8016025641025641</v>
      </c>
      <c r="J55" s="6">
        <f aca="true" t="shared" si="12" ref="J55:J63">E55-BB55</f>
        <v>6.5</v>
      </c>
      <c r="K55" s="6">
        <f aca="true" t="shared" si="13" ref="K55:K63">P55+T55+X55+AB55+AF55+AJ55+AN55+AR55+AV55+AZ55+BH55+BL55</f>
        <v>8.9125</v>
      </c>
      <c r="L55" s="6">
        <f aca="true" t="shared" si="14" ref="L55:L63">G55-BD55</f>
        <v>8.912500000000001</v>
      </c>
      <c r="M55" s="6">
        <f aca="true" t="shared" si="15" ref="M55:M63">L55/J55</f>
        <v>1.3711538461538464</v>
      </c>
      <c r="O55" s="16"/>
      <c r="P55" s="16"/>
      <c r="Q55" s="16"/>
      <c r="R55" s="6">
        <v>3.5</v>
      </c>
      <c r="S55" s="16">
        <v>1.275</v>
      </c>
      <c r="T55" s="16">
        <v>4.4624999999999995</v>
      </c>
      <c r="U55" s="16">
        <v>1.275</v>
      </c>
      <c r="AD55" s="6">
        <v>2</v>
      </c>
      <c r="AE55" s="16">
        <v>1.275</v>
      </c>
      <c r="AF55" s="6">
        <v>2.55</v>
      </c>
      <c r="AG55" s="16">
        <v>1.275</v>
      </c>
      <c r="AT55" s="6">
        <v>1</v>
      </c>
      <c r="AU55" s="16">
        <v>1.9</v>
      </c>
      <c r="AV55" s="6">
        <v>1.9</v>
      </c>
      <c r="AW55" s="16">
        <v>1.9</v>
      </c>
      <c r="BB55" s="6">
        <v>6.5</v>
      </c>
      <c r="BC55" s="16">
        <v>2.291666666666667</v>
      </c>
      <c r="BD55" s="6">
        <v>14.508333333333333</v>
      </c>
      <c r="BE55" s="16">
        <v>2.232051282051282</v>
      </c>
    </row>
    <row r="56" spans="1:76" ht="12.75">
      <c r="A56" s="3">
        <v>1333</v>
      </c>
      <c r="C56" s="6">
        <v>19</v>
      </c>
      <c r="D56" s="6">
        <v>33.416111111111114</v>
      </c>
      <c r="E56" s="6">
        <v>19</v>
      </c>
      <c r="F56" s="6">
        <f t="shared" si="9"/>
        <v>19</v>
      </c>
      <c r="G56" s="6">
        <v>33.416111111111114</v>
      </c>
      <c r="H56" s="6">
        <f t="shared" si="10"/>
        <v>33.416111111111114</v>
      </c>
      <c r="I56" s="6">
        <f t="shared" si="11"/>
        <v>1.7587426900584797</v>
      </c>
      <c r="J56" s="6">
        <f t="shared" si="12"/>
        <v>3.5</v>
      </c>
      <c r="K56" s="6">
        <f t="shared" si="13"/>
        <v>6.0424999999999995</v>
      </c>
      <c r="L56" s="6">
        <f t="shared" si="14"/>
        <v>6.0425</v>
      </c>
      <c r="M56" s="6">
        <f t="shared" si="15"/>
        <v>1.7264285714285716</v>
      </c>
      <c r="N56" s="6">
        <v>0.5</v>
      </c>
      <c r="O56" s="6">
        <v>2.4</v>
      </c>
      <c r="P56" s="16">
        <v>1.2</v>
      </c>
      <c r="Q56" s="16">
        <v>2.4</v>
      </c>
      <c r="R56" s="6">
        <v>2</v>
      </c>
      <c r="S56" s="6">
        <v>1.5525</v>
      </c>
      <c r="T56" s="16">
        <v>3.105</v>
      </c>
      <c r="U56" s="16">
        <v>1.5525</v>
      </c>
      <c r="AT56" s="6">
        <v>1</v>
      </c>
      <c r="AU56" s="6">
        <v>1.7375</v>
      </c>
      <c r="AV56" s="16">
        <v>1.7375</v>
      </c>
      <c r="AW56" s="16">
        <v>1.7375</v>
      </c>
      <c r="BB56" s="6">
        <v>15.5</v>
      </c>
      <c r="BC56" s="6">
        <v>1.8486342592592593</v>
      </c>
      <c r="BD56" s="6">
        <v>27.373611111111114</v>
      </c>
      <c r="BE56" s="16">
        <v>1.7660394265232977</v>
      </c>
      <c r="BS56" s="2"/>
      <c r="BT56" s="6"/>
      <c r="BV56" s="6"/>
      <c r="BW56" s="6"/>
      <c r="BX56" s="6"/>
    </row>
    <row r="57" spans="1:57" ht="12.75">
      <c r="A57" s="3">
        <v>1334</v>
      </c>
      <c r="C57" s="6">
        <v>20</v>
      </c>
      <c r="D57" s="6">
        <v>27.65</v>
      </c>
      <c r="E57" s="6">
        <v>20</v>
      </c>
      <c r="F57" s="6">
        <f t="shared" si="9"/>
        <v>20</v>
      </c>
      <c r="G57" s="6">
        <v>27.65</v>
      </c>
      <c r="H57" s="6">
        <f t="shared" si="10"/>
        <v>27.65</v>
      </c>
      <c r="I57" s="6">
        <f t="shared" si="11"/>
        <v>1.3824999999999998</v>
      </c>
      <c r="J57" s="6">
        <f t="shared" si="12"/>
        <v>16</v>
      </c>
      <c r="K57" s="6">
        <f t="shared" si="13"/>
        <v>20.55</v>
      </c>
      <c r="L57" s="6">
        <f t="shared" si="14"/>
        <v>20.549999999999997</v>
      </c>
      <c r="M57" s="6">
        <f t="shared" si="15"/>
        <v>1.2843749999999998</v>
      </c>
      <c r="N57" s="6">
        <v>8</v>
      </c>
      <c r="O57" s="6">
        <v>1.2500000000000002</v>
      </c>
      <c r="P57" s="16">
        <v>10.600000000000001</v>
      </c>
      <c r="Q57" s="16">
        <v>1.3250000000000002</v>
      </c>
      <c r="R57" s="6">
        <v>8</v>
      </c>
      <c r="S57" s="6">
        <v>1.2583333333333335</v>
      </c>
      <c r="T57" s="6">
        <v>9.95</v>
      </c>
      <c r="U57" s="16">
        <v>1.24375</v>
      </c>
      <c r="BB57" s="6">
        <v>4</v>
      </c>
      <c r="BC57" s="6">
        <v>1.775</v>
      </c>
      <c r="BD57" s="6">
        <v>7.1</v>
      </c>
      <c r="BE57" s="16">
        <v>1.775</v>
      </c>
    </row>
    <row r="58" spans="1:72" ht="12.75">
      <c r="A58" s="3">
        <v>1335</v>
      </c>
      <c r="C58" s="6">
        <v>9.5</v>
      </c>
      <c r="D58" s="6">
        <v>14.432621951219513</v>
      </c>
      <c r="E58" s="6">
        <v>9.5</v>
      </c>
      <c r="F58" s="6">
        <f t="shared" si="9"/>
        <v>9.5</v>
      </c>
      <c r="G58" s="6">
        <v>14.432621951219513</v>
      </c>
      <c r="H58" s="6">
        <f t="shared" si="10"/>
        <v>14.432621951219513</v>
      </c>
      <c r="I58" s="6">
        <f t="shared" si="11"/>
        <v>1.5192233632862646</v>
      </c>
      <c r="J58" s="6">
        <f t="shared" si="12"/>
        <v>5</v>
      </c>
      <c r="K58" s="6">
        <f t="shared" si="13"/>
        <v>6.432621951219513</v>
      </c>
      <c r="L58" s="6">
        <f t="shared" si="14"/>
        <v>6.432621951219513</v>
      </c>
      <c r="M58" s="6">
        <f t="shared" si="15"/>
        <v>1.2865243902439025</v>
      </c>
      <c r="N58" s="6">
        <v>2</v>
      </c>
      <c r="O58" s="16">
        <v>1.291006097560977</v>
      </c>
      <c r="P58" s="16">
        <v>2.582012195121954</v>
      </c>
      <c r="Q58" s="16">
        <v>1.291006097560977</v>
      </c>
      <c r="R58" s="6">
        <v>2</v>
      </c>
      <c r="S58" s="16">
        <v>1.4128048780487792</v>
      </c>
      <c r="T58" s="6">
        <v>2.8256097560975584</v>
      </c>
      <c r="U58" s="16">
        <v>1.4128048780487792</v>
      </c>
      <c r="AX58" s="6">
        <v>1</v>
      </c>
      <c r="AY58" s="16">
        <v>1.0250000000000001</v>
      </c>
      <c r="AZ58" s="16">
        <v>1.0250000000000001</v>
      </c>
      <c r="BA58" s="16">
        <v>1.0250000000000001</v>
      </c>
      <c r="BB58" s="6">
        <v>4.5</v>
      </c>
      <c r="BC58" s="16">
        <v>1.75</v>
      </c>
      <c r="BD58" s="6">
        <v>8</v>
      </c>
      <c r="BE58" s="16">
        <v>1.7777777777777777</v>
      </c>
      <c r="BS58" s="2"/>
      <c r="BT58" s="6"/>
    </row>
    <row r="59" spans="1:72" ht="12.75">
      <c r="A59" s="3">
        <v>1336</v>
      </c>
      <c r="C59" s="6">
        <v>22.5</v>
      </c>
      <c r="D59" s="6">
        <v>32.98859649122807</v>
      </c>
      <c r="E59" s="6">
        <v>22.5</v>
      </c>
      <c r="F59" s="6">
        <f t="shared" si="9"/>
        <v>22.5</v>
      </c>
      <c r="G59" s="6">
        <v>32.98859649122807</v>
      </c>
      <c r="H59" s="6">
        <f t="shared" si="10"/>
        <v>32.98859649122807</v>
      </c>
      <c r="I59" s="6">
        <f t="shared" si="11"/>
        <v>1.466159844054581</v>
      </c>
      <c r="J59" s="6">
        <f t="shared" si="12"/>
        <v>10.5</v>
      </c>
      <c r="K59" s="6">
        <f t="shared" si="13"/>
        <v>13.58859649122807</v>
      </c>
      <c r="L59" s="6">
        <f t="shared" si="14"/>
        <v>13.588596491228074</v>
      </c>
      <c r="M59" s="6">
        <f t="shared" si="15"/>
        <v>1.294152046783626</v>
      </c>
      <c r="N59" s="6">
        <v>1</v>
      </c>
      <c r="O59" s="16">
        <v>1.2</v>
      </c>
      <c r="P59" s="16">
        <v>1.2</v>
      </c>
      <c r="Q59" s="16">
        <v>1.2</v>
      </c>
      <c r="R59" s="6">
        <v>4</v>
      </c>
      <c r="S59" s="16">
        <v>1.1596491228070176</v>
      </c>
      <c r="T59" s="16">
        <v>4.63859649122807</v>
      </c>
      <c r="U59" s="16">
        <v>1.1596491228070176</v>
      </c>
      <c r="AX59" s="6">
        <v>1</v>
      </c>
      <c r="AY59" s="16">
        <v>1.05</v>
      </c>
      <c r="AZ59" s="6">
        <v>1.05</v>
      </c>
      <c r="BA59" s="16">
        <v>1.05</v>
      </c>
      <c r="BB59" s="6">
        <v>12</v>
      </c>
      <c r="BC59" s="16">
        <v>1.6166666666666665</v>
      </c>
      <c r="BD59" s="16">
        <v>19.4</v>
      </c>
      <c r="BE59" s="16">
        <v>1.6166666666666665</v>
      </c>
      <c r="BF59" s="6">
        <v>4.5</v>
      </c>
      <c r="BG59" s="16">
        <v>1.3333333333333333</v>
      </c>
      <c r="BH59" s="6">
        <v>6.7</v>
      </c>
      <c r="BI59" s="16">
        <v>1.488888888888889</v>
      </c>
      <c r="BS59" s="2"/>
      <c r="BT59" s="6"/>
    </row>
    <row r="60" spans="1:61" ht="12.75">
      <c r="A60" s="3">
        <v>1337</v>
      </c>
      <c r="C60" s="6">
        <v>24.5</v>
      </c>
      <c r="D60" s="6">
        <v>47.47500000000001</v>
      </c>
      <c r="E60" s="6">
        <v>24.5</v>
      </c>
      <c r="F60" s="6">
        <f t="shared" si="9"/>
        <v>24.5</v>
      </c>
      <c r="G60" s="6">
        <v>47.47500000000001</v>
      </c>
      <c r="H60" s="6">
        <f t="shared" si="10"/>
        <v>47.47500000000001</v>
      </c>
      <c r="I60" s="6">
        <f t="shared" si="11"/>
        <v>1.9377551020408166</v>
      </c>
      <c r="J60" s="6">
        <f t="shared" si="12"/>
        <v>19</v>
      </c>
      <c r="K60" s="6">
        <f t="shared" si="13"/>
        <v>37.025000000000006</v>
      </c>
      <c r="L60" s="6">
        <f t="shared" si="14"/>
        <v>37.025000000000006</v>
      </c>
      <c r="M60" s="6">
        <f t="shared" si="15"/>
        <v>1.948684210526316</v>
      </c>
      <c r="N60" s="6">
        <v>11</v>
      </c>
      <c r="O60" s="16">
        <v>1.925</v>
      </c>
      <c r="P60" s="16">
        <v>23.425000000000004</v>
      </c>
      <c r="Q60" s="16">
        <v>2.129545454545455</v>
      </c>
      <c r="R60" s="6">
        <v>2</v>
      </c>
      <c r="S60" s="16">
        <v>1.6</v>
      </c>
      <c r="T60" s="16">
        <v>3.2</v>
      </c>
      <c r="U60" s="16">
        <v>1.6</v>
      </c>
      <c r="V60" s="6">
        <v>1</v>
      </c>
      <c r="W60" s="16">
        <v>1.3</v>
      </c>
      <c r="X60" s="16">
        <v>1.3</v>
      </c>
      <c r="Y60" s="16">
        <v>1.3</v>
      </c>
      <c r="AT60" s="6">
        <v>4</v>
      </c>
      <c r="AU60" s="16">
        <v>1.9</v>
      </c>
      <c r="AV60" s="16">
        <v>7.6</v>
      </c>
      <c r="AW60" s="16">
        <v>1.9</v>
      </c>
      <c r="BB60" s="6">
        <v>5.5</v>
      </c>
      <c r="BC60" s="16">
        <v>1.9</v>
      </c>
      <c r="BD60" s="16">
        <v>10.45</v>
      </c>
      <c r="BE60" s="16">
        <v>1.9</v>
      </c>
      <c r="BF60" s="6">
        <v>1</v>
      </c>
      <c r="BG60" s="16">
        <v>1.5</v>
      </c>
      <c r="BH60" s="6">
        <v>1.5</v>
      </c>
      <c r="BI60" s="16">
        <v>1.5</v>
      </c>
    </row>
    <row r="61" spans="1:75" ht="12.75">
      <c r="A61" s="3">
        <v>1338</v>
      </c>
      <c r="C61" s="6">
        <v>21</v>
      </c>
      <c r="D61" s="6">
        <v>40.938257575757575</v>
      </c>
      <c r="E61" s="6">
        <v>21</v>
      </c>
      <c r="F61" s="6">
        <f t="shared" si="9"/>
        <v>21</v>
      </c>
      <c r="G61" s="6">
        <v>40.938257575757575</v>
      </c>
      <c r="H61" s="6">
        <f t="shared" si="10"/>
        <v>40.938257575757575</v>
      </c>
      <c r="I61" s="6">
        <f t="shared" si="11"/>
        <v>1.949440836940837</v>
      </c>
      <c r="J61" s="6">
        <f t="shared" si="12"/>
        <v>12</v>
      </c>
      <c r="K61" s="6">
        <f t="shared" si="13"/>
        <v>19.460416666666667</v>
      </c>
      <c r="L61" s="6">
        <f t="shared" si="14"/>
        <v>19.460416666666667</v>
      </c>
      <c r="M61" s="6">
        <f t="shared" si="15"/>
        <v>1.621701388888889</v>
      </c>
      <c r="N61" s="6">
        <v>3</v>
      </c>
      <c r="O61" s="16">
        <v>2.2</v>
      </c>
      <c r="P61" s="16">
        <v>6.6</v>
      </c>
      <c r="Q61" s="16">
        <v>2.2</v>
      </c>
      <c r="R61" s="6">
        <v>2.5</v>
      </c>
      <c r="S61" s="16">
        <v>1.5041666666666667</v>
      </c>
      <c r="T61" s="16">
        <v>3.7604166666666665</v>
      </c>
      <c r="U61" s="16">
        <v>1.5041666666666667</v>
      </c>
      <c r="AD61" s="6">
        <v>1</v>
      </c>
      <c r="AE61" s="16">
        <v>1.175</v>
      </c>
      <c r="AF61" s="6">
        <v>1.175</v>
      </c>
      <c r="AG61" s="16">
        <v>1.175</v>
      </c>
      <c r="AX61" s="6">
        <v>1</v>
      </c>
      <c r="AY61" s="16">
        <v>1.0999999999999999</v>
      </c>
      <c r="AZ61" s="16">
        <v>1.0999999999999999</v>
      </c>
      <c r="BA61" s="16">
        <v>1.0999999999999999</v>
      </c>
      <c r="BB61" s="6">
        <v>9</v>
      </c>
      <c r="BC61" s="16">
        <v>2.4491477272727273</v>
      </c>
      <c r="BD61" s="6">
        <v>21.477840909090908</v>
      </c>
      <c r="BE61" s="16">
        <v>2.3864267676767676</v>
      </c>
      <c r="BF61" s="6">
        <v>4.5</v>
      </c>
      <c r="BG61" s="16">
        <v>1.5375</v>
      </c>
      <c r="BH61" s="6">
        <v>6.825</v>
      </c>
      <c r="BI61" s="16">
        <v>1.5166666666666666</v>
      </c>
      <c r="BS61" s="2"/>
      <c r="BT61" s="6"/>
      <c r="BV61" s="6"/>
      <c r="BW61" s="6"/>
    </row>
    <row r="62" spans="1:72" ht="12.75">
      <c r="A62" s="3">
        <v>1339</v>
      </c>
      <c r="B62" s="10" t="s">
        <v>245</v>
      </c>
      <c r="C62" s="6">
        <v>19.5</v>
      </c>
      <c r="D62" s="6">
        <v>37.45</v>
      </c>
      <c r="E62" s="6">
        <v>19.5</v>
      </c>
      <c r="F62" s="6">
        <f t="shared" si="9"/>
        <v>19.5</v>
      </c>
      <c r="G62" s="6">
        <v>37.45</v>
      </c>
      <c r="H62" s="6">
        <f t="shared" si="10"/>
        <v>37.45</v>
      </c>
      <c r="I62" s="6">
        <f t="shared" si="11"/>
        <v>1.9205128205128206</v>
      </c>
      <c r="J62" s="6">
        <f t="shared" si="12"/>
        <v>18.5</v>
      </c>
      <c r="K62" s="6">
        <f t="shared" si="13"/>
        <v>35.45</v>
      </c>
      <c r="L62" s="6">
        <f t="shared" si="14"/>
        <v>35.45</v>
      </c>
      <c r="M62" s="6">
        <f t="shared" si="15"/>
        <v>1.9162162162162164</v>
      </c>
      <c r="N62" s="2">
        <v>7</v>
      </c>
      <c r="O62" s="16">
        <v>1.7166666666666668</v>
      </c>
      <c r="P62" s="16">
        <v>13.65</v>
      </c>
      <c r="Q62" s="16">
        <v>1.95</v>
      </c>
      <c r="R62" s="2">
        <v>6</v>
      </c>
      <c r="S62" s="16">
        <v>1.925</v>
      </c>
      <c r="T62" s="5">
        <v>11.55</v>
      </c>
      <c r="U62" s="16">
        <v>1.925</v>
      </c>
      <c r="Y62"/>
      <c r="Z62" s="2"/>
      <c r="AC62"/>
      <c r="AD62" s="2"/>
      <c r="AG62"/>
      <c r="AK62"/>
      <c r="AL62" s="2"/>
      <c r="AO62"/>
      <c r="AT62" s="2"/>
      <c r="AW62"/>
      <c r="BB62" s="6">
        <v>1</v>
      </c>
      <c r="BC62" s="16">
        <v>2</v>
      </c>
      <c r="BD62" s="16">
        <v>2</v>
      </c>
      <c r="BE62" s="16">
        <v>2</v>
      </c>
      <c r="BF62" s="6">
        <v>5.5</v>
      </c>
      <c r="BG62" s="16">
        <v>1.85</v>
      </c>
      <c r="BH62" s="6">
        <v>10.25</v>
      </c>
      <c r="BI62" s="16">
        <v>1.8636363636363635</v>
      </c>
      <c r="BJ62"/>
      <c r="BM62"/>
      <c r="BN62" s="2"/>
      <c r="BO62" s="2"/>
      <c r="BP62" s="6"/>
      <c r="BQ62"/>
      <c r="BR62" s="6"/>
      <c r="BS62" s="6"/>
      <c r="BT62" s="6"/>
    </row>
    <row r="63" spans="1:72" ht="12.75">
      <c r="A63" s="3">
        <v>1340</v>
      </c>
      <c r="C63" s="6">
        <v>25.5</v>
      </c>
      <c r="D63" s="6">
        <v>54.94044901065449</v>
      </c>
      <c r="E63" s="6">
        <v>25.5</v>
      </c>
      <c r="F63" s="6">
        <f t="shared" si="9"/>
        <v>25.5</v>
      </c>
      <c r="G63" s="6">
        <v>54.94044901065449</v>
      </c>
      <c r="H63" s="6">
        <f t="shared" si="10"/>
        <v>54.94044901065449</v>
      </c>
      <c r="I63" s="6">
        <f t="shared" si="11"/>
        <v>2.154527412182529</v>
      </c>
      <c r="J63" s="6">
        <f t="shared" si="12"/>
        <v>16</v>
      </c>
      <c r="K63" s="6">
        <f t="shared" si="13"/>
        <v>26.690449010654493</v>
      </c>
      <c r="L63" s="6">
        <f t="shared" si="14"/>
        <v>26.69044901065449</v>
      </c>
      <c r="M63" s="6">
        <f t="shared" si="15"/>
        <v>1.6681530631659056</v>
      </c>
      <c r="N63" s="16">
        <v>2.5</v>
      </c>
      <c r="O63" s="16">
        <v>1.3126712328767123</v>
      </c>
      <c r="P63" s="16">
        <v>3.4876712328767123</v>
      </c>
      <c r="Q63" s="16">
        <v>1.395068493150685</v>
      </c>
      <c r="R63" s="16">
        <v>1</v>
      </c>
      <c r="S63" s="16">
        <v>1.45</v>
      </c>
      <c r="T63" s="16">
        <v>1.45</v>
      </c>
      <c r="U63" s="16">
        <v>1.45</v>
      </c>
      <c r="AT63" s="16">
        <v>1</v>
      </c>
      <c r="AU63" s="16">
        <v>1.375</v>
      </c>
      <c r="AV63" s="16">
        <v>1.375</v>
      </c>
      <c r="AW63" s="16">
        <v>1.375</v>
      </c>
      <c r="BB63" s="6">
        <v>9.5</v>
      </c>
      <c r="BC63" s="16">
        <v>3.426666666666667</v>
      </c>
      <c r="BD63" s="16">
        <v>28.25</v>
      </c>
      <c r="BE63" s="16">
        <v>2.973684210526316</v>
      </c>
      <c r="BF63" s="16">
        <v>11.5</v>
      </c>
      <c r="BG63" s="16">
        <v>1.9275132275132274</v>
      </c>
      <c r="BH63" s="16">
        <v>20.37777777777778</v>
      </c>
      <c r="BI63" s="16">
        <v>1.7719806763285026</v>
      </c>
      <c r="BS63" s="2"/>
      <c r="BT63" s="6"/>
    </row>
    <row r="64" spans="14:72" ht="12.75">
      <c r="N64" s="16"/>
      <c r="O64" s="16"/>
      <c r="P64" s="16"/>
      <c r="Q64" s="16"/>
      <c r="R64" s="16"/>
      <c r="S64" s="16"/>
      <c r="T64" s="16"/>
      <c r="U64" s="16"/>
      <c r="AT64" s="16"/>
      <c r="AU64" s="16"/>
      <c r="AV64" s="16"/>
      <c r="AW64" s="16"/>
      <c r="BC64" s="16"/>
      <c r="BD64" s="16"/>
      <c r="BE64" s="16"/>
      <c r="BF64" s="16"/>
      <c r="BG64" s="16"/>
      <c r="BH64" s="16"/>
      <c r="BI64" s="16"/>
      <c r="BS64" s="2"/>
      <c r="BT64" s="6"/>
    </row>
    <row r="65" spans="1:72" ht="12.75">
      <c r="A65" s="3" t="s">
        <v>32</v>
      </c>
      <c r="B65" s="10">
        <v>9</v>
      </c>
      <c r="C65" s="6">
        <f>SUM(C55:C64)</f>
        <v>174.5</v>
      </c>
      <c r="D65" s="6">
        <f>SUM(D55:D64)</f>
        <v>312.7118694733041</v>
      </c>
      <c r="E65" s="6">
        <f>SUM(E55:E64)</f>
        <v>174.5</v>
      </c>
      <c r="F65" s="6">
        <f>N65+R65+V65+Z65+AD65+AH65+AL65+AP65+AT65+AX65+BB65+BF65+BJ65</f>
        <v>174.5</v>
      </c>
      <c r="G65" s="6">
        <f>SUM(G55:G64)</f>
        <v>312.7118694733041</v>
      </c>
      <c r="H65" s="6">
        <f>P65+T65+X65+AB65+AF65+AJ65+AN65+AR65+AV65+AZ65+BD65+BH65+BL65</f>
        <v>312.7118694733041</v>
      </c>
      <c r="I65" s="6">
        <f>G65/E65</f>
        <v>1.7920450972682183</v>
      </c>
      <c r="J65" s="6">
        <f>SUM(J55:J64)</f>
        <v>107</v>
      </c>
      <c r="K65" s="6">
        <f>P65+T65+X65+AB65+AF65+AJ65+AN65+AR65+AV65+AZ65+BH65+BL65</f>
        <v>174.15208411976874</v>
      </c>
      <c r="L65" s="6">
        <f>G65-BD65</f>
        <v>174.15208411976874</v>
      </c>
      <c r="M65" s="6">
        <f>K65/J65</f>
        <v>1.627589571212792</v>
      </c>
      <c r="N65" s="6">
        <f>SUM(N55:N64)</f>
        <v>35</v>
      </c>
      <c r="O65" s="6">
        <f>AVERAGE(O54:O64)</f>
        <v>1.6619179996380447</v>
      </c>
      <c r="P65" s="6">
        <f>SUM(P55:P64)</f>
        <v>62.74468342799867</v>
      </c>
      <c r="Q65" s="16">
        <f>P65/N65</f>
        <v>1.7927052407999622</v>
      </c>
      <c r="R65" s="6">
        <f>SUM(R55:R64)</f>
        <v>31</v>
      </c>
      <c r="S65" s="16">
        <f>AVERAGE(S55:S64)</f>
        <v>1.4597171112061997</v>
      </c>
      <c r="T65" s="6">
        <f>SUM(T55:T64)</f>
        <v>44.9421229139923</v>
      </c>
      <c r="U65" s="6">
        <f>T65/R65</f>
        <v>1.4497459004513644</v>
      </c>
      <c r="V65" s="6">
        <f>SUM(V55:V64)</f>
        <v>1</v>
      </c>
      <c r="W65" s="6">
        <f>AVERAGE(W54:W64)</f>
        <v>1.3</v>
      </c>
      <c r="X65" s="6">
        <f>SUM(X55:X64)</f>
        <v>1.3</v>
      </c>
      <c r="Y65" s="16">
        <f>X65/V65</f>
        <v>1.3</v>
      </c>
      <c r="Z65" s="6">
        <f>SUM(Z55:Z64)</f>
        <v>0</v>
      </c>
      <c r="AA65" s="6">
        <v>0</v>
      </c>
      <c r="AB65" s="6">
        <v>0</v>
      </c>
      <c r="AC65" s="6">
        <v>0</v>
      </c>
      <c r="AD65" s="6">
        <f>SUM(AD55:AD64)</f>
        <v>3</v>
      </c>
      <c r="AE65" s="6">
        <f>AVERAGE(AE54:AE64)</f>
        <v>1.225</v>
      </c>
      <c r="AF65" s="6">
        <f>SUM(AF54:AF64)</f>
        <v>3.7249999999999996</v>
      </c>
      <c r="AG65" s="16">
        <f>AF65/AD65</f>
        <v>1.2416666666666665</v>
      </c>
      <c r="AH65" s="6">
        <f>SUM(AH54:AH64)</f>
        <v>0</v>
      </c>
      <c r="AI65" s="6" t="e">
        <f>AVERAGE(AI54:AI64)</f>
        <v>#DIV/0!</v>
      </c>
      <c r="AJ65" s="6">
        <f>SUM(AJ54:AJ64)</f>
        <v>0</v>
      </c>
      <c r="AK65" s="6">
        <v>0</v>
      </c>
      <c r="AL65" s="6">
        <f>SUM(AL54:AL64)</f>
        <v>0</v>
      </c>
      <c r="AM65" s="6" t="e">
        <f>AVERAGE(AM54:AM64)</f>
        <v>#DIV/0!</v>
      </c>
      <c r="AN65" s="6">
        <f>SUM(AN54:AN64)</f>
        <v>0</v>
      </c>
      <c r="AO65" s="6">
        <v>0</v>
      </c>
      <c r="AP65" s="6">
        <f>SUM(AP54:AP64)</f>
        <v>0</v>
      </c>
      <c r="AQ65" s="6" t="e">
        <f>AVERAGE(AQ54:AQ64)</f>
        <v>#DIV/0!</v>
      </c>
      <c r="AR65" s="6">
        <f>SUM(AR54:AR64)</f>
        <v>0</v>
      </c>
      <c r="AS65" s="6">
        <v>0</v>
      </c>
      <c r="AT65" s="6">
        <f>SUM(AT54:AT64)</f>
        <v>7</v>
      </c>
      <c r="AU65" s="6">
        <f>AVERAGE(AU54:AU64)</f>
        <v>1.728125</v>
      </c>
      <c r="AV65" s="6">
        <f>SUM(AV54:AV64)</f>
        <v>12.6125</v>
      </c>
      <c r="AW65" s="16">
        <f>AV65/AT65</f>
        <v>1.8017857142857143</v>
      </c>
      <c r="AX65" s="6">
        <f>SUM(AX54:AX64)</f>
        <v>3</v>
      </c>
      <c r="AY65" s="6">
        <f>AVERAGE(AY54:AY64)</f>
        <v>1.0583333333333333</v>
      </c>
      <c r="AZ65" s="6">
        <f>SUM(AZ54:AZ64)</f>
        <v>3.175</v>
      </c>
      <c r="BA65" s="16">
        <f>AZ65/AX65</f>
        <v>1.0583333333333333</v>
      </c>
      <c r="BB65" s="6">
        <f>SUM(BB54:BB64)</f>
        <v>67.5</v>
      </c>
      <c r="BC65" s="6">
        <f>AVERAGE(BC54:BC64)</f>
        <v>2.117531331836888</v>
      </c>
      <c r="BD65" s="6">
        <f>SUM(BD54:BD64)</f>
        <v>138.55978535353535</v>
      </c>
      <c r="BE65" s="16">
        <f>BD65/BB65</f>
        <v>2.0527375607931164</v>
      </c>
      <c r="BF65" s="6">
        <f>SUM(BF54:BF64)</f>
        <v>27</v>
      </c>
      <c r="BG65" s="6">
        <f>AVERAGE(BG54:BG64)</f>
        <v>1.629669312169312</v>
      </c>
      <c r="BH65" s="6">
        <f>SUM(BH54:BH64)</f>
        <v>45.65277777777778</v>
      </c>
      <c r="BI65" s="16">
        <f>BH65/BF65</f>
        <v>1.6908436213991769</v>
      </c>
      <c r="BJ65" s="6">
        <f>SUM(BJ54:BJ64)</f>
        <v>0</v>
      </c>
      <c r="BK65" s="6" t="e">
        <f>AVERAGE(BK54:BK64)</f>
        <v>#DIV/0!</v>
      </c>
      <c r="BL65" s="6">
        <f>SUM(BL54:BL64)</f>
        <v>0</v>
      </c>
      <c r="BM65" s="6">
        <v>0</v>
      </c>
      <c r="BS65" s="2"/>
      <c r="BT65" s="6"/>
    </row>
    <row r="66" spans="1:72" ht="12.75">
      <c r="A66" s="3" t="s">
        <v>134</v>
      </c>
      <c r="C66" s="6">
        <f aca="true" t="shared" si="16" ref="C66:H66">C65/9</f>
        <v>19.38888888888889</v>
      </c>
      <c r="D66" s="6">
        <f t="shared" si="16"/>
        <v>34.745763274811566</v>
      </c>
      <c r="E66" s="6">
        <f t="shared" si="16"/>
        <v>19.38888888888889</v>
      </c>
      <c r="F66" s="6">
        <f t="shared" si="16"/>
        <v>19.38888888888889</v>
      </c>
      <c r="G66" s="6">
        <f t="shared" si="16"/>
        <v>34.745763274811566</v>
      </c>
      <c r="H66" s="6">
        <f t="shared" si="16"/>
        <v>34.745763274811566</v>
      </c>
      <c r="I66" s="6">
        <f>G65/E65</f>
        <v>1.7920450972682183</v>
      </c>
      <c r="J66" s="6">
        <f>J65/9</f>
        <v>11.88888888888889</v>
      </c>
      <c r="K66" s="6">
        <f>K65/9</f>
        <v>19.350231568863194</v>
      </c>
      <c r="L66" s="6">
        <f>L65/9</f>
        <v>19.350231568863194</v>
      </c>
      <c r="M66" s="6">
        <f>K66/J66</f>
        <v>1.627589571212792</v>
      </c>
      <c r="N66" s="6">
        <f>N65/9</f>
        <v>3.888888888888889</v>
      </c>
      <c r="O66" s="6">
        <f>AVERAGE(O55:O65)</f>
        <v>1.6619179996380447</v>
      </c>
      <c r="P66" s="6">
        <f>P65/9</f>
        <v>6.971631491999853</v>
      </c>
      <c r="Q66" s="16">
        <f>P66/N66</f>
        <v>1.7927052407999622</v>
      </c>
      <c r="R66" s="6">
        <f>R65/9</f>
        <v>3.4444444444444446</v>
      </c>
      <c r="S66" s="16"/>
      <c r="T66" s="6">
        <f>T65/9</f>
        <v>4.993569212665811</v>
      </c>
      <c r="U66" s="6">
        <f>T66/R66</f>
        <v>1.4497459004513644</v>
      </c>
      <c r="V66" s="6">
        <f>V65/9</f>
        <v>0.1111111111111111</v>
      </c>
      <c r="X66" s="6">
        <f>X65/9</f>
        <v>0.14444444444444446</v>
      </c>
      <c r="Y66" s="16">
        <f>X66/V66</f>
        <v>1.3000000000000003</v>
      </c>
      <c r="AD66" s="6">
        <f>AD65/9</f>
        <v>0.3333333333333333</v>
      </c>
      <c r="AF66" s="6">
        <f>AF65/9</f>
        <v>0.41388888888888886</v>
      </c>
      <c r="AG66" s="16">
        <f>AF66/AD66</f>
        <v>1.2416666666666667</v>
      </c>
      <c r="AT66" s="6">
        <f>AT65/9</f>
        <v>0.7777777777777778</v>
      </c>
      <c r="AU66" s="16"/>
      <c r="AV66" s="6">
        <f>AV65/9</f>
        <v>1.401388888888889</v>
      </c>
      <c r="AW66" s="16">
        <f>AV66/AT66</f>
        <v>1.8017857142857143</v>
      </c>
      <c r="AX66" s="6">
        <f>AX65/9</f>
        <v>0.3333333333333333</v>
      </c>
      <c r="AZ66" s="6">
        <f>AZ65/9</f>
        <v>0.35277777777777775</v>
      </c>
      <c r="BA66" s="16">
        <f>AZ66/AX66</f>
        <v>1.0583333333333333</v>
      </c>
      <c r="BB66" s="6">
        <f>BB65/9</f>
        <v>7.5</v>
      </c>
      <c r="BC66" s="16"/>
      <c r="BD66" s="6">
        <f>BD65/9</f>
        <v>15.395531705948372</v>
      </c>
      <c r="BE66" s="16">
        <f>BD66/BB66</f>
        <v>2.0527375607931164</v>
      </c>
      <c r="BF66" s="6">
        <f>BF65/9</f>
        <v>3</v>
      </c>
      <c r="BG66" s="16"/>
      <c r="BH66" s="6">
        <f>BH65/9</f>
        <v>5.072530864197531</v>
      </c>
      <c r="BI66" s="16">
        <f>BH66/BF66</f>
        <v>1.6908436213991769</v>
      </c>
      <c r="BS66" s="2"/>
      <c r="BT66" s="6"/>
    </row>
    <row r="67" spans="1:72" ht="12.75">
      <c r="A67" s="3" t="s">
        <v>174</v>
      </c>
      <c r="F67" s="14"/>
      <c r="G67" s="14"/>
      <c r="H67" s="14"/>
      <c r="I67" s="14"/>
      <c r="J67" s="14">
        <f>J65/$E$65</f>
        <v>0.6131805157593123</v>
      </c>
      <c r="K67" s="14">
        <f>K65/$G$65</f>
        <v>0.5569090946662514</v>
      </c>
      <c r="L67" s="14"/>
      <c r="M67" s="14"/>
      <c r="N67" s="14">
        <f>N65/$E$65</f>
        <v>0.20057306590257878</v>
      </c>
      <c r="O67" s="29"/>
      <c r="P67" s="14">
        <f>P65/$G$65</f>
        <v>0.2006469518847449</v>
      </c>
      <c r="Q67" s="29"/>
      <c r="R67" s="14">
        <f>R65/$E$65</f>
        <v>0.17765042979942694</v>
      </c>
      <c r="S67" s="29"/>
      <c r="T67" s="14">
        <f>T65/$G$65</f>
        <v>0.14371735549944953</v>
      </c>
      <c r="U67" s="29"/>
      <c r="V67" s="14">
        <f>V65/$E$65</f>
        <v>0.0057306590257879654</v>
      </c>
      <c r="W67" s="14"/>
      <c r="X67" s="14">
        <f>X65/$G$65</f>
        <v>0.004157181504461505</v>
      </c>
      <c r="Y67" s="29"/>
      <c r="Z67" s="14">
        <f>Z65/$E$65</f>
        <v>0</v>
      </c>
      <c r="AA67" s="14"/>
      <c r="AB67" s="14">
        <f>AB65/$G$65</f>
        <v>0</v>
      </c>
      <c r="AC67" s="14"/>
      <c r="AD67" s="14">
        <f>AD65/$E$65</f>
        <v>0.017191977077363897</v>
      </c>
      <c r="AE67" s="14"/>
      <c r="AF67" s="14">
        <f>AF65/$G$65</f>
        <v>0.011911923926245464</v>
      </c>
      <c r="AG67" s="29"/>
      <c r="AH67" s="14">
        <f>AH65/$E$65</f>
        <v>0</v>
      </c>
      <c r="AI67" s="14"/>
      <c r="AJ67" s="14"/>
      <c r="AK67" s="14">
        <f>AK65/$G$65</f>
        <v>0</v>
      </c>
      <c r="AL67" s="14">
        <f>AL65/$E$65</f>
        <v>0</v>
      </c>
      <c r="AM67" s="14"/>
      <c r="AN67" s="14">
        <f>AN65/$G$65</f>
        <v>0</v>
      </c>
      <c r="AO67" s="14"/>
      <c r="AP67" s="14">
        <f>AP65/$E$65</f>
        <v>0</v>
      </c>
      <c r="AQ67" s="14"/>
      <c r="AR67" s="14">
        <f>AR65/$G$65</f>
        <v>0</v>
      </c>
      <c r="AS67" s="14"/>
      <c r="AT67" s="14">
        <f>AT65/$E$65</f>
        <v>0.04011461318051576</v>
      </c>
      <c r="AU67" s="29"/>
      <c r="AV67" s="14">
        <f>AV65/$G$65</f>
        <v>0.04033265517309287</v>
      </c>
      <c r="AW67" s="29"/>
      <c r="AX67" s="14">
        <f>AX65/$E$65</f>
        <v>0.017191977077363897</v>
      </c>
      <c r="AY67" s="14"/>
      <c r="AZ67" s="14">
        <f>AZ65/$G$65</f>
        <v>0.010153116366665597</v>
      </c>
      <c r="BA67" s="29"/>
      <c r="BB67" s="14">
        <f>BB65/$E$65</f>
        <v>0.3868194842406877</v>
      </c>
      <c r="BC67" s="29"/>
      <c r="BD67" s="14">
        <f>BD65/$G$65</f>
        <v>0.4430909053337487</v>
      </c>
      <c r="BE67" s="29"/>
      <c r="BF67" s="14">
        <f>BF65/$E$65</f>
        <v>0.15472779369627507</v>
      </c>
      <c r="BG67" s="29"/>
      <c r="BH67" s="14">
        <f>BH65/$G$65</f>
        <v>0.14598991031159153</v>
      </c>
      <c r="BI67" s="29"/>
      <c r="BJ67" s="14">
        <f>BJ65/$E$65</f>
        <v>0</v>
      </c>
      <c r="BK67" s="14"/>
      <c r="BL67" s="14"/>
      <c r="BM67" s="14"/>
      <c r="BN67" s="14"/>
      <c r="BO67" s="14">
        <f>N67+R67+V67+Z67+AD67+AH67+AL67+AP67+AT67+AX67+BB67+BF67+BJ67</f>
        <v>1</v>
      </c>
      <c r="BP67" s="14">
        <f>P67+T67+X67+AB67+AF67+AJ67+AN67+AR67+AV67+AZ67+BD67+BH67+BL67</f>
        <v>1</v>
      </c>
      <c r="BQ67" s="14">
        <f>K67+BD67</f>
        <v>1</v>
      </c>
      <c r="BS67" s="2"/>
      <c r="BT67" s="6"/>
    </row>
    <row r="68" spans="14:72" ht="12.75">
      <c r="N68" s="16"/>
      <c r="O68" s="16"/>
      <c r="P68" s="16"/>
      <c r="Q68" s="16"/>
      <c r="R68" s="16"/>
      <c r="S68" s="16"/>
      <c r="T68" s="16"/>
      <c r="U68" s="16"/>
      <c r="AT68" s="16"/>
      <c r="AU68" s="16"/>
      <c r="AV68" s="16"/>
      <c r="AW68" s="16"/>
      <c r="BC68" s="16"/>
      <c r="BD68" s="16"/>
      <c r="BE68" s="16"/>
      <c r="BF68" s="16"/>
      <c r="BG68" s="16"/>
      <c r="BH68" s="16"/>
      <c r="BI68" s="16"/>
      <c r="BS68" s="2"/>
      <c r="BT68" s="6"/>
    </row>
    <row r="69" spans="1:76" ht="12.75">
      <c r="A69" s="3">
        <v>1341</v>
      </c>
      <c r="C69" s="6">
        <v>12</v>
      </c>
      <c r="D69" s="6">
        <v>18.025</v>
      </c>
      <c r="E69" s="6">
        <v>12</v>
      </c>
      <c r="F69" s="6">
        <f>N69+R69+V69+Z69+AD69+AH69+AL69+AP69+AT69+AX69+BB69+BF69+BJ69</f>
        <v>12</v>
      </c>
      <c r="G69" s="6">
        <v>18.025</v>
      </c>
      <c r="H69" s="6">
        <f>P69+T69+X69+AB69+AF69+AJ69+AN69+AR69+AV69+AZ69+BD69+BH69+BL69</f>
        <v>18.025</v>
      </c>
      <c r="I69" s="6">
        <f>G69/E69</f>
        <v>1.5020833333333332</v>
      </c>
      <c r="J69" s="6">
        <f>E69-BB69</f>
        <v>12</v>
      </c>
      <c r="K69" s="6">
        <f>P69+T69+X69+AB69+AF69+AJ69+AN69+AR69+AV69+AZ69+BH69+BL69</f>
        <v>18.025</v>
      </c>
      <c r="L69" s="6">
        <f>G69-BD69</f>
        <v>18.025</v>
      </c>
      <c r="M69" s="6">
        <f>L69/J69</f>
        <v>1.5020833333333332</v>
      </c>
      <c r="N69" s="16">
        <v>6</v>
      </c>
      <c r="O69" s="16">
        <v>1.5888888888888888</v>
      </c>
      <c r="P69" s="16">
        <v>9.533333333333333</v>
      </c>
      <c r="Q69" s="16">
        <v>1.5888888888888888</v>
      </c>
      <c r="R69" s="16">
        <v>4</v>
      </c>
      <c r="S69" s="16">
        <v>1.4479166666666667</v>
      </c>
      <c r="T69" s="16">
        <v>5.791666666666667</v>
      </c>
      <c r="U69" s="16">
        <v>1.4479166666666667</v>
      </c>
      <c r="AD69" s="16">
        <v>2</v>
      </c>
      <c r="AE69" s="16">
        <v>1.35</v>
      </c>
      <c r="AF69" s="16">
        <v>2.7</v>
      </c>
      <c r="AG69" s="16">
        <v>1.35</v>
      </c>
      <c r="BS69" s="2"/>
      <c r="BT69" s="6"/>
      <c r="BV69" s="6"/>
      <c r="BW69" s="6"/>
      <c r="BX69" s="6"/>
    </row>
    <row r="70" spans="1:71" ht="12.75">
      <c r="A70" s="3">
        <v>1342</v>
      </c>
      <c r="C70" s="6">
        <v>33.5</v>
      </c>
      <c r="D70" s="6">
        <v>63.51193002691272</v>
      </c>
      <c r="E70" s="6">
        <v>33.5</v>
      </c>
      <c r="F70" s="6">
        <f>N70+R70+V70+Z70+AD70+AH70+AL70+AP70+AT70+AX70+BB70+BF70+BJ70</f>
        <v>33.5</v>
      </c>
      <c r="G70" s="6">
        <v>63.51193002691272</v>
      </c>
      <c r="H70" s="6">
        <f>P70+T70+X70+AB70+AF70+AJ70+AN70+AR70+AV70+AZ70+BD70+BH70+BL70</f>
        <v>63.51193002691272</v>
      </c>
      <c r="I70" s="6">
        <f>G70/E70</f>
        <v>1.8958785082660514</v>
      </c>
      <c r="J70" s="6">
        <f>E70-BB70</f>
        <v>29.5</v>
      </c>
      <c r="K70" s="6">
        <f>P70+T70+X70+AB70+AF70+AJ70+AN70+AR70+AV70+AZ70+BH70+BL70</f>
        <v>49.82777777777777</v>
      </c>
      <c r="L70" s="6">
        <f>G70-BD70</f>
        <v>49.82777777777776</v>
      </c>
      <c r="M70" s="6">
        <f>L70/J70</f>
        <v>1.6890772128060259</v>
      </c>
      <c r="N70" s="6">
        <v>6</v>
      </c>
      <c r="O70" s="16">
        <v>1.7305555555555554</v>
      </c>
      <c r="P70" s="16">
        <v>10.383333333333333</v>
      </c>
      <c r="Q70" s="16">
        <v>1.7305555555555554</v>
      </c>
      <c r="R70" s="6">
        <v>14</v>
      </c>
      <c r="S70" s="16">
        <v>1.7638888888888886</v>
      </c>
      <c r="T70" s="16">
        <v>24.69444444444444</v>
      </c>
      <c r="U70" s="16">
        <v>1.7638888888888886</v>
      </c>
      <c r="AD70" s="6">
        <v>2</v>
      </c>
      <c r="AE70" s="16">
        <v>1.4</v>
      </c>
      <c r="AF70" s="6">
        <v>2.8</v>
      </c>
      <c r="AG70" s="16">
        <v>1.4</v>
      </c>
      <c r="BB70" s="6">
        <v>4</v>
      </c>
      <c r="BC70" s="16">
        <v>3.4210380622837406</v>
      </c>
      <c r="BD70" s="16">
        <v>13.684152249134963</v>
      </c>
      <c r="BE70" s="16">
        <v>3.4210380622837406</v>
      </c>
      <c r="BF70" s="6">
        <v>7.5</v>
      </c>
      <c r="BG70" s="16">
        <v>1.586111111111111</v>
      </c>
      <c r="BH70" s="6">
        <v>11.95</v>
      </c>
      <c r="BI70" s="16">
        <v>1.5933333333333333</v>
      </c>
      <c r="BS70" s="2"/>
    </row>
    <row r="71" ht="12.75">
      <c r="A71" s="3">
        <v>1343</v>
      </c>
    </row>
    <row r="72" spans="1:75" ht="12.75">
      <c r="A72" s="3">
        <v>1344</v>
      </c>
      <c r="C72" s="6">
        <v>26.5</v>
      </c>
      <c r="D72" s="6">
        <v>65.83749999999999</v>
      </c>
      <c r="E72" s="6">
        <v>26.5</v>
      </c>
      <c r="F72" s="6">
        <f>N72+R72+V72+Z72+AD72+AH72+AL72+AP72+AT72+AX72+BB72+BF72+BJ72</f>
        <v>26.5</v>
      </c>
      <c r="G72" s="6">
        <v>65.83749999999999</v>
      </c>
      <c r="H72" s="6">
        <f>P72+T72+X72+AB72+AF72+AJ72+AN72+AR72+AV72+AZ72+BD72+BH72+BL72</f>
        <v>65.83749999999999</v>
      </c>
      <c r="I72" s="6">
        <f>G72/E72</f>
        <v>2.4844339622641507</v>
      </c>
      <c r="J72" s="6">
        <f>E72-BB72</f>
        <v>16.5</v>
      </c>
      <c r="K72" s="6">
        <f>P72+T72+X72+AB72+AF72+AJ72+AN72+AR72+AV72+AZ72+BH72+BL72</f>
        <v>27.504166666666666</v>
      </c>
      <c r="L72" s="6">
        <f>G72-BD72</f>
        <v>27.504166666666663</v>
      </c>
      <c r="M72" s="6">
        <f>L72/J72</f>
        <v>1.6669191919191917</v>
      </c>
      <c r="N72" s="6">
        <v>4</v>
      </c>
      <c r="O72" s="16">
        <v>1.5458333333333334</v>
      </c>
      <c r="P72" s="6">
        <v>6.183333333333334</v>
      </c>
      <c r="Q72" s="16">
        <v>1.5458333333333334</v>
      </c>
      <c r="R72" s="6">
        <v>2</v>
      </c>
      <c r="S72" s="16">
        <v>1.3916666666666666</v>
      </c>
      <c r="T72" s="6">
        <v>2.783333333333333</v>
      </c>
      <c r="U72" s="16">
        <v>1.3916666666666666</v>
      </c>
      <c r="AD72" s="6">
        <v>3.5</v>
      </c>
      <c r="AE72" s="16">
        <v>1.6875</v>
      </c>
      <c r="AF72" s="6">
        <v>6.525</v>
      </c>
      <c r="AG72" s="16">
        <v>1.8642857142857143</v>
      </c>
      <c r="AX72" s="6">
        <v>2</v>
      </c>
      <c r="AY72" s="16">
        <v>1.475</v>
      </c>
      <c r="AZ72" s="6">
        <v>2.95</v>
      </c>
      <c r="BA72" s="16">
        <v>1.475</v>
      </c>
      <c r="BB72" s="6">
        <v>10</v>
      </c>
      <c r="BC72" s="16">
        <v>4.041666666666666</v>
      </c>
      <c r="BD72" s="6">
        <v>38.33333333333333</v>
      </c>
      <c r="BE72" s="16">
        <v>3.833333333333333</v>
      </c>
      <c r="BF72" s="6">
        <v>5</v>
      </c>
      <c r="BG72" s="16">
        <v>1.8125</v>
      </c>
      <c r="BH72" s="6">
        <v>9.0625</v>
      </c>
      <c r="BI72" s="16">
        <v>1.8125</v>
      </c>
      <c r="BS72" s="2"/>
      <c r="BT72" s="6"/>
      <c r="BV72" s="6"/>
      <c r="BW72" s="6"/>
    </row>
    <row r="73" spans="1:71" ht="12.75">
      <c r="A73" s="3">
        <v>1345</v>
      </c>
      <c r="B73" s="10" t="s">
        <v>245</v>
      </c>
      <c r="C73" s="6">
        <v>27.5</v>
      </c>
      <c r="D73" s="6">
        <v>65.7625</v>
      </c>
      <c r="E73" s="6">
        <v>27.5</v>
      </c>
      <c r="F73" s="6">
        <f>N73+R73+V73+Z73+AD73+AH73+AL73+AP73+AT73+AX73+BB73+BF73+BJ73</f>
        <v>27.5</v>
      </c>
      <c r="G73" s="6">
        <v>65.7625</v>
      </c>
      <c r="H73" s="6">
        <f>P73+T73+X73+AB73+AF73+AJ73+AN73+AR73+AV73+AZ73+BD73+BH73+BL73</f>
        <v>65.76250000000002</v>
      </c>
      <c r="I73" s="6">
        <f>G73/E73</f>
        <v>2.3913636363636366</v>
      </c>
      <c r="J73" s="6">
        <f>E73-BB73</f>
        <v>20.5</v>
      </c>
      <c r="K73" s="6">
        <f>P73+T73+X73+AB73+AF73+AJ73+AN73+AR73+AV73+AZ73+BH73+BL73</f>
        <v>43.66250000000001</v>
      </c>
      <c r="L73" s="6">
        <f>G73-BD73</f>
        <v>43.6625</v>
      </c>
      <c r="M73" s="6">
        <f>L73/J73</f>
        <v>2.129878048780488</v>
      </c>
      <c r="N73" s="6">
        <v>6.5</v>
      </c>
      <c r="O73" s="16">
        <v>1.85625</v>
      </c>
      <c r="P73" s="6">
        <v>12.8</v>
      </c>
      <c r="Q73" s="16">
        <v>1.9692307692307693</v>
      </c>
      <c r="R73" s="2">
        <v>12</v>
      </c>
      <c r="S73" s="16">
        <v>2.2023148148148146</v>
      </c>
      <c r="T73" s="22">
        <v>27.4125</v>
      </c>
      <c r="U73" s="16">
        <v>2.284375</v>
      </c>
      <c r="V73" s="6">
        <v>2</v>
      </c>
      <c r="W73" s="16">
        <v>1.725</v>
      </c>
      <c r="X73" s="6">
        <v>3.45</v>
      </c>
      <c r="Y73" s="16">
        <v>1.725</v>
      </c>
      <c r="Z73" s="2"/>
      <c r="AC73"/>
      <c r="AD73" s="2"/>
      <c r="AG73"/>
      <c r="AK73"/>
      <c r="AL73" s="2"/>
      <c r="AO73"/>
      <c r="AT73" s="2"/>
      <c r="AW73"/>
      <c r="BB73" s="6">
        <v>7</v>
      </c>
      <c r="BC73" s="16">
        <v>2.9000000000000004</v>
      </c>
      <c r="BD73" s="6">
        <v>22.1</v>
      </c>
      <c r="BE73" s="16">
        <v>3.1571428571428575</v>
      </c>
      <c r="BF73" s="2"/>
      <c r="BI73"/>
      <c r="BJ73"/>
      <c r="BM73"/>
      <c r="BN73" s="2"/>
      <c r="BO73" s="6"/>
      <c r="BP73"/>
      <c r="BQ73" s="6"/>
      <c r="BR73" s="6"/>
      <c r="BS73" s="6"/>
    </row>
    <row r="74" spans="1:71" ht="12.75">
      <c r="A74" s="3">
        <v>1346</v>
      </c>
      <c r="B74" s="10" t="s">
        <v>245</v>
      </c>
      <c r="C74" s="6">
        <v>25</v>
      </c>
      <c r="D74" s="6">
        <v>64.38125</v>
      </c>
      <c r="E74" s="6">
        <v>25</v>
      </c>
      <c r="F74" s="6">
        <f>N74+R74+V74+Z74+AD74+AH74+AL74+AP74+AT74+AX74+BB74+BF74+BJ74</f>
        <v>25</v>
      </c>
      <c r="G74" s="6">
        <v>64.38125</v>
      </c>
      <c r="H74" s="6">
        <f>P74+T74+X74+AB74+AF74+AJ74+AN74+AR74+AV74+AZ74+BD74+BH74+BL74</f>
        <v>64.38125</v>
      </c>
      <c r="I74" s="6">
        <f>G74/E74</f>
        <v>2.5752499999999996</v>
      </c>
      <c r="J74" s="6">
        <f>E74-BB74</f>
        <v>17</v>
      </c>
      <c r="K74" s="6">
        <f>P74+T74+X74+AB74+AF74+AJ74+AN74+AR74+AV74+AZ74+BH74+BL74</f>
        <v>37.28125</v>
      </c>
      <c r="L74" s="6">
        <f>G74-BD74</f>
        <v>37.28124999999999</v>
      </c>
      <c r="M74" s="6">
        <f>L74/J74</f>
        <v>2.1930147058823524</v>
      </c>
      <c r="N74" s="2">
        <v>11</v>
      </c>
      <c r="O74" s="16">
        <v>2.2390625</v>
      </c>
      <c r="P74" s="16">
        <v>27.38125</v>
      </c>
      <c r="Q74" s="16">
        <v>2.4892045454545455</v>
      </c>
      <c r="R74" s="2">
        <v>6</v>
      </c>
      <c r="S74" s="16">
        <v>1.675</v>
      </c>
      <c r="T74" s="2">
        <v>9.9</v>
      </c>
      <c r="U74" s="16">
        <v>1.65</v>
      </c>
      <c r="Y74"/>
      <c r="Z74" s="2"/>
      <c r="AC74"/>
      <c r="AD74" s="2"/>
      <c r="AG74"/>
      <c r="AK74"/>
      <c r="AL74" s="2"/>
      <c r="AO74"/>
      <c r="AT74" s="2"/>
      <c r="AW74"/>
      <c r="BB74" s="6">
        <v>8</v>
      </c>
      <c r="BC74" s="16">
        <v>3.475</v>
      </c>
      <c r="BD74" s="2">
        <v>27.1</v>
      </c>
      <c r="BE74" s="16">
        <v>3.3875</v>
      </c>
      <c r="BF74" s="2"/>
      <c r="BI74"/>
      <c r="BJ74"/>
      <c r="BM74"/>
      <c r="BN74" s="2"/>
      <c r="BO74" s="6"/>
      <c r="BP74"/>
      <c r="BQ74" s="6"/>
      <c r="BR74" s="6"/>
      <c r="BS74" s="6"/>
    </row>
    <row r="75" spans="1:72" ht="12.75">
      <c r="A75" s="3">
        <v>1347</v>
      </c>
      <c r="C75" s="6">
        <v>19</v>
      </c>
      <c r="D75" s="6">
        <v>64.4</v>
      </c>
      <c r="E75" s="6">
        <v>19</v>
      </c>
      <c r="F75" s="6">
        <f>N75+R75+V75+Z75+AD75+AH75+AL75+AP75+AT75+AX75+BB75+BF75+BJ75</f>
        <v>19</v>
      </c>
      <c r="G75" s="6">
        <v>64.4</v>
      </c>
      <c r="H75" s="6">
        <f>P75+T75+X75+AB75+AF75+AJ75+AN75+AR75+AV75+AZ75+BD75+BH75+BL75</f>
        <v>64.4</v>
      </c>
      <c r="I75" s="6">
        <f>G75/E75</f>
        <v>3.3894736842105266</v>
      </c>
      <c r="J75" s="6">
        <f>E75-BB75</f>
        <v>9</v>
      </c>
      <c r="K75" s="6">
        <f>P75+T75+X75+AB75+AF75+AJ75+AN75+AR75+AV75+AZ75+BH75+BL75</f>
        <v>22.3</v>
      </c>
      <c r="L75" s="6">
        <f>G75-BD75</f>
        <v>22.300000000000004</v>
      </c>
      <c r="M75" s="6">
        <f>L75/J75</f>
        <v>2.4777777777777783</v>
      </c>
      <c r="N75" s="6">
        <v>2</v>
      </c>
      <c r="O75" s="16">
        <v>1.7</v>
      </c>
      <c r="P75" s="6">
        <v>3.4</v>
      </c>
      <c r="Q75" s="16">
        <v>1.7</v>
      </c>
      <c r="R75" s="6">
        <v>2</v>
      </c>
      <c r="S75" s="16">
        <v>1.7</v>
      </c>
      <c r="T75" s="6">
        <v>3.4</v>
      </c>
      <c r="U75" s="16">
        <v>1.7</v>
      </c>
      <c r="BB75" s="6">
        <v>10</v>
      </c>
      <c r="BC75" s="16">
        <v>4.427777777777778</v>
      </c>
      <c r="BD75" s="6">
        <v>42.1</v>
      </c>
      <c r="BE75" s="16">
        <v>4.21</v>
      </c>
      <c r="BF75" s="6">
        <v>5</v>
      </c>
      <c r="BG75" s="16">
        <v>3.2</v>
      </c>
      <c r="BH75" s="6">
        <v>15.5</v>
      </c>
      <c r="BI75" s="16">
        <v>3.1</v>
      </c>
      <c r="BS75" s="2"/>
      <c r="BT75" s="6"/>
    </row>
    <row r="76" ht="12.75">
      <c r="A76" s="3">
        <v>1348</v>
      </c>
    </row>
    <row r="77" ht="12.75">
      <c r="A77" s="3">
        <v>1349</v>
      </c>
    </row>
    <row r="78" spans="1:76" ht="12.75">
      <c r="A78" s="3">
        <v>1350</v>
      </c>
      <c r="B78" s="10" t="s">
        <v>245</v>
      </c>
      <c r="C78" s="6">
        <v>15</v>
      </c>
      <c r="D78" s="6">
        <v>59.85</v>
      </c>
      <c r="E78" s="6">
        <v>15</v>
      </c>
      <c r="F78" s="6">
        <f>N78+R78+V78+Z78+AD78+AH78+AL78+AP78+AT78+AX78+BB78+BF78+BJ78</f>
        <v>15</v>
      </c>
      <c r="G78" s="6">
        <v>59.85</v>
      </c>
      <c r="H78" s="6">
        <f>P78+T78+X78+AB78+AF78+AJ78+AN78+AR78+AV78+AZ78+BD78+BH78+BL78</f>
        <v>59.85</v>
      </c>
      <c r="I78" s="6">
        <f>G78/E78</f>
        <v>3.99</v>
      </c>
      <c r="J78" s="6">
        <f>E78-BB78</f>
        <v>4</v>
      </c>
      <c r="K78" s="6">
        <f>P78+T78+X78+AB78+AF78+AJ78+AN78+AR78+AV78+AZ78+BH78+BL78</f>
        <v>8.6</v>
      </c>
      <c r="L78" s="6">
        <f>G78-BD78</f>
        <v>8.600000000000001</v>
      </c>
      <c r="M78" s="6">
        <f>L78/J78</f>
        <v>2.1500000000000004</v>
      </c>
      <c r="BB78" s="6">
        <v>11</v>
      </c>
      <c r="BC78" s="16">
        <v>4.645833333333334</v>
      </c>
      <c r="BD78" s="6">
        <v>51.25</v>
      </c>
      <c r="BE78" s="16">
        <v>4.659090909090909</v>
      </c>
      <c r="BF78" s="6">
        <v>4</v>
      </c>
      <c r="BG78" s="16">
        <v>2.15</v>
      </c>
      <c r="BH78" s="6">
        <v>8.6</v>
      </c>
      <c r="BI78" s="16">
        <v>2.15</v>
      </c>
      <c r="BS78" s="2"/>
      <c r="BT78" s="6"/>
      <c r="BV78" s="6"/>
      <c r="BW78" s="6"/>
      <c r="BX78" s="6"/>
    </row>
    <row r="80" spans="1:65" ht="12.75">
      <c r="A80" s="3" t="s">
        <v>33</v>
      </c>
      <c r="B80" s="10">
        <v>7</v>
      </c>
      <c r="C80" s="6">
        <f>SUM(C69:C79)</f>
        <v>158.5</v>
      </c>
      <c r="D80" s="6">
        <f>SUM(D69:D79)</f>
        <v>401.76818002691266</v>
      </c>
      <c r="E80" s="6">
        <f>SUM(E69:E79)</f>
        <v>158.5</v>
      </c>
      <c r="F80" s="6">
        <f>N80+R80+V80+Z80+AD80+AH80+AL80+AP80+AT80+AX80+BB80+BF80+BJ80</f>
        <v>158.5</v>
      </c>
      <c r="G80" s="6">
        <f>SUM(G69:G79)</f>
        <v>401.76818002691266</v>
      </c>
      <c r="H80" s="6">
        <f>SUM(H69:H79)</f>
        <v>401.7681800269128</v>
      </c>
      <c r="I80" s="6">
        <f>G80/E80</f>
        <v>2.534815015942667</v>
      </c>
      <c r="J80" s="6">
        <f>SUM(J69:J79)</f>
        <v>108.5</v>
      </c>
      <c r="K80" s="6">
        <f>SUM(K69:K79)</f>
        <v>207.20069444444445</v>
      </c>
      <c r="L80" s="6">
        <f>G80-BD80</f>
        <v>207.20069444444437</v>
      </c>
      <c r="M80" s="6">
        <f>K80/J80</f>
        <v>1.909683819764465</v>
      </c>
      <c r="N80" s="6">
        <f>SUM(N69:N79)</f>
        <v>35.5</v>
      </c>
      <c r="O80" s="6">
        <f>AVERAGE(O69:O79)</f>
        <v>1.776765046296296</v>
      </c>
      <c r="P80" s="6">
        <f>SUM(P69:P79)</f>
        <v>69.68125</v>
      </c>
      <c r="Q80" s="6">
        <f>P80/N80</f>
        <v>1.9628521126760565</v>
      </c>
      <c r="R80" s="6">
        <f>SUM(R69:R79)</f>
        <v>40</v>
      </c>
      <c r="S80" s="6">
        <f>AVERAGE(S69:S79)</f>
        <v>1.696797839506173</v>
      </c>
      <c r="T80" s="6">
        <f>SUM(T69:T79)</f>
        <v>73.98194444444445</v>
      </c>
      <c r="U80" s="6">
        <f>T80/R80</f>
        <v>1.8495486111111112</v>
      </c>
      <c r="V80" s="6">
        <f>SUM(V69:V79)</f>
        <v>2</v>
      </c>
      <c r="W80" s="6">
        <f>AVERAGE(W69:W79)</f>
        <v>1.725</v>
      </c>
      <c r="X80" s="6">
        <f>SUM(X69:X79)</f>
        <v>3.45</v>
      </c>
      <c r="Y80" s="16">
        <f>X80/V80</f>
        <v>1.725</v>
      </c>
      <c r="Z80" s="6">
        <f>SUM(Z69:Z79)</f>
        <v>0</v>
      </c>
      <c r="AA80" s="6" t="e">
        <f>AVERAGE(AA69:AA79)</f>
        <v>#DIV/0!</v>
      </c>
      <c r="AB80" s="6">
        <f>SUM(AB69:AB79)</f>
        <v>0</v>
      </c>
      <c r="AC80" s="6">
        <v>0</v>
      </c>
      <c r="AD80" s="6">
        <f>SUM(AD69:AD79)</f>
        <v>7.5</v>
      </c>
      <c r="AE80" s="6">
        <f>AVERAGE(AE69:AE79)</f>
        <v>1.4791666666666667</v>
      </c>
      <c r="AF80" s="6">
        <f>SUM(AF69:AF79)</f>
        <v>12.025</v>
      </c>
      <c r="AG80" s="16">
        <f>AF80/AD80</f>
        <v>1.6033333333333333</v>
      </c>
      <c r="AH80" s="6">
        <f>SUM(AH69:AH79)</f>
        <v>0</v>
      </c>
      <c r="AI80" s="6" t="e">
        <f>AVERAGE(AI69:AI79)</f>
        <v>#DIV/0!</v>
      </c>
      <c r="AJ80" s="6">
        <f>SUM(AJ69:AJ79)</f>
        <v>0</v>
      </c>
      <c r="AK80" s="6">
        <v>0</v>
      </c>
      <c r="AL80" s="6">
        <f>SUM(AL69:AL79)</f>
        <v>0</v>
      </c>
      <c r="AM80" s="6" t="e">
        <f>AVERAGE(AM69:AM79)</f>
        <v>#DIV/0!</v>
      </c>
      <c r="AN80" s="6">
        <f>SUM(AN69:AN79)</f>
        <v>0</v>
      </c>
      <c r="AO80" s="6">
        <v>0</v>
      </c>
      <c r="AP80" s="6">
        <f>SUM(AP69:AP79)</f>
        <v>0</v>
      </c>
      <c r="AQ80" s="6" t="e">
        <f>AVERAGE(AQ69:AQ79)</f>
        <v>#DIV/0!</v>
      </c>
      <c r="AR80" s="6">
        <f>SUM(AR69:AR79)</f>
        <v>0</v>
      </c>
      <c r="AS80" s="6">
        <v>0</v>
      </c>
      <c r="AT80" s="6">
        <f>SUM(AT69:AT79)</f>
        <v>0</v>
      </c>
      <c r="AU80" s="6" t="e">
        <f>AVERAGE(AU69:AU79)</f>
        <v>#DIV/0!</v>
      </c>
      <c r="AV80" s="6">
        <f>SUM(AV69:AV79)</f>
        <v>0</v>
      </c>
      <c r="AW80" s="6">
        <v>0</v>
      </c>
      <c r="AX80" s="6">
        <f>SUM(AX69:AX79)</f>
        <v>2</v>
      </c>
      <c r="AY80" s="6">
        <f>AVERAGE(AY69:AY79)</f>
        <v>1.475</v>
      </c>
      <c r="AZ80" s="6">
        <f>SUM(AZ69:AZ79)</f>
        <v>2.95</v>
      </c>
      <c r="BA80" s="16">
        <f>AZ80/AX80</f>
        <v>1.475</v>
      </c>
      <c r="BB80" s="6">
        <f>SUM(BB69:BB79)</f>
        <v>50</v>
      </c>
      <c r="BC80" s="6">
        <f>AVERAGE(BC69:BC79)</f>
        <v>3.818552640010253</v>
      </c>
      <c r="BD80" s="6">
        <f>SUM(BD69:BD79)</f>
        <v>194.5674855824683</v>
      </c>
      <c r="BE80" s="16">
        <f>BD80/BB80</f>
        <v>3.891349711649366</v>
      </c>
      <c r="BF80" s="6">
        <f>SUM(BF69:BF79)</f>
        <v>21.5</v>
      </c>
      <c r="BG80" s="6">
        <f>AVERAGE(BG69:BG79)</f>
        <v>2.187152777777778</v>
      </c>
      <c r="BH80" s="6">
        <f>SUM(BH69:BH79)</f>
        <v>45.112500000000004</v>
      </c>
      <c r="BI80" s="16">
        <f>BH80/BF80</f>
        <v>2.0982558139534886</v>
      </c>
      <c r="BJ80" s="6">
        <f>SUM(BJ69:BJ79)</f>
        <v>0</v>
      </c>
      <c r="BK80" s="6" t="e">
        <f>AVERAGE(BK69:BK79)</f>
        <v>#DIV/0!</v>
      </c>
      <c r="BL80" s="6">
        <f>SUM(BL69:BL79)</f>
        <v>0</v>
      </c>
      <c r="BM80" s="6">
        <v>0</v>
      </c>
    </row>
    <row r="81" spans="1:65" ht="12.75">
      <c r="A81" s="3" t="s">
        <v>134</v>
      </c>
      <c r="C81" s="6">
        <f aca="true" t="shared" si="17" ref="C81:H81">C80/7</f>
        <v>22.642857142857142</v>
      </c>
      <c r="D81" s="6">
        <f t="shared" si="17"/>
        <v>57.39545428955895</v>
      </c>
      <c r="E81" s="6">
        <f t="shared" si="17"/>
        <v>22.642857142857142</v>
      </c>
      <c r="F81" s="6">
        <f t="shared" si="17"/>
        <v>22.642857142857142</v>
      </c>
      <c r="G81" s="6">
        <f t="shared" si="17"/>
        <v>57.39545428955895</v>
      </c>
      <c r="H81" s="6">
        <f t="shared" si="17"/>
        <v>57.39545428955897</v>
      </c>
      <c r="I81" s="6">
        <f>G80/E80</f>
        <v>2.534815015942667</v>
      </c>
      <c r="J81" s="6">
        <f>J80/7</f>
        <v>15.5</v>
      </c>
      <c r="K81" s="6">
        <f>K80/7</f>
        <v>29.600099206349206</v>
      </c>
      <c r="L81" s="6">
        <f>L80/7</f>
        <v>29.600099206349196</v>
      </c>
      <c r="M81" s="6">
        <f>L81/J81</f>
        <v>1.9096838197644643</v>
      </c>
      <c r="N81" s="6">
        <f>N80/7</f>
        <v>5.071428571428571</v>
      </c>
      <c r="P81" s="6">
        <f>P80/7</f>
        <v>9.954464285714286</v>
      </c>
      <c r="Q81" s="6">
        <f>P81/N81</f>
        <v>1.9628521126760565</v>
      </c>
      <c r="R81" s="6">
        <f>R80/7</f>
        <v>5.714285714285714</v>
      </c>
      <c r="T81" s="6">
        <f>T80/7</f>
        <v>10.568849206349208</v>
      </c>
      <c r="U81" s="6">
        <f>T81/R81</f>
        <v>1.8495486111111115</v>
      </c>
      <c r="V81" s="6">
        <f>V80/7</f>
        <v>0.2857142857142857</v>
      </c>
      <c r="X81" s="6">
        <f>X80/7</f>
        <v>0.4928571428571429</v>
      </c>
      <c r="Y81" s="6">
        <f>X81/V81</f>
        <v>1.725</v>
      </c>
      <c r="AD81" s="6">
        <f>AD80/7</f>
        <v>1.0714285714285714</v>
      </c>
      <c r="AF81" s="6">
        <f>AF80/7</f>
        <v>1.717857142857143</v>
      </c>
      <c r="AG81" s="6">
        <f>AF81/AD81</f>
        <v>1.6033333333333335</v>
      </c>
      <c r="AX81" s="6">
        <f>AX80/7</f>
        <v>0.2857142857142857</v>
      </c>
      <c r="AZ81" s="6">
        <f>AZ80/7</f>
        <v>0.42142857142857143</v>
      </c>
      <c r="BA81" s="6">
        <f>AZ81/AX81</f>
        <v>1.475</v>
      </c>
      <c r="BB81" s="6">
        <f>BB80/7</f>
        <v>7.142857142857143</v>
      </c>
      <c r="BD81" s="6">
        <f>BD80/7</f>
        <v>27.795355083209756</v>
      </c>
      <c r="BE81" s="6">
        <f>BD81/BB81</f>
        <v>3.8913497116493656</v>
      </c>
      <c r="BF81" s="6">
        <f>BF80/7</f>
        <v>3.0714285714285716</v>
      </c>
      <c r="BH81" s="6">
        <f>BH80/7</f>
        <v>6.444642857142858</v>
      </c>
      <c r="BI81" s="6">
        <f>BH81/BF81</f>
        <v>2.0982558139534886</v>
      </c>
      <c r="BJ81" s="6">
        <v>0</v>
      </c>
      <c r="BK81" s="6">
        <v>0</v>
      </c>
      <c r="BL81" s="6">
        <v>0</v>
      </c>
      <c r="BM81" s="6">
        <v>0</v>
      </c>
    </row>
    <row r="82" spans="1:69" ht="12.75">
      <c r="A82" s="3" t="s">
        <v>174</v>
      </c>
      <c r="J82" s="14">
        <f>J80/$E$80</f>
        <v>0.6845425867507886</v>
      </c>
      <c r="K82" s="14">
        <f>K80/$G$80</f>
        <v>0.5157220127053491</v>
      </c>
      <c r="N82" s="14">
        <f>N80/$E$80</f>
        <v>0.22397476340694006</v>
      </c>
      <c r="P82" s="14">
        <f>P80/$G$80</f>
        <v>0.17343645779845573</v>
      </c>
      <c r="R82" s="14">
        <f>R80/$E$80</f>
        <v>0.25236593059936907</v>
      </c>
      <c r="T82" s="14">
        <f>T80/$G$80</f>
        <v>0.18414087556532907</v>
      </c>
      <c r="V82" s="14">
        <f>V80/$E$80</f>
        <v>0.012618296529968454</v>
      </c>
      <c r="X82" s="14">
        <f>X80/$G$80</f>
        <v>0.00858704141221164</v>
      </c>
      <c r="Z82" s="14">
        <f>Z80/$E$80</f>
        <v>0</v>
      </c>
      <c r="AC82" s="14">
        <f>AC80/$G$80</f>
        <v>0</v>
      </c>
      <c r="AD82" s="14">
        <f>AD80/$E$80</f>
        <v>0.0473186119873817</v>
      </c>
      <c r="AF82" s="14">
        <f>AF80/$G$80</f>
        <v>0.02993019506720144</v>
      </c>
      <c r="AH82" s="14">
        <f>AH80/$E$80</f>
        <v>0</v>
      </c>
      <c r="AJ82" s="14">
        <f>AJ80/$G$80</f>
        <v>0</v>
      </c>
      <c r="AL82" s="14">
        <f>AL80/$E$80</f>
        <v>0</v>
      </c>
      <c r="AN82" s="14">
        <f>AN80/$G$80</f>
        <v>0</v>
      </c>
      <c r="AP82" s="14">
        <f>AP80/$E$80</f>
        <v>0</v>
      </c>
      <c r="AR82" s="14">
        <f>AR80/$G$80</f>
        <v>0</v>
      </c>
      <c r="AT82" s="14">
        <f>AT80/$E$80</f>
        <v>0</v>
      </c>
      <c r="AV82" s="14">
        <f>AV80/$G$80</f>
        <v>0</v>
      </c>
      <c r="AX82" s="14">
        <f>AX80/$E$80</f>
        <v>0.012618296529968454</v>
      </c>
      <c r="AZ82" s="14">
        <f>AZ80/$G$80</f>
        <v>0.007342542656818648</v>
      </c>
      <c r="BB82" s="14">
        <f>BB80/$E$80</f>
        <v>0.31545741324921134</v>
      </c>
      <c r="BD82" s="14">
        <f>BD80/$G$80</f>
        <v>0.48427798729465105</v>
      </c>
      <c r="BF82" s="14">
        <f>BF80/$E$80</f>
        <v>0.13564668769716087</v>
      </c>
      <c r="BH82" s="14">
        <f>BH80/$G$80</f>
        <v>0.11228490020533263</v>
      </c>
      <c r="BJ82" s="14">
        <f>BJ80/$E$80</f>
        <v>0</v>
      </c>
      <c r="BL82" s="14">
        <f>BL80/$G$80</f>
        <v>0</v>
      </c>
      <c r="BO82" s="14">
        <f>N82+R82+V82+Z82+AD82+AH82+AL82+AP82+AT82+AX82+BB82+BF82+BJ82</f>
        <v>1</v>
      </c>
      <c r="BP82" s="14">
        <f>P82+T82+X82+AB82+AF82+AJ82+AN82+AR82+AV82+AZ82+BD82+BH82+BL82</f>
        <v>1.0000000000000002</v>
      </c>
      <c r="BQ82" s="14">
        <f>K82+BD82</f>
        <v>1.0000000000000002</v>
      </c>
    </row>
    <row r="84" spans="1:72" ht="12.75">
      <c r="A84" s="3">
        <v>1351</v>
      </c>
      <c r="C84" s="6">
        <v>19.33</v>
      </c>
      <c r="D84" s="6">
        <v>85.8875</v>
      </c>
      <c r="E84" s="6">
        <v>19.33</v>
      </c>
      <c r="F84" s="6">
        <f>N84+R84+V84+Z84+AD84+AH84+AL84+AP84+AT84+AX84+BB84+BF84+BJ84</f>
        <v>19.33</v>
      </c>
      <c r="G84" s="6">
        <v>85.8875</v>
      </c>
      <c r="H84" s="6">
        <f>P84+T84+X84+AB84+AF84+AJ84+AN84+AR84+AV84+AZ84+BD84+BH84+BL84</f>
        <v>85.8875</v>
      </c>
      <c r="I84" s="6">
        <f>G84/E84</f>
        <v>4.443222969477497</v>
      </c>
      <c r="J84" s="6">
        <f>E84-BB84</f>
        <v>14.999999999999998</v>
      </c>
      <c r="K84" s="6">
        <f>P84+T84+X84+AB84+AF84+AJ84+AN84+AR84+AV84+AZ84+BH84+BL84</f>
        <v>48</v>
      </c>
      <c r="L84" s="6">
        <f>G84-BD84</f>
        <v>47.99999999999999</v>
      </c>
      <c r="M84" s="6">
        <f>L84/J84</f>
        <v>3.1999999999999997</v>
      </c>
      <c r="N84" s="6">
        <v>5</v>
      </c>
      <c r="O84" s="16">
        <v>3.3</v>
      </c>
      <c r="P84" s="16">
        <v>16.2</v>
      </c>
      <c r="Q84" s="16">
        <v>3.24</v>
      </c>
      <c r="R84" s="6">
        <v>6</v>
      </c>
      <c r="S84" s="16">
        <v>3.5</v>
      </c>
      <c r="T84" s="6">
        <v>21</v>
      </c>
      <c r="U84" s="16">
        <v>3.5</v>
      </c>
      <c r="BB84" s="6">
        <v>4.33</v>
      </c>
      <c r="BC84" s="16">
        <v>8.750000000000002</v>
      </c>
      <c r="BD84" s="6">
        <v>37.88750000000001</v>
      </c>
      <c r="BE84" s="16">
        <v>8.750000000000002</v>
      </c>
      <c r="BF84" s="6">
        <v>4</v>
      </c>
      <c r="BG84" s="16">
        <v>2.7</v>
      </c>
      <c r="BH84" s="6">
        <v>10.8</v>
      </c>
      <c r="BI84" s="16">
        <v>2.7</v>
      </c>
      <c r="BS84" s="2"/>
      <c r="BT84" s="6"/>
    </row>
    <row r="85" spans="1:76" ht="12.75">
      <c r="A85" s="3">
        <v>1352</v>
      </c>
      <c r="C85" s="6">
        <v>15</v>
      </c>
      <c r="D85" s="6">
        <v>45</v>
      </c>
      <c r="E85" s="6">
        <v>15</v>
      </c>
      <c r="F85" s="6">
        <f>N85+R85+V85+Z85+AD85+AH85+AL85+AP85+AT85+AX85+BB85+BF85+BJ85</f>
        <v>15</v>
      </c>
      <c r="G85" s="6">
        <v>45</v>
      </c>
      <c r="H85" s="6">
        <f>P85+T85+X85+AB85+AF85+AJ85+AN85+AR85+AV85+AZ85+BD85+BH85+BL85</f>
        <v>45</v>
      </c>
      <c r="I85" s="6">
        <f>G85/E85</f>
        <v>3</v>
      </c>
      <c r="J85" s="6">
        <f>E85-BB85</f>
        <v>10</v>
      </c>
      <c r="K85" s="6">
        <f>P85+T85+X85+AB85+AF85+AJ85+AN85+AR85+AV85+AZ85+BH85+BL85</f>
        <v>30</v>
      </c>
      <c r="L85" s="6">
        <f>G85-BD85</f>
        <v>30</v>
      </c>
      <c r="M85" s="6">
        <f>L85/J85</f>
        <v>3</v>
      </c>
      <c r="R85" s="6">
        <v>6</v>
      </c>
      <c r="S85" s="16">
        <v>3</v>
      </c>
      <c r="T85" s="6">
        <v>18</v>
      </c>
      <c r="U85" s="16">
        <v>3</v>
      </c>
      <c r="BB85" s="6">
        <v>5</v>
      </c>
      <c r="BC85" s="16">
        <v>3</v>
      </c>
      <c r="BD85" s="6">
        <v>15</v>
      </c>
      <c r="BE85" s="16">
        <v>3</v>
      </c>
      <c r="BF85" s="6">
        <v>4</v>
      </c>
      <c r="BG85" s="16">
        <v>3</v>
      </c>
      <c r="BH85" s="6">
        <v>12</v>
      </c>
      <c r="BI85" s="16">
        <v>3</v>
      </c>
      <c r="BS85" s="2"/>
      <c r="BT85" s="6"/>
      <c r="BV85" s="6"/>
      <c r="BW85" s="6"/>
      <c r="BX85" s="6"/>
    </row>
    <row r="86" spans="1:71" ht="12.75">
      <c r="A86" s="3">
        <v>1353</v>
      </c>
      <c r="C86" s="6">
        <v>14</v>
      </c>
      <c r="D86" s="6">
        <v>87.15</v>
      </c>
      <c r="E86" s="6">
        <v>14</v>
      </c>
      <c r="F86" s="6">
        <f>N86+R86+V86+Z86+AD86+AH86+AL86+AP86+AT86+AX86+BB86+BF86+BJ86</f>
        <v>14</v>
      </c>
      <c r="G86" s="6">
        <v>87.15</v>
      </c>
      <c r="H86" s="6">
        <f>P86+T86+X86+AB86+AF86+AJ86+AN86+AR86+AV86+AZ86+BD86+BH86+BL86</f>
        <v>87.15</v>
      </c>
      <c r="I86" s="6">
        <f>G86/E86</f>
        <v>6.2250000000000005</v>
      </c>
      <c r="J86" s="6">
        <f>E86-BB86</f>
        <v>10</v>
      </c>
      <c r="K86" s="6">
        <f>P86+T86+X86+AB86+AF86+AJ86+AN86+AR86+AV86+AZ86+BH86+BL86</f>
        <v>48.15</v>
      </c>
      <c r="L86" s="6">
        <f>G86-BD86</f>
        <v>48.150000000000006</v>
      </c>
      <c r="M86" s="6">
        <f>L86/J86</f>
        <v>4.815</v>
      </c>
      <c r="R86" s="6">
        <v>6</v>
      </c>
      <c r="S86" s="16">
        <v>5.583333333333333</v>
      </c>
      <c r="T86" s="6">
        <v>33.5</v>
      </c>
      <c r="U86" s="16">
        <v>5.583333333333333</v>
      </c>
      <c r="BB86" s="6">
        <v>4</v>
      </c>
      <c r="BC86" s="16">
        <v>9.75</v>
      </c>
      <c r="BD86" s="6">
        <v>39</v>
      </c>
      <c r="BE86" s="16">
        <v>9.75</v>
      </c>
      <c r="BF86" s="6">
        <v>4</v>
      </c>
      <c r="BG86" s="16">
        <v>3.6625</v>
      </c>
      <c r="BH86" s="6">
        <v>14.65</v>
      </c>
      <c r="BI86" s="16">
        <v>3.6625</v>
      </c>
      <c r="BS86" s="2"/>
    </row>
    <row r="87" spans="1:71" ht="12.75">
      <c r="A87" s="3">
        <v>1354</v>
      </c>
      <c r="C87" s="6">
        <v>22.333</v>
      </c>
      <c r="D87" s="6">
        <v>109.41353333333333</v>
      </c>
      <c r="E87" s="6">
        <v>22.333</v>
      </c>
      <c r="F87" s="6">
        <f>N87+R87+V87+Z87+AD87+AH87+AL87+AP87+AT87+AX87+BB87+BF87+BJ87</f>
        <v>22.333</v>
      </c>
      <c r="G87" s="6">
        <v>109.41353333333333</v>
      </c>
      <c r="H87" s="6">
        <f>P87+T87+X87+AB87+AF87+AJ87+AN87+AR87+AV87+AZ87+BD87+BH87+BL87</f>
        <v>109.41353333333333</v>
      </c>
      <c r="I87" s="6">
        <f>G87/E87</f>
        <v>4.89918655502321</v>
      </c>
      <c r="J87" s="6">
        <f>E87-BB87</f>
        <v>11.999999999999998</v>
      </c>
      <c r="K87" s="6">
        <f>P87+T87+X87+AB87+AF87+AJ87+AN87+AR87+AV87+AZ87+BH87+BL87</f>
        <v>31.183333333333334</v>
      </c>
      <c r="L87" s="6">
        <f>G87-BD87</f>
        <v>31.183333333333337</v>
      </c>
      <c r="M87" s="6">
        <f>L87/J87</f>
        <v>2.598611111111112</v>
      </c>
      <c r="BB87" s="6">
        <v>10.333</v>
      </c>
      <c r="BC87" s="16">
        <v>7.825</v>
      </c>
      <c r="BD87" s="6">
        <v>78.2302</v>
      </c>
      <c r="BE87" s="16">
        <v>7.57090873899158</v>
      </c>
      <c r="BF87" s="6">
        <v>12</v>
      </c>
      <c r="BG87" s="16">
        <v>2.9368055555555554</v>
      </c>
      <c r="BH87" s="6">
        <v>31.183333333333334</v>
      </c>
      <c r="BI87" s="16">
        <v>2.598611111111111</v>
      </c>
      <c r="BS87" s="2"/>
    </row>
    <row r="88" spans="1:72" ht="12.75">
      <c r="A88" s="3">
        <v>1355</v>
      </c>
      <c r="C88" s="6">
        <v>11.5</v>
      </c>
      <c r="D88" s="6">
        <v>84.75</v>
      </c>
      <c r="E88" s="6">
        <v>11.5</v>
      </c>
      <c r="F88" s="6">
        <f>N88+R88+V88+Z88+AD88+AH88+AL88+AP88+AT88+AX88+BB88+BF88+BJ88</f>
        <v>11.5</v>
      </c>
      <c r="G88" s="6">
        <v>84.75</v>
      </c>
      <c r="H88" s="6">
        <f>P88+T88+X88+AB88+AF88+AJ88+AN88+AR88+AV88+AZ88+BD88+BH88+BL88</f>
        <v>84.75</v>
      </c>
      <c r="I88" s="6">
        <f>G88/E88</f>
        <v>7.369565217391305</v>
      </c>
      <c r="J88" s="6">
        <f>E88-BB88</f>
        <v>1.5</v>
      </c>
      <c r="K88" s="6">
        <f>P88+T88+X88+AB88+AF88+AJ88+AN88+AR88+AV88+AZ88+BH88+BL88</f>
        <v>5.8</v>
      </c>
      <c r="L88" s="6">
        <f>G88-BD88</f>
        <v>5.799999999999997</v>
      </c>
      <c r="M88" s="6">
        <f>L88/J88</f>
        <v>3.866666666666665</v>
      </c>
      <c r="BB88" s="6">
        <v>10</v>
      </c>
      <c r="BC88" s="16">
        <v>8.16875</v>
      </c>
      <c r="BD88" s="6">
        <v>78.95</v>
      </c>
      <c r="BE88" s="16">
        <v>7.895</v>
      </c>
      <c r="BF88" s="6">
        <v>1.5</v>
      </c>
      <c r="BG88" s="16">
        <v>3.8666666666666667</v>
      </c>
      <c r="BH88" s="6">
        <v>5.8</v>
      </c>
      <c r="BI88" s="16">
        <v>3.8666666666666667</v>
      </c>
      <c r="BS88" s="2"/>
      <c r="BT88" s="6"/>
    </row>
    <row r="89" ht="12.75">
      <c r="A89" s="3">
        <v>1356</v>
      </c>
    </row>
    <row r="90" ht="12.75">
      <c r="A90" s="3" t="s">
        <v>35</v>
      </c>
    </row>
    <row r="91" spans="1:72" ht="12.75">
      <c r="A91" s="3">
        <v>1358</v>
      </c>
      <c r="C91" s="6">
        <v>18</v>
      </c>
      <c r="D91" s="6">
        <v>97.66875</v>
      </c>
      <c r="E91" s="6">
        <v>18</v>
      </c>
      <c r="F91" s="6">
        <f>N91+R91+V91+Z91+AD91+AH91+AL91+AP91+AT91+AX91+BB91+BF91+BJ91</f>
        <v>18</v>
      </c>
      <c r="G91" s="6">
        <v>97.66875</v>
      </c>
      <c r="H91" s="6">
        <f>P91+T91+X91+AB91+AF91+AJ91+AN91+AR91+AV91+AZ91+BD91+BH91+BL91</f>
        <v>97.66875</v>
      </c>
      <c r="I91" s="6">
        <f>G91/E91</f>
        <v>5.426041666666666</v>
      </c>
      <c r="J91" s="6">
        <f>E91-BB91</f>
        <v>4</v>
      </c>
      <c r="K91" s="6">
        <f>P91+T91+X91+AB91+AF91+AJ91+AN91+AR91+AV91+AZ91+BH91+BL91</f>
        <v>12.86875</v>
      </c>
      <c r="L91" s="6">
        <f>G91-BD91</f>
        <v>12.868750000000006</v>
      </c>
      <c r="M91" s="6">
        <f>L91/J91</f>
        <v>3.2171875000000014</v>
      </c>
      <c r="BB91" s="6">
        <v>14</v>
      </c>
      <c r="BC91" s="16">
        <v>6.866666666666666</v>
      </c>
      <c r="BD91" s="6">
        <v>84.8</v>
      </c>
      <c r="BE91" s="16">
        <v>6.057142857142857</v>
      </c>
      <c r="BF91" s="6">
        <v>4</v>
      </c>
      <c r="BG91" s="16">
        <v>3.20625</v>
      </c>
      <c r="BH91" s="6">
        <v>12.86875</v>
      </c>
      <c r="BI91" s="16">
        <v>3.2171875</v>
      </c>
      <c r="BS91" s="2"/>
      <c r="BT91" s="6"/>
    </row>
    <row r="92" spans="1:61" ht="12.75">
      <c r="A92" s="3">
        <v>1359</v>
      </c>
      <c r="C92" s="6">
        <v>17</v>
      </c>
      <c r="D92" s="6">
        <v>115.5</v>
      </c>
      <c r="E92" s="6">
        <v>17</v>
      </c>
      <c r="F92" s="6">
        <f>N92+R92+V92+Z92+AD92+AH92+AL92+AP92+AT92+AX92+BB92+BF92+BJ92</f>
        <v>17</v>
      </c>
      <c r="G92" s="6">
        <v>115.5</v>
      </c>
      <c r="H92" s="6">
        <f>P92+T92+X92+AB92+AF92+AJ92+AN92+AR92+AV92+AZ92+BD92+BH92+BL92</f>
        <v>115.5</v>
      </c>
      <c r="I92" s="6">
        <f>G92/E92</f>
        <v>6.794117647058823</v>
      </c>
      <c r="J92" s="6">
        <f>E92-BB92</f>
        <v>7</v>
      </c>
      <c r="K92" s="6">
        <f>P92+T92+X92+AB92+AF92+AJ92+AN92+AR92+AV92+AZ92+BH92+BL92</f>
        <v>22.200000000000003</v>
      </c>
      <c r="L92" s="6">
        <f>G92-BD92</f>
        <v>22.19999999999999</v>
      </c>
      <c r="M92" s="6">
        <f>L92/J92</f>
        <v>3.17142857142857</v>
      </c>
      <c r="N92" s="6">
        <v>2</v>
      </c>
      <c r="O92" s="16">
        <v>3.6</v>
      </c>
      <c r="P92" s="6">
        <v>7.2</v>
      </c>
      <c r="Q92" s="16">
        <v>3.6</v>
      </c>
      <c r="R92" s="6">
        <v>3</v>
      </c>
      <c r="S92" s="16">
        <v>2.8</v>
      </c>
      <c r="T92" s="6">
        <v>8.4</v>
      </c>
      <c r="U92" s="16">
        <v>2.8</v>
      </c>
      <c r="BB92" s="6">
        <v>10</v>
      </c>
      <c r="BC92" s="16">
        <v>9.441666666666666</v>
      </c>
      <c r="BD92" s="6">
        <v>93.30000000000001</v>
      </c>
      <c r="BE92" s="16">
        <v>9.330000000000002</v>
      </c>
      <c r="BF92" s="6">
        <v>2</v>
      </c>
      <c r="BG92" s="16">
        <v>3.3</v>
      </c>
      <c r="BH92" s="6">
        <v>6.6</v>
      </c>
      <c r="BI92" s="16">
        <v>3.3</v>
      </c>
    </row>
    <row r="93" spans="1:74" ht="12.75">
      <c r="A93" s="3">
        <v>1360</v>
      </c>
      <c r="C93" s="6">
        <v>19</v>
      </c>
      <c r="D93" s="6">
        <v>160.65</v>
      </c>
      <c r="E93" s="6">
        <v>19</v>
      </c>
      <c r="F93" s="6">
        <f>N93+R93+V93+Z93+AD93+AH93+AL93+AP93+AT93+AX93+BB93+BF93+BJ93</f>
        <v>19</v>
      </c>
      <c r="G93" s="6">
        <v>160.65</v>
      </c>
      <c r="H93" s="6">
        <f>P93+T93+X93+AB93+AF93+AJ93+AN93+AR93+AV93+AZ93+BD93+BH93+BL93</f>
        <v>160.65</v>
      </c>
      <c r="I93" s="6">
        <f>G93/E93</f>
        <v>8.455263157894738</v>
      </c>
      <c r="J93" s="6">
        <f>E93-BB93</f>
        <v>3</v>
      </c>
      <c r="K93" s="6">
        <f>P93+T93+X93+AB93+AF93+AJ93+AN93+AR93+AV93+AZ93+BH93+BL93</f>
        <v>14.65</v>
      </c>
      <c r="L93" s="6">
        <f>G93-BD93</f>
        <v>14.650000000000006</v>
      </c>
      <c r="M93" s="6">
        <f>L93/J93</f>
        <v>4.8833333333333355</v>
      </c>
      <c r="AT93" s="6">
        <v>1</v>
      </c>
      <c r="AU93" s="6">
        <v>4.75</v>
      </c>
      <c r="AV93" s="6">
        <v>4.75</v>
      </c>
      <c r="AW93" s="16">
        <v>4.75</v>
      </c>
      <c r="BB93" s="6">
        <v>16</v>
      </c>
      <c r="BC93" s="6">
        <v>9.25</v>
      </c>
      <c r="BD93" s="6">
        <v>146</v>
      </c>
      <c r="BE93" s="16">
        <v>9.125</v>
      </c>
      <c r="BF93" s="6">
        <v>2</v>
      </c>
      <c r="BG93" s="6">
        <v>4.883333333333333</v>
      </c>
      <c r="BH93" s="6">
        <v>9.9</v>
      </c>
      <c r="BI93" s="16">
        <v>4.95</v>
      </c>
      <c r="BS93" s="2"/>
      <c r="BT93" s="6"/>
      <c r="BV93" s="6"/>
    </row>
    <row r="95" spans="1:65" ht="12.75">
      <c r="A95" s="3" t="s">
        <v>34</v>
      </c>
      <c r="B95" s="10">
        <v>8</v>
      </c>
      <c r="C95" s="6">
        <f>SUM(C84:C94)</f>
        <v>136.163</v>
      </c>
      <c r="D95" s="6">
        <f>SUM(D84:D94)</f>
        <v>786.0197833333333</v>
      </c>
      <c r="E95" s="6">
        <f>SUM(E84:E94)</f>
        <v>136.163</v>
      </c>
      <c r="F95" s="6">
        <f>N95+R95+V95+Z95+AD95+AH95+AL95+AP95+AT95+AX95+BB95+BF95+BJ95</f>
        <v>136.163</v>
      </c>
      <c r="G95" s="6">
        <f>SUM(G84:G94)</f>
        <v>786.0197833333333</v>
      </c>
      <c r="H95" s="6">
        <f>SUM(H84:H94)</f>
        <v>786.0197833333333</v>
      </c>
      <c r="I95" s="6">
        <f>G95/E95</f>
        <v>5.772638553302536</v>
      </c>
      <c r="J95" s="6">
        <f>SUM(J84:J94)</f>
        <v>62.5</v>
      </c>
      <c r="K95" s="6">
        <f>SUM(K84:K94)</f>
        <v>212.85208333333335</v>
      </c>
      <c r="L95" s="6">
        <f>SUM(L84:L94)</f>
        <v>212.85208333333333</v>
      </c>
      <c r="M95" s="6">
        <f>L95/J95</f>
        <v>3.4056333333333333</v>
      </c>
      <c r="N95" s="6">
        <f>SUM(N84:N94)</f>
        <v>7</v>
      </c>
      <c r="O95" s="6">
        <f>AVERAGE(O84:O94)</f>
        <v>3.45</v>
      </c>
      <c r="P95" s="6">
        <f>SUM(P84:P94)</f>
        <v>23.4</v>
      </c>
      <c r="Q95" s="6">
        <f>P95/N95</f>
        <v>3.3428571428571425</v>
      </c>
      <c r="R95" s="6">
        <f>SUM(R84:R94)</f>
        <v>21</v>
      </c>
      <c r="S95" s="6">
        <f>AVERAGE(S84:S94)</f>
        <v>3.720833333333333</v>
      </c>
      <c r="T95" s="6">
        <f>SUM(T84:T94)</f>
        <v>80.9</v>
      </c>
      <c r="U95" s="6">
        <f>T95/R95</f>
        <v>3.8523809523809525</v>
      </c>
      <c r="V95" s="6">
        <f>SUM(V84:V94)</f>
        <v>0</v>
      </c>
      <c r="W95" s="6" t="e">
        <f>AVERAGE(W84:W94)</f>
        <v>#DIV/0!</v>
      </c>
      <c r="X95" s="6">
        <f>SUM(X84:X94)</f>
        <v>0</v>
      </c>
      <c r="Y95" s="6">
        <v>0</v>
      </c>
      <c r="Z95" s="6">
        <f>SUM(Z85:Z94)</f>
        <v>0</v>
      </c>
      <c r="AA95" s="6" t="e">
        <f>AVERAGE(AA84:AA94)</f>
        <v>#DIV/0!</v>
      </c>
      <c r="AB95" s="6">
        <f>SUM(AB84:AB94)</f>
        <v>0</v>
      </c>
      <c r="AC95" s="6">
        <v>0</v>
      </c>
      <c r="AD95" s="6">
        <f>SUM(AD84:AD94)</f>
        <v>0</v>
      </c>
      <c r="AE95" s="6" t="e">
        <f>AVERAGE(AE84:AE94)</f>
        <v>#DIV/0!</v>
      </c>
      <c r="AF95" s="6">
        <f>SUM(AF84:AF94)</f>
        <v>0</v>
      </c>
      <c r="AG95" s="6">
        <v>0</v>
      </c>
      <c r="AH95" s="6">
        <f>SUM(AH84:AH94)</f>
        <v>0</v>
      </c>
      <c r="AI95" s="6" t="e">
        <f>AVERAGE(AI84:AI94)</f>
        <v>#DIV/0!</v>
      </c>
      <c r="AJ95" s="6">
        <f>SUM(AJ84:AJ94)</f>
        <v>0</v>
      </c>
      <c r="AK95" s="6">
        <v>0</v>
      </c>
      <c r="AL95" s="6">
        <f>SUM(AL84:AL94)</f>
        <v>0</v>
      </c>
      <c r="AM95" s="6" t="e">
        <f>AVERAGE(AM84:AM94)</f>
        <v>#DIV/0!</v>
      </c>
      <c r="AN95" s="6">
        <f>SUM(AN84:AN94)</f>
        <v>0</v>
      </c>
      <c r="AO95" s="6">
        <v>0</v>
      </c>
      <c r="AP95" s="6">
        <f>SUM(AP84:AP94)</f>
        <v>0</v>
      </c>
      <c r="AQ95" s="6" t="e">
        <f>AVERAGE(AQ84:AQ94)</f>
        <v>#DIV/0!</v>
      </c>
      <c r="AR95" s="6">
        <f>SUM(AR84:AR94)</f>
        <v>0</v>
      </c>
      <c r="AS95" s="6">
        <v>0</v>
      </c>
      <c r="AT95" s="6">
        <f>SUM(AT84:AT94)</f>
        <v>1</v>
      </c>
      <c r="AU95" s="6">
        <f>AVERAGE(AU84:AU94)</f>
        <v>4.75</v>
      </c>
      <c r="AV95" s="6">
        <f>SUM(AV84:AV94)</f>
        <v>4.75</v>
      </c>
      <c r="AW95" s="16">
        <f>AV95/AT95</f>
        <v>4.75</v>
      </c>
      <c r="AX95" s="6">
        <f>SUM(AX84:AX94)</f>
        <v>0</v>
      </c>
      <c r="AY95" s="6" t="e">
        <f>AVERAGE(AY84:AY94)</f>
        <v>#DIV/0!</v>
      </c>
      <c r="AZ95" s="6">
        <f>SUM(AZ84:AZ94)</f>
        <v>0</v>
      </c>
      <c r="BA95" s="6">
        <v>0</v>
      </c>
      <c r="BB95" s="6">
        <f>SUM(BB84:BB94)</f>
        <v>73.663</v>
      </c>
      <c r="BC95" s="6">
        <f>AVERAGE(BC84:BC94)</f>
        <v>7.881510416666666</v>
      </c>
      <c r="BD95" s="6">
        <f>SUM(BD84:BD94)</f>
        <v>573.1677</v>
      </c>
      <c r="BE95" s="16">
        <f>BD95/BB95</f>
        <v>7.780944300395042</v>
      </c>
      <c r="BF95" s="6">
        <f>SUM(BF84:BF94)</f>
        <v>33.5</v>
      </c>
      <c r="BG95" s="6">
        <f>AVERAGE(BG84:BG94)</f>
        <v>3.4444444444444446</v>
      </c>
      <c r="BH95" s="6">
        <f>SUM(BH84:BH94)</f>
        <v>103.80208333333334</v>
      </c>
      <c r="BI95" s="16">
        <f>BH95/BF95</f>
        <v>3.0985696517412937</v>
      </c>
      <c r="BJ95" s="6">
        <f>SUM(BJ84:BJ94)</f>
        <v>0</v>
      </c>
      <c r="BK95" s="6" t="e">
        <f>AVERAGE(BK84:BK94)</f>
        <v>#DIV/0!</v>
      </c>
      <c r="BL95" s="6">
        <f>SUM(BL84:BL94)</f>
        <v>0</v>
      </c>
      <c r="BM95" s="6">
        <v>0</v>
      </c>
    </row>
    <row r="96" spans="1:64" ht="12.75">
      <c r="A96" s="3" t="s">
        <v>134</v>
      </c>
      <c r="C96" s="6">
        <f aca="true" t="shared" si="18" ref="C96:H96">C95/8</f>
        <v>17.020375</v>
      </c>
      <c r="D96" s="6">
        <f t="shared" si="18"/>
        <v>98.25247291666666</v>
      </c>
      <c r="E96" s="6">
        <f t="shared" si="18"/>
        <v>17.020375</v>
      </c>
      <c r="F96" s="6">
        <f t="shared" si="18"/>
        <v>17.020375</v>
      </c>
      <c r="G96" s="6">
        <f t="shared" si="18"/>
        <v>98.25247291666666</v>
      </c>
      <c r="H96" s="6">
        <f t="shared" si="18"/>
        <v>98.25247291666666</v>
      </c>
      <c r="I96" s="6">
        <f>G96/E96</f>
        <v>5.772638553302536</v>
      </c>
      <c r="J96" s="6">
        <f>J95/8</f>
        <v>7.8125</v>
      </c>
      <c r="K96" s="6">
        <f>K95/8</f>
        <v>26.60651041666667</v>
      </c>
      <c r="L96" s="6">
        <f>L95/8</f>
        <v>26.606510416666666</v>
      </c>
      <c r="M96" s="6">
        <f>L96/J96</f>
        <v>3.4056333333333333</v>
      </c>
      <c r="N96" s="6">
        <f>N95/8</f>
        <v>0.875</v>
      </c>
      <c r="P96" s="6">
        <f>P95/8</f>
        <v>2.925</v>
      </c>
      <c r="Q96" s="6">
        <f>P96/N96</f>
        <v>3.3428571428571425</v>
      </c>
      <c r="R96" s="6">
        <f>R95/8</f>
        <v>2.625</v>
      </c>
      <c r="T96" s="6">
        <f>T95/8</f>
        <v>10.1125</v>
      </c>
      <c r="U96" s="6">
        <f>T96/R96</f>
        <v>3.8523809523809525</v>
      </c>
      <c r="AT96" s="6">
        <f>AT95/8</f>
        <v>0.125</v>
      </c>
      <c r="AV96" s="6">
        <f>AV95/8</f>
        <v>0.59375</v>
      </c>
      <c r="AW96" s="6">
        <f>AV96/AT96</f>
        <v>4.75</v>
      </c>
      <c r="AX96" s="6">
        <f>AX95/8</f>
        <v>0</v>
      </c>
      <c r="AZ96" s="6">
        <f>AZ95/8</f>
        <v>0</v>
      </c>
      <c r="BB96" s="6">
        <f>BB95/8</f>
        <v>9.207875</v>
      </c>
      <c r="BD96" s="6">
        <f>BD95/8</f>
        <v>71.6459625</v>
      </c>
      <c r="BE96" s="16">
        <f>BD96/BB96</f>
        <v>7.780944300395042</v>
      </c>
      <c r="BF96" s="6">
        <f>BF95/8</f>
        <v>4.1875</v>
      </c>
      <c r="BH96" s="6">
        <f>BH95/8</f>
        <v>12.975260416666668</v>
      </c>
      <c r="BI96" s="6">
        <f>BH96/BF96</f>
        <v>3.0985696517412937</v>
      </c>
      <c r="BJ96" s="6">
        <f>BJ95/8</f>
        <v>0</v>
      </c>
      <c r="BL96" s="6">
        <f>BL95/8</f>
        <v>0</v>
      </c>
    </row>
    <row r="97" spans="1:69" ht="12.75">
      <c r="A97" s="3" t="s">
        <v>174</v>
      </c>
      <c r="J97" s="14">
        <f>J95/$E$95</f>
        <v>0.4590086881164486</v>
      </c>
      <c r="K97" s="14">
        <f>K95/$G$95</f>
        <v>0.27079736139804966</v>
      </c>
      <c r="L97" s="14">
        <f>L95/$G$95</f>
        <v>0.2707973613980496</v>
      </c>
      <c r="N97" s="14">
        <f>N95/$E$95</f>
        <v>0.05140897306904225</v>
      </c>
      <c r="P97" s="14">
        <f>P95/$G$95</f>
        <v>0.029770243060252066</v>
      </c>
      <c r="R97" s="14">
        <f>R95/$E$95</f>
        <v>0.15422691920712675</v>
      </c>
      <c r="T97" s="14">
        <f>T95/$G$95</f>
        <v>0.10292361810146977</v>
      </c>
      <c r="V97" s="14">
        <f>V95/$E$95</f>
        <v>0</v>
      </c>
      <c r="X97" s="14">
        <f>X95/$G$95</f>
        <v>0</v>
      </c>
      <c r="Z97" s="14">
        <f>Z95/$E$95</f>
        <v>0</v>
      </c>
      <c r="AB97" s="14">
        <f>AB95/$G$95</f>
        <v>0</v>
      </c>
      <c r="AD97" s="14">
        <f>AD95/$E$95</f>
        <v>0</v>
      </c>
      <c r="AF97" s="14">
        <f>AF95/$G$95</f>
        <v>0</v>
      </c>
      <c r="AH97" s="14">
        <f>AH95/$E$95</f>
        <v>0</v>
      </c>
      <c r="AJ97" s="14">
        <f>AJ95/$G$95</f>
        <v>0</v>
      </c>
      <c r="AL97" s="14">
        <f>AL95/$E$95</f>
        <v>0</v>
      </c>
      <c r="AN97" s="14">
        <f>AN95/$G$95</f>
        <v>0</v>
      </c>
      <c r="AP97" s="14">
        <f>AP95/$E$95</f>
        <v>0</v>
      </c>
      <c r="AR97" s="14">
        <f>AR95/$G$95</f>
        <v>0</v>
      </c>
      <c r="AS97" s="14">
        <f>AS95/$E$95</f>
        <v>0</v>
      </c>
      <c r="AT97" s="14">
        <f>AT95/$E$95</f>
        <v>0.007344139009863178</v>
      </c>
      <c r="AV97" s="14">
        <f>AV95/$G$95</f>
        <v>0.006043104894709287</v>
      </c>
      <c r="AX97" s="14">
        <f>AX95/$E$95</f>
        <v>0</v>
      </c>
      <c r="AZ97" s="14">
        <f>AZ95/$G$95</f>
        <v>0</v>
      </c>
      <c r="BB97" s="14">
        <f>BB95/$E$95</f>
        <v>0.5409913118835513</v>
      </c>
      <c r="BD97" s="14">
        <f>BD95/$G$95</f>
        <v>0.7292026386019503</v>
      </c>
      <c r="BF97" s="14">
        <f>BF95/$E$95</f>
        <v>0.24602865683041647</v>
      </c>
      <c r="BH97" s="14">
        <f>BH95/$G$95</f>
        <v>0.13206039534161854</v>
      </c>
      <c r="BJ97" s="14">
        <f>BJ95/$E$95</f>
        <v>0</v>
      </c>
      <c r="BL97" s="14">
        <f>BL95/$G$95</f>
        <v>0</v>
      </c>
      <c r="BO97" s="14">
        <f>N97+R97+V97+Z97+AD97+AH97+AL97+AP97+AT97+AX97+BB97+BF97+BJ97</f>
        <v>1</v>
      </c>
      <c r="BP97" s="14">
        <f>P97+T97+X97+AB97+AF97+AJ97+AN97+AR97+AV97+AZ97+BD97+BH97+BL97</f>
        <v>1</v>
      </c>
      <c r="BQ97" s="14">
        <f>K97+BD97</f>
        <v>1</v>
      </c>
    </row>
    <row r="99" spans="1:61" ht="12.75">
      <c r="A99" s="3">
        <v>1361</v>
      </c>
      <c r="C99" s="6">
        <v>39</v>
      </c>
      <c r="D99" s="6">
        <v>254.5027777777778</v>
      </c>
      <c r="E99" s="6">
        <v>39</v>
      </c>
      <c r="F99" s="6">
        <f>N99+R99+V99+Z99+AD99+AH99+AL99+AP99+AT99+AX99+BB99+BF99+BJ99</f>
        <v>39</v>
      </c>
      <c r="G99" s="6">
        <v>254.5027777777778</v>
      </c>
      <c r="H99" s="6">
        <f>P99+T99+X99+AB99+AF99+AJ99+AN99+AR99+AV99+AZ99+BD99+BH99+BL99</f>
        <v>254.5027777777778</v>
      </c>
      <c r="I99" s="6">
        <f>G99/E99</f>
        <v>6.525712250712251</v>
      </c>
      <c r="J99" s="6">
        <f>E99-BB99</f>
        <v>21</v>
      </c>
      <c r="K99" s="6">
        <f>P99+T99+X99+AB99+AF99+AJ99+AN99+AR99+AV99+AZ99+BH99+BL99</f>
        <v>90.00277777777777</v>
      </c>
      <c r="L99" s="6">
        <f>G99-BD99</f>
        <v>90.0027777777778</v>
      </c>
      <c r="M99" s="6">
        <f>L99/J99</f>
        <v>4.2858465608465615</v>
      </c>
      <c r="N99" s="6">
        <v>7</v>
      </c>
      <c r="O99" s="6">
        <v>4.65</v>
      </c>
      <c r="P99" s="6">
        <v>30.48333333333333</v>
      </c>
      <c r="Q99" s="16">
        <v>4.354761904761904</v>
      </c>
      <c r="Z99" s="6">
        <v>1</v>
      </c>
      <c r="AA99" s="6">
        <v>6.533333333333334</v>
      </c>
      <c r="AB99" s="6">
        <v>6.533333333333334</v>
      </c>
      <c r="AC99" s="16">
        <v>6.533333333333334</v>
      </c>
      <c r="AD99" s="6">
        <v>3</v>
      </c>
      <c r="AE99" s="6">
        <v>3.325</v>
      </c>
      <c r="AF99" s="6">
        <v>10.033333333333333</v>
      </c>
      <c r="AG99" s="16">
        <v>3.3444444444444446</v>
      </c>
      <c r="AT99" s="6">
        <v>2</v>
      </c>
      <c r="AU99" s="6">
        <v>3</v>
      </c>
      <c r="AV99" s="6">
        <v>6</v>
      </c>
      <c r="AW99" s="16">
        <v>3</v>
      </c>
      <c r="BB99" s="6">
        <v>18</v>
      </c>
      <c r="BC99" s="6">
        <v>9.04861111111111</v>
      </c>
      <c r="BD99" s="6">
        <v>164.5</v>
      </c>
      <c r="BE99" s="16">
        <v>9.13888888888889</v>
      </c>
      <c r="BF99" s="6">
        <v>8</v>
      </c>
      <c r="BG99" s="6">
        <v>4.910555555555556</v>
      </c>
      <c r="BH99" s="6">
        <v>36.952777777777776</v>
      </c>
      <c r="BI99" s="16">
        <v>4.619097222222222</v>
      </c>
    </row>
    <row r="100" spans="1:76" ht="12.75">
      <c r="A100" s="3">
        <v>1362</v>
      </c>
      <c r="C100" s="6">
        <v>34</v>
      </c>
      <c r="D100" s="6">
        <v>187.90833333333333</v>
      </c>
      <c r="E100" s="6">
        <v>34</v>
      </c>
      <c r="F100" s="6">
        <f>N100+R100+V100+Z100+AD100+AH100+AL100+AP100+AT100+AX100+BB100+BF100+BJ100</f>
        <v>34</v>
      </c>
      <c r="G100" s="6">
        <v>187.90833333333333</v>
      </c>
      <c r="H100" s="6">
        <f>P100+T100+X100+AB100+AF100+AJ100+AN100+AR100+AV100+AZ100+BD100+BH100+BL100</f>
        <v>187.90833333333333</v>
      </c>
      <c r="I100" s="6">
        <f>G100/E100</f>
        <v>5.5267156862745095</v>
      </c>
      <c r="J100" s="6">
        <f>E100-BB100</f>
        <v>23</v>
      </c>
      <c r="K100" s="6">
        <f>P100+T100+X100+AB100+AF100+AJ100+AN100+AR100+AV100+AZ100+BH100+BL100</f>
        <v>91.53333333333333</v>
      </c>
      <c r="L100" s="6">
        <f>G100-BD100</f>
        <v>91.53333333333333</v>
      </c>
      <c r="M100" s="6">
        <f>L100/J100</f>
        <v>3.979710144927536</v>
      </c>
      <c r="N100" s="6">
        <v>6</v>
      </c>
      <c r="O100" s="6">
        <v>4.179166666666666</v>
      </c>
      <c r="P100" s="6">
        <v>23.483333333333334</v>
      </c>
      <c r="Q100" s="16">
        <v>3.913888888888889</v>
      </c>
      <c r="R100" s="6">
        <v>8</v>
      </c>
      <c r="S100" s="6">
        <v>3.4520833333333334</v>
      </c>
      <c r="T100" s="6">
        <v>27.616666666666667</v>
      </c>
      <c r="U100" s="16">
        <v>3.4520833333333334</v>
      </c>
      <c r="Z100" s="6">
        <v>1</v>
      </c>
      <c r="AA100" s="6">
        <v>6.533333333333334</v>
      </c>
      <c r="AB100" s="6">
        <v>6.533333333333334</v>
      </c>
      <c r="AC100" s="16">
        <v>6.533333333333334</v>
      </c>
      <c r="BB100" s="6">
        <v>11</v>
      </c>
      <c r="BC100" s="6">
        <v>8.631944444444445</v>
      </c>
      <c r="BD100" s="6">
        <v>96.375</v>
      </c>
      <c r="BE100" s="16">
        <v>8.761363636363637</v>
      </c>
      <c r="BF100" s="6">
        <v>8</v>
      </c>
      <c r="BG100" s="6">
        <v>4.3</v>
      </c>
      <c r="BH100" s="6">
        <v>33.9</v>
      </c>
      <c r="BI100" s="16">
        <v>4.2375</v>
      </c>
      <c r="BS100" s="2"/>
      <c r="BT100" s="6"/>
      <c r="BV100" s="6"/>
      <c r="BW100" s="6"/>
      <c r="BX100" s="6"/>
    </row>
    <row r="101" spans="1:76" ht="12.75">
      <c r="A101" s="3">
        <v>1363</v>
      </c>
      <c r="C101" s="6">
        <v>33</v>
      </c>
      <c r="D101" s="6">
        <v>184.4875</v>
      </c>
      <c r="E101" s="6">
        <v>33</v>
      </c>
      <c r="F101" s="6">
        <f>N101+R101+V101+Z101+AD101+AH101+AL101+AP101+AT101+AX101+BB101+BF101+BJ101</f>
        <v>33</v>
      </c>
      <c r="G101" s="6">
        <v>184.4875</v>
      </c>
      <c r="H101" s="6">
        <f>P101+T101+X101+AB101+AF101+AJ101+AN101+AR101+AV101+AZ101+BD101+BH101+BL101</f>
        <v>184.48749999999998</v>
      </c>
      <c r="I101" s="6">
        <f>G101/E101</f>
        <v>5.590530303030303</v>
      </c>
      <c r="J101" s="6">
        <f>E101-BB101</f>
        <v>21</v>
      </c>
      <c r="K101" s="6">
        <f>P101+T101+X101+AB101+AF101+AJ101+AN101+AR101+AV101+AZ101+BH101+BL101</f>
        <v>90.6375</v>
      </c>
      <c r="L101" s="6">
        <f>G101-BD101</f>
        <v>90.63750000000002</v>
      </c>
      <c r="M101" s="6">
        <f>L101/J101</f>
        <v>4.316071428571429</v>
      </c>
      <c r="N101" s="6">
        <v>12</v>
      </c>
      <c r="O101" s="6">
        <v>4.252555555555555</v>
      </c>
      <c r="P101" s="6">
        <v>55.47083333333333</v>
      </c>
      <c r="Q101" s="16">
        <v>4.622569444444444</v>
      </c>
      <c r="R101" s="6">
        <v>5</v>
      </c>
      <c r="S101" s="6">
        <v>4.227083333333334</v>
      </c>
      <c r="T101" s="6">
        <v>20.76666666666667</v>
      </c>
      <c r="U101" s="16">
        <v>4.153333333333334</v>
      </c>
      <c r="BB101" s="6">
        <v>12</v>
      </c>
      <c r="BC101" s="6">
        <v>7.750694444444445</v>
      </c>
      <c r="BD101" s="6">
        <v>93.85</v>
      </c>
      <c r="BE101" s="16">
        <v>7.820833333333334</v>
      </c>
      <c r="BF101" s="6">
        <v>4</v>
      </c>
      <c r="BG101" s="6">
        <v>3.8</v>
      </c>
      <c r="BH101" s="6">
        <v>14.400000000000002</v>
      </c>
      <c r="BI101" s="16">
        <v>3.6000000000000005</v>
      </c>
      <c r="BS101" s="2"/>
      <c r="BT101" s="6"/>
      <c r="BV101" s="6"/>
      <c r="BW101" s="6"/>
      <c r="BX101" s="6"/>
    </row>
    <row r="102" ht="12.75">
      <c r="A102" s="3">
        <v>1364</v>
      </c>
    </row>
    <row r="103" ht="12.75">
      <c r="A103" s="3">
        <v>1365</v>
      </c>
    </row>
    <row r="104" spans="1:76" ht="12.75">
      <c r="A104" s="3">
        <v>1366</v>
      </c>
      <c r="C104" s="6">
        <v>43</v>
      </c>
      <c r="D104" s="6">
        <v>253.6875</v>
      </c>
      <c r="E104" s="6">
        <v>43</v>
      </c>
      <c r="F104" s="6">
        <f>N104+R104+V104+Z104+AD104+AH104+AL104+AP104+AT104+AX104+BB104+BF104+BJ104</f>
        <v>43</v>
      </c>
      <c r="G104" s="6">
        <v>253.6875</v>
      </c>
      <c r="H104" s="6">
        <f>P104+T104+X104+AB104+AF104+AJ104+AN104+AR104+AV104+AZ104+BD104+BH104+BL104</f>
        <v>253.6875</v>
      </c>
      <c r="I104" s="6">
        <f>G104/E104</f>
        <v>5.899709302325581</v>
      </c>
      <c r="J104" s="6">
        <f>E104-BB104</f>
        <v>27</v>
      </c>
      <c r="K104" s="6">
        <f>P104+T104+X104+AB104+AF104+AJ104+AN104+AR104+AV104+AZ104+BH104+BL104</f>
        <v>112.08749999999999</v>
      </c>
      <c r="L104" s="6">
        <f>G104-BD104</f>
        <v>112.0875</v>
      </c>
      <c r="M104" s="6">
        <f>L104/J104</f>
        <v>4.1513888888888895</v>
      </c>
      <c r="N104" s="16">
        <v>17</v>
      </c>
      <c r="O104" s="6">
        <v>4.603571428571429</v>
      </c>
      <c r="P104" s="16">
        <v>70.975</v>
      </c>
      <c r="Q104" s="16">
        <v>4.175</v>
      </c>
      <c r="R104" s="16">
        <v>4</v>
      </c>
      <c r="S104" s="6">
        <v>3.7</v>
      </c>
      <c r="T104" s="16">
        <v>14.8</v>
      </c>
      <c r="U104" s="16">
        <v>3.7</v>
      </c>
      <c r="V104" s="16">
        <v>3</v>
      </c>
      <c r="W104" s="6">
        <v>4.01875</v>
      </c>
      <c r="X104" s="16">
        <v>11.2375</v>
      </c>
      <c r="Y104" s="16">
        <v>3.7458333333333336</v>
      </c>
      <c r="AD104" s="16">
        <v>1</v>
      </c>
      <c r="AE104" s="6">
        <v>4.8374999999999995</v>
      </c>
      <c r="AF104" s="16">
        <v>4.8374999999999995</v>
      </c>
      <c r="AG104" s="16">
        <v>4.8374999999999995</v>
      </c>
      <c r="BB104" s="16">
        <v>16</v>
      </c>
      <c r="BC104" s="6">
        <v>8.879999999999999</v>
      </c>
      <c r="BD104" s="16">
        <v>141.6</v>
      </c>
      <c r="BE104" s="16">
        <v>8.85</v>
      </c>
      <c r="BF104" s="16">
        <v>2</v>
      </c>
      <c r="BG104" s="6">
        <v>5.11875</v>
      </c>
      <c r="BH104" s="16">
        <v>10.2375</v>
      </c>
      <c r="BI104" s="16">
        <v>5.11875</v>
      </c>
      <c r="BS104" s="2"/>
      <c r="BT104" s="6"/>
      <c r="BV104" s="6"/>
      <c r="BW104" s="6"/>
      <c r="BX104" s="6"/>
    </row>
    <row r="105" spans="1:72" ht="12.75">
      <c r="A105" s="3">
        <v>1367</v>
      </c>
      <c r="C105" s="6">
        <v>43</v>
      </c>
      <c r="D105" s="6">
        <v>265.16041666666666</v>
      </c>
      <c r="E105" s="6">
        <v>43</v>
      </c>
      <c r="F105" s="6">
        <f>N105+R105+V105+Z105+AD105+AH105+AL105+AP105+AT105+AX105+BB105+BF105+BJ105</f>
        <v>43</v>
      </c>
      <c r="G105" s="6">
        <v>265.16041666666666</v>
      </c>
      <c r="H105" s="6">
        <f>P105+T105+X105+AB105+AF105+AJ105+AN105+AR105+AV105+AZ105+BD105+BH105+BL105</f>
        <v>265.16041666666666</v>
      </c>
      <c r="I105" s="6">
        <f>G105/E105</f>
        <v>6.166521317829457</v>
      </c>
      <c r="J105" s="6">
        <f>E105-BB105</f>
        <v>32</v>
      </c>
      <c r="K105" s="6">
        <f>P105+T105+X105+AB105+AF105+AJ105+AN105+AR105+AV105+AZ105+BH105+BL105</f>
        <v>138.11875</v>
      </c>
      <c r="L105" s="6">
        <f>G105-BD105</f>
        <v>138.11874999999998</v>
      </c>
      <c r="M105" s="6">
        <f>L105/J105</f>
        <v>4.316210937499999</v>
      </c>
      <c r="N105" s="16">
        <v>14</v>
      </c>
      <c r="O105" s="6">
        <v>4.331250000000001</v>
      </c>
      <c r="P105" s="16">
        <v>59.65</v>
      </c>
      <c r="Q105" s="16">
        <v>4.260714285714285</v>
      </c>
      <c r="R105" s="16">
        <v>8</v>
      </c>
      <c r="S105" s="6">
        <v>3.5973958333333336</v>
      </c>
      <c r="T105" s="16">
        <v>29.96875</v>
      </c>
      <c r="U105" s="16">
        <v>3.74609375</v>
      </c>
      <c r="AD105" s="16">
        <v>4</v>
      </c>
      <c r="AE105" s="6">
        <v>5.5</v>
      </c>
      <c r="AF105" s="16">
        <v>22</v>
      </c>
      <c r="AG105" s="16">
        <v>5.5</v>
      </c>
      <c r="AT105" s="16">
        <v>2</v>
      </c>
      <c r="AU105" s="6">
        <v>3.4</v>
      </c>
      <c r="AV105" s="16">
        <v>6.8</v>
      </c>
      <c r="AW105" s="16">
        <v>3.4</v>
      </c>
      <c r="BB105" s="16">
        <v>11</v>
      </c>
      <c r="BC105" s="6">
        <v>11.549242424242426</v>
      </c>
      <c r="BD105" s="16">
        <v>127.04166666666667</v>
      </c>
      <c r="BE105" s="16">
        <v>11.549242424242424</v>
      </c>
      <c r="BF105" s="16">
        <v>4</v>
      </c>
      <c r="BG105" s="6">
        <v>4.925000000000001</v>
      </c>
      <c r="BH105" s="16">
        <v>19.700000000000003</v>
      </c>
      <c r="BI105" s="16">
        <v>4.925000000000001</v>
      </c>
      <c r="BS105" s="2"/>
      <c r="BT105" s="6"/>
    </row>
    <row r="106" spans="1:72" ht="12.75">
      <c r="A106" s="3">
        <v>1368</v>
      </c>
      <c r="C106" s="6">
        <v>43.33333333333333</v>
      </c>
      <c r="D106" s="6">
        <v>271.5708333333333</v>
      </c>
      <c r="E106" s="6">
        <v>43.33333333333333</v>
      </c>
      <c r="F106" s="6">
        <f>N106+R106+V106+Z106+AD106+AH106+AL106+AP106+AT106+AX106+BB106+BF106+BJ106</f>
        <v>43.33333333333333</v>
      </c>
      <c r="G106" s="6">
        <v>271.5708333333333</v>
      </c>
      <c r="H106" s="6">
        <f>P106+T106+X106+AB106+AF106+AJ106+AN106+AR106+AV106+AZ106+BD106+BH106+BL106</f>
        <v>271.5708333333333</v>
      </c>
      <c r="I106" s="6">
        <f>G106/E106</f>
        <v>6.267019230769232</v>
      </c>
      <c r="J106" s="6">
        <f>E106-BB106</f>
        <v>31.33333333333333</v>
      </c>
      <c r="K106" s="6">
        <f>P106+T106+X106+AB106+AF106+AJ106+AN106+AR106+AV106+AZ106+BH106+BL106</f>
        <v>124.82083333333334</v>
      </c>
      <c r="L106" s="6">
        <f>G106-BD106</f>
        <v>124.82083333333333</v>
      </c>
      <c r="M106" s="6">
        <f>L106/J106</f>
        <v>3.983643617021277</v>
      </c>
      <c r="N106" s="16">
        <v>16.333333333333332</v>
      </c>
      <c r="O106" s="6">
        <v>4.103125</v>
      </c>
      <c r="P106" s="16">
        <v>66.6</v>
      </c>
      <c r="Q106" s="16">
        <v>4.077551020408163</v>
      </c>
      <c r="R106" s="16">
        <v>8</v>
      </c>
      <c r="S106" s="6">
        <v>3.8881944444444447</v>
      </c>
      <c r="T106" s="16">
        <v>32.358333333333334</v>
      </c>
      <c r="U106" s="16">
        <v>4.044791666666667</v>
      </c>
      <c r="AD106" s="16">
        <v>2</v>
      </c>
      <c r="AE106" s="6">
        <v>3.2</v>
      </c>
      <c r="AF106" s="16">
        <v>6.4</v>
      </c>
      <c r="AG106" s="16">
        <v>3.2</v>
      </c>
      <c r="BB106" s="16">
        <v>12</v>
      </c>
      <c r="BC106" s="6">
        <v>11.1875</v>
      </c>
      <c r="BD106" s="16">
        <v>146.75</v>
      </c>
      <c r="BE106" s="16">
        <v>12.229166666666666</v>
      </c>
      <c r="BF106" s="16">
        <v>5</v>
      </c>
      <c r="BG106" s="6">
        <v>3.9875</v>
      </c>
      <c r="BH106" s="16">
        <v>19.462500000000002</v>
      </c>
      <c r="BI106" s="16">
        <v>3.8925000000000005</v>
      </c>
      <c r="BS106" s="2"/>
      <c r="BT106" s="6"/>
    </row>
    <row r="107" spans="1:72" ht="12.75">
      <c r="A107" s="3">
        <v>1369</v>
      </c>
      <c r="C107" s="6">
        <v>41.666666666666664</v>
      </c>
      <c r="D107" s="6">
        <v>287.43055555555554</v>
      </c>
      <c r="E107" s="6">
        <v>41.666666666666664</v>
      </c>
      <c r="F107" s="6">
        <f>N107+R107+V107+Z107+AD107+AH107+AL107+AP107+AT107+AX107+BB107+BF107+BJ107</f>
        <v>41.666666666666664</v>
      </c>
      <c r="G107" s="6">
        <v>287.43055555555554</v>
      </c>
      <c r="H107" s="6">
        <f>P107+T107+X107+AB107+AF107+AJ107+AN107+AR107+AV107+AZ107+BD107+BH107+BL107</f>
        <v>287.43055555555554</v>
      </c>
      <c r="I107" s="6">
        <f>G107/E107</f>
        <v>6.898333333333333</v>
      </c>
      <c r="J107" s="6">
        <f>E107-BB107</f>
        <v>30.666666666666664</v>
      </c>
      <c r="K107" s="6">
        <f>P107+T107+X107+AB107+AF107+AJ107+AN107+AR107+AV107+AZ107+BH107+BL107</f>
        <v>140.43055555555557</v>
      </c>
      <c r="L107" s="6">
        <f>G107-BD107</f>
        <v>140.43055555555554</v>
      </c>
      <c r="M107" s="6">
        <f>L107/J107</f>
        <v>4.5792572463768115</v>
      </c>
      <c r="N107" s="16">
        <v>15</v>
      </c>
      <c r="O107" s="6">
        <v>4.3875</v>
      </c>
      <c r="P107" s="16">
        <v>66.14999999999999</v>
      </c>
      <c r="Q107" s="16">
        <v>4.409999999999999</v>
      </c>
      <c r="R107" s="16">
        <v>7</v>
      </c>
      <c r="S107" s="6">
        <v>4.353703703703704</v>
      </c>
      <c r="T107" s="16">
        <v>31.591666666666665</v>
      </c>
      <c r="U107" s="16">
        <v>4.513095238095238</v>
      </c>
      <c r="V107" s="16">
        <v>2.333333333333333</v>
      </c>
      <c r="W107" s="6">
        <v>4.5</v>
      </c>
      <c r="X107" s="16">
        <v>10.666666666666666</v>
      </c>
      <c r="Y107" s="16">
        <v>4.571428571428572</v>
      </c>
      <c r="AD107" s="16">
        <v>3</v>
      </c>
      <c r="AE107" s="6">
        <v>4.9</v>
      </c>
      <c r="AF107" s="16">
        <v>14.7</v>
      </c>
      <c r="AG107" s="16">
        <v>4.9</v>
      </c>
      <c r="AT107" s="16">
        <v>1</v>
      </c>
      <c r="AU107" s="6">
        <v>6.5</v>
      </c>
      <c r="AV107" s="16">
        <v>6.5</v>
      </c>
      <c r="AW107" s="16">
        <v>6.5</v>
      </c>
      <c r="BB107" s="16">
        <v>11</v>
      </c>
      <c r="BC107" s="6">
        <v>13.333333333333334</v>
      </c>
      <c r="BD107" s="16">
        <v>147</v>
      </c>
      <c r="BE107" s="16">
        <v>13.363636363636363</v>
      </c>
      <c r="BF107" s="16">
        <v>2.333333333333333</v>
      </c>
      <c r="BG107" s="6">
        <v>4.433333333333334</v>
      </c>
      <c r="BH107" s="16">
        <v>10.822222222222223</v>
      </c>
      <c r="BI107" s="16">
        <v>4.638095238095239</v>
      </c>
      <c r="BS107" s="2"/>
      <c r="BT107" s="6"/>
    </row>
    <row r="108" spans="1:76" ht="12.75">
      <c r="A108" s="3">
        <v>1370</v>
      </c>
      <c r="C108" s="6">
        <v>47.333333333333336</v>
      </c>
      <c r="D108" s="6">
        <v>373.9166666666667</v>
      </c>
      <c r="E108" s="6">
        <v>47.333333333333336</v>
      </c>
      <c r="F108" s="6">
        <f>N108+R108+V108+Z108+AD108+AH108+AL108+AP108+AT108+AX108+BB108+BF108+BJ108</f>
        <v>47.333333333333336</v>
      </c>
      <c r="G108" s="6">
        <v>373.9166666666667</v>
      </c>
      <c r="H108" s="6">
        <f>P108+T108+X108+AB108+AF108+AJ108+AN108+AR108+AV108+AZ108+BD108+BH108+BL108</f>
        <v>373.9166666666667</v>
      </c>
      <c r="I108" s="6">
        <f>G108/E108</f>
        <v>7.899647887323944</v>
      </c>
      <c r="J108" s="6">
        <f>E108-BB108</f>
        <v>38.333333333333336</v>
      </c>
      <c r="K108" s="6">
        <f>P108+T108+X108+AB108+AF108+AJ108+AN108+AR108+AV108+AZ108+BH108+BL108</f>
        <v>243.71666666666664</v>
      </c>
      <c r="L108" s="6">
        <f>G108-BD108</f>
        <v>243.71666666666667</v>
      </c>
      <c r="M108" s="6">
        <f>L108/J108</f>
        <v>6.357826086956521</v>
      </c>
      <c r="N108" s="16">
        <v>15.333333333333334</v>
      </c>
      <c r="O108" s="6">
        <v>6.2178571428571425</v>
      </c>
      <c r="P108" s="16">
        <v>111.6083333333333</v>
      </c>
      <c r="Q108" s="16">
        <v>7.278804347826085</v>
      </c>
      <c r="R108" s="16">
        <v>5.5</v>
      </c>
      <c r="S108" s="6">
        <v>5.096875000000001</v>
      </c>
      <c r="T108" s="16">
        <v>29.525</v>
      </c>
      <c r="U108" s="16">
        <v>5.368181818181818</v>
      </c>
      <c r="Z108" s="16">
        <v>1</v>
      </c>
      <c r="AA108" s="6">
        <v>6.933333333333334</v>
      </c>
      <c r="AB108" s="16">
        <v>6.933333333333334</v>
      </c>
      <c r="AC108" s="16">
        <v>6.933333333333334</v>
      </c>
      <c r="AD108" s="16">
        <v>2</v>
      </c>
      <c r="AE108" s="6">
        <v>6.375</v>
      </c>
      <c r="AF108" s="16">
        <v>12.75</v>
      </c>
      <c r="AG108" s="16">
        <v>6.375</v>
      </c>
      <c r="AH108" s="16">
        <v>5</v>
      </c>
      <c r="AI108" s="6">
        <v>5.8</v>
      </c>
      <c r="AJ108" s="16">
        <v>29</v>
      </c>
      <c r="AK108" s="16">
        <v>5.8</v>
      </c>
      <c r="AT108" s="16">
        <v>7</v>
      </c>
      <c r="AU108" s="6">
        <v>5.8</v>
      </c>
      <c r="AV108" s="16">
        <v>40.6</v>
      </c>
      <c r="AW108" s="16">
        <v>5.8</v>
      </c>
      <c r="BB108" s="16">
        <v>9</v>
      </c>
      <c r="BC108" s="6">
        <v>13.800000000000002</v>
      </c>
      <c r="BD108" s="16">
        <v>130.20000000000002</v>
      </c>
      <c r="BE108" s="16">
        <v>14.466666666666669</v>
      </c>
      <c r="BF108" s="16">
        <v>2.5</v>
      </c>
      <c r="BG108" s="6">
        <v>5.6</v>
      </c>
      <c r="BH108" s="16">
        <v>13.3</v>
      </c>
      <c r="BI108" s="16">
        <v>5.32</v>
      </c>
      <c r="BS108" s="2"/>
      <c r="BT108" s="6"/>
      <c r="BV108" s="6"/>
      <c r="BW108" s="6"/>
      <c r="BX108" s="6"/>
    </row>
    <row r="110" spans="1:65" ht="12.75">
      <c r="A110" s="3" t="s">
        <v>36</v>
      </c>
      <c r="B110" s="10">
        <v>8</v>
      </c>
      <c r="C110" s="6">
        <f>SUM(C99:C109)</f>
        <v>324.3333333333333</v>
      </c>
      <c r="D110" s="6">
        <f>SUM(D99:D109)</f>
        <v>2078.664583333333</v>
      </c>
      <c r="E110" s="6">
        <f>SUM(E99:E109)</f>
        <v>324.3333333333333</v>
      </c>
      <c r="F110" s="6">
        <f>N110+R110+V110+Z110+AD110+AH110+AL110+AP110+AT110+AX110+BB110+BF110+BJ110</f>
        <v>324.3333333333333</v>
      </c>
      <c r="G110" s="6">
        <f>SUM(G99:G109)</f>
        <v>2078.664583333333</v>
      </c>
      <c r="H110" s="6">
        <f>SUM(H99:H109)</f>
        <v>2078.664583333333</v>
      </c>
      <c r="I110" s="6">
        <f>G110/E110</f>
        <v>6.409037769784173</v>
      </c>
      <c r="J110" s="6">
        <f>SUM(J99:J109)</f>
        <v>224.33333333333331</v>
      </c>
      <c r="K110" s="6">
        <f>SUM(K99:K109)</f>
        <v>1031.3479166666666</v>
      </c>
      <c r="L110" s="6">
        <f>SUM(L99:L109)</f>
        <v>1031.3479166666666</v>
      </c>
      <c r="M110" s="6">
        <f>L110/J110</f>
        <v>4.597390416047548</v>
      </c>
      <c r="N110" s="6">
        <f>SUM(N99:N109)</f>
        <v>102.66666666666666</v>
      </c>
      <c r="O110" s="6">
        <f>AVERAGE(O99:O109)</f>
        <v>4.590628224206349</v>
      </c>
      <c r="P110" s="6">
        <f>SUM(P99:P109)</f>
        <v>484.4208333333333</v>
      </c>
      <c r="Q110" s="6">
        <f>P110/N110</f>
        <v>4.71838474025974</v>
      </c>
      <c r="R110" s="6">
        <f>SUM(R99:R109)</f>
        <v>45.5</v>
      </c>
      <c r="S110" s="6">
        <f>AVERAGE(S99:S109)</f>
        <v>4.04504794973545</v>
      </c>
      <c r="T110" s="6">
        <f>SUM(T99:T109)</f>
        <v>186.62708333333333</v>
      </c>
      <c r="U110" s="6">
        <f>T110/R110</f>
        <v>4.101694139194139</v>
      </c>
      <c r="V110" s="6">
        <f>SUM(V99:V109)</f>
        <v>5.333333333333333</v>
      </c>
      <c r="W110" s="6">
        <f>AVERAGE(W99:W109)</f>
        <v>4.259375</v>
      </c>
      <c r="X110" s="6">
        <f>SUM(X99:X109)</f>
        <v>21.90416666666667</v>
      </c>
      <c r="Y110" s="16">
        <f>X110/V110</f>
        <v>4.10703125</v>
      </c>
      <c r="Z110" s="6">
        <f>SUM(Z99:Z109)</f>
        <v>3</v>
      </c>
      <c r="AA110" s="6">
        <f>AVERAGE(AA99:AA109)</f>
        <v>6.666666666666667</v>
      </c>
      <c r="AB110" s="6">
        <f>SUM(AB99:AB109)</f>
        <v>20</v>
      </c>
      <c r="AC110" s="16">
        <f>AB110/Z110</f>
        <v>6.666666666666667</v>
      </c>
      <c r="AD110" s="6">
        <f>SUM(AD99:AD109)</f>
        <v>15</v>
      </c>
      <c r="AE110" s="6">
        <f>AVERAGE(AE99:AE109)</f>
        <v>4.689583333333334</v>
      </c>
      <c r="AF110" s="6">
        <f>SUM(AF99:AF109)</f>
        <v>70.72083333333333</v>
      </c>
      <c r="AG110" s="16">
        <f>AF110/AD110</f>
        <v>4.714722222222222</v>
      </c>
      <c r="AH110" s="6">
        <f>SUM(AH99:AH109)</f>
        <v>5</v>
      </c>
      <c r="AI110" s="6">
        <f>AVERAGE(AI99:AI109)</f>
        <v>5.8</v>
      </c>
      <c r="AJ110" s="6">
        <f>SUM(AJ99:AJ109)</f>
        <v>29</v>
      </c>
      <c r="AK110" s="16">
        <f>AJ110/AH110</f>
        <v>5.8</v>
      </c>
      <c r="AL110" s="6">
        <f>SUM(AL99:AL109)</f>
        <v>0</v>
      </c>
      <c r="AM110" s="6" t="e">
        <f>AVERAGE(AM99:AM109)</f>
        <v>#DIV/0!</v>
      </c>
      <c r="AN110" s="6">
        <f>SUM(AN99:AN109)</f>
        <v>0</v>
      </c>
      <c r="AO110" s="6">
        <v>0</v>
      </c>
      <c r="AP110" s="6">
        <f>SUM(AP99:AP109)</f>
        <v>0</v>
      </c>
      <c r="AQ110" s="6" t="e">
        <f>AVERAGE(AQ99:AQ109)</f>
        <v>#DIV/0!</v>
      </c>
      <c r="AR110" s="6">
        <f>SUM(AR99:AR109)</f>
        <v>0</v>
      </c>
      <c r="AS110" s="6">
        <v>0</v>
      </c>
      <c r="AT110" s="6">
        <f>SUM(AT99:AT109)</f>
        <v>12</v>
      </c>
      <c r="AU110" s="6">
        <f>AVERAGE(AU99:AU109)</f>
        <v>4.675</v>
      </c>
      <c r="AV110" s="6">
        <f>SUM(AV99:AV109)</f>
        <v>59.900000000000006</v>
      </c>
      <c r="AW110" s="16">
        <f>AV110/AT110</f>
        <v>4.991666666666667</v>
      </c>
      <c r="AX110" s="6">
        <f>SUM(AX99:AX109)</f>
        <v>0</v>
      </c>
      <c r="AY110" s="6" t="e">
        <f>AVERAGE(AY99:AY109)</f>
        <v>#DIV/0!</v>
      </c>
      <c r="AZ110" s="6">
        <f>SUM(AZ99:AZ109)</f>
        <v>0</v>
      </c>
      <c r="BA110" s="6">
        <v>0</v>
      </c>
      <c r="BB110" s="6">
        <f>SUM(BB99:BB109)</f>
        <v>100</v>
      </c>
      <c r="BC110" s="6">
        <f>AVERAGE(BC99:BC109)</f>
        <v>10.522665719696969</v>
      </c>
      <c r="BD110" s="6">
        <f>SUM(BD99:BD109)</f>
        <v>1047.3166666666666</v>
      </c>
      <c r="BE110" s="16">
        <f>BD110/BB110</f>
        <v>10.473166666666666</v>
      </c>
      <c r="BF110" s="6">
        <f>SUM(BF99:BF109)</f>
        <v>35.833333333333336</v>
      </c>
      <c r="BG110" s="6">
        <f>AVERAGE(BG99:BG109)</f>
        <v>4.634392361111111</v>
      </c>
      <c r="BH110" s="6">
        <f>SUM(BH99:BH109)</f>
        <v>158.775</v>
      </c>
      <c r="BI110" s="16">
        <f>BH110/BF110</f>
        <v>4.430930232558139</v>
      </c>
      <c r="BJ110" s="6">
        <f>SUM(BJ99:BJ109)</f>
        <v>0</v>
      </c>
      <c r="BK110" s="6" t="e">
        <f>AVERAGE(BK99:BK109)</f>
        <v>#DIV/0!</v>
      </c>
      <c r="BL110" s="6">
        <f>SUM(BL99:BL109)</f>
        <v>0</v>
      </c>
      <c r="BM110" s="6">
        <v>0</v>
      </c>
    </row>
    <row r="111" spans="1:61" ht="12.75">
      <c r="A111" s="3" t="s">
        <v>134</v>
      </c>
      <c r="C111" s="6">
        <f aca="true" t="shared" si="19" ref="C111:H111">C110/8</f>
        <v>40.541666666666664</v>
      </c>
      <c r="D111" s="6">
        <f t="shared" si="19"/>
        <v>259.83307291666665</v>
      </c>
      <c r="E111" s="6">
        <f t="shared" si="19"/>
        <v>40.541666666666664</v>
      </c>
      <c r="F111" s="6">
        <f t="shared" si="19"/>
        <v>40.541666666666664</v>
      </c>
      <c r="G111" s="6">
        <f t="shared" si="19"/>
        <v>259.83307291666665</v>
      </c>
      <c r="H111" s="6">
        <f t="shared" si="19"/>
        <v>259.83307291666665</v>
      </c>
      <c r="I111" s="6">
        <f>G111/E111</f>
        <v>6.409037769784173</v>
      </c>
      <c r="J111" s="6">
        <f>J110/8</f>
        <v>28.041666666666664</v>
      </c>
      <c r="K111" s="6">
        <f>K110/8</f>
        <v>128.91848958333333</v>
      </c>
      <c r="L111" s="6">
        <f>L110/8</f>
        <v>128.91848958333333</v>
      </c>
      <c r="M111" s="6">
        <f>L111/J111</f>
        <v>4.597390416047548</v>
      </c>
      <c r="N111" s="6">
        <f>N110/8</f>
        <v>12.833333333333332</v>
      </c>
      <c r="P111" s="6">
        <f>P110/8</f>
        <v>60.55260416666666</v>
      </c>
      <c r="Q111" s="6">
        <f>P111/N111</f>
        <v>4.71838474025974</v>
      </c>
      <c r="R111" s="6">
        <f>R110/8</f>
        <v>5.6875</v>
      </c>
      <c r="T111" s="6">
        <f>T110/8</f>
        <v>23.328385416666666</v>
      </c>
      <c r="U111" s="6">
        <f>T111/R111</f>
        <v>4.101694139194139</v>
      </c>
      <c r="V111" s="6">
        <f>V110/8</f>
        <v>0.6666666666666666</v>
      </c>
      <c r="X111" s="6">
        <f>X110/8</f>
        <v>2.7380208333333336</v>
      </c>
      <c r="Y111" s="16">
        <f>X111/V111</f>
        <v>4.10703125</v>
      </c>
      <c r="Z111" s="6">
        <f>Z110/8</f>
        <v>0.375</v>
      </c>
      <c r="AB111" s="6">
        <f>AB110/8</f>
        <v>2.5</v>
      </c>
      <c r="AC111" s="16">
        <f>AB111/Z111</f>
        <v>6.666666666666667</v>
      </c>
      <c r="AD111" s="6">
        <f>AD110/8</f>
        <v>1.875</v>
      </c>
      <c r="AF111" s="6">
        <f>AF110/8</f>
        <v>8.840104166666666</v>
      </c>
      <c r="AG111" s="16">
        <f>AF111/AD111</f>
        <v>4.714722222222222</v>
      </c>
      <c r="AH111" s="6">
        <f>AH110/8</f>
        <v>0.625</v>
      </c>
      <c r="AJ111" s="6">
        <f>AJ110/8</f>
        <v>3.625</v>
      </c>
      <c r="AK111" s="16">
        <f>AJ111/AH111</f>
        <v>5.8</v>
      </c>
      <c r="AT111" s="6">
        <f>AT110/8</f>
        <v>1.5</v>
      </c>
      <c r="AV111" s="6">
        <f>AV110/8</f>
        <v>7.487500000000001</v>
      </c>
      <c r="AW111" s="16">
        <f>AV111/AT111</f>
        <v>4.991666666666667</v>
      </c>
      <c r="BB111" s="6">
        <f>BB110/8</f>
        <v>12.5</v>
      </c>
      <c r="BD111" s="6">
        <f>BD110/8</f>
        <v>130.91458333333333</v>
      </c>
      <c r="BE111" s="16">
        <f>BD111/BB111</f>
        <v>10.473166666666666</v>
      </c>
      <c r="BF111" s="6">
        <f>BF110/8</f>
        <v>4.479166666666667</v>
      </c>
      <c r="BH111" s="6">
        <f>BH110/8</f>
        <v>19.846875</v>
      </c>
      <c r="BI111" s="16">
        <f>BH111/BF111</f>
        <v>4.430930232558139</v>
      </c>
    </row>
    <row r="112" spans="1:69" ht="12.75">
      <c r="A112" s="3" t="s">
        <v>174</v>
      </c>
      <c r="J112" s="14">
        <f>J110/$E$110</f>
        <v>0.6916752312435765</v>
      </c>
      <c r="K112" s="14">
        <f>K110/$G$110</f>
        <v>0.49615889207714486</v>
      </c>
      <c r="L112" s="14">
        <f>L110/$G$110</f>
        <v>0.49615889207714486</v>
      </c>
      <c r="N112" s="14">
        <f>N110/$E$110</f>
        <v>0.31654676258992803</v>
      </c>
      <c r="P112" s="14">
        <f>P110/$G$110</f>
        <v>0.23304425216911098</v>
      </c>
      <c r="R112" s="14">
        <f>R110/$E$110</f>
        <v>0.14028776978417268</v>
      </c>
      <c r="T112" s="14">
        <f>T110/$G$110</f>
        <v>0.08978220191449038</v>
      </c>
      <c r="V112" s="14">
        <f>V110/$E$110</f>
        <v>0.01644398766700925</v>
      </c>
      <c r="X112" s="14">
        <f>X110/$G$110</f>
        <v>0.010537614794755047</v>
      </c>
      <c r="Z112" s="14">
        <f>Z110/$E$110</f>
        <v>0.009249743062692703</v>
      </c>
      <c r="AB112" s="14">
        <f>AB110/$G$110</f>
        <v>0.00962156192026331</v>
      </c>
      <c r="AD112" s="14">
        <f>AD110/$E$110</f>
        <v>0.046248715313463515</v>
      </c>
      <c r="AF112" s="14">
        <f>AF110/$G$110</f>
        <v>0.03402224384846441</v>
      </c>
      <c r="AH112" s="14">
        <f>AH110/$E$110</f>
        <v>0.015416238437821172</v>
      </c>
      <c r="AJ112" s="14">
        <f>AJ110/$G$110</f>
        <v>0.0139512647843818</v>
      </c>
      <c r="AL112" s="14">
        <f>AL110/$E$110</f>
        <v>0</v>
      </c>
      <c r="AN112" s="14">
        <f>AN110/$G$110</f>
        <v>0</v>
      </c>
      <c r="AP112" s="14">
        <f>AP110/$E$110</f>
        <v>0</v>
      </c>
      <c r="AR112" s="14">
        <f>AR110/$G$110</f>
        <v>0</v>
      </c>
      <c r="AT112" s="14">
        <f>AT110/$E$110</f>
        <v>0.03699897225077081</v>
      </c>
      <c r="AV112" s="14">
        <f>AV110/$G$110</f>
        <v>0.028816577951188617</v>
      </c>
      <c r="AX112" s="14">
        <f>AX110/$E$110</f>
        <v>0</v>
      </c>
      <c r="AZ112" s="14">
        <f>AZ110/$G$110</f>
        <v>0</v>
      </c>
      <c r="BB112" s="14">
        <f>BB110/$E$110</f>
        <v>0.30832476875642345</v>
      </c>
      <c r="BD112" s="14">
        <f>BD110/$G$110</f>
        <v>0.5038411079228551</v>
      </c>
      <c r="BF112" s="14">
        <f>BF110/$E$110</f>
        <v>0.11048304213771841</v>
      </c>
      <c r="BH112" s="14">
        <f>BH110/$G$110</f>
        <v>0.07638317469449037</v>
      </c>
      <c r="BJ112" s="14">
        <f>BJ110/$E$110</f>
        <v>0</v>
      </c>
      <c r="BO112" s="14">
        <f>N112+R112+V112+Z112+AD112+AH112+AL112+AP112+AT112+AX112+BB112+BF112+BJ112</f>
        <v>1</v>
      </c>
      <c r="BP112" s="14">
        <f>P112+T112+X112+AB112+AF112+AJ112+AN112+AR112+AV112+AZ112+BD112+BH112+BL112</f>
        <v>1</v>
      </c>
      <c r="BQ112" s="14">
        <f>K112+BD112</f>
        <v>1</v>
      </c>
    </row>
    <row r="114" spans="1:61" ht="12.75">
      <c r="A114" s="3">
        <v>1371</v>
      </c>
      <c r="C114" s="6">
        <v>45.16666666666667</v>
      </c>
      <c r="D114" s="6">
        <v>413.4114583333333</v>
      </c>
      <c r="E114" s="6">
        <v>45.16666666666667</v>
      </c>
      <c r="F114" s="6">
        <f>N114+R114+V114+Z114+AD114+AH114+AL114+AP114+AT114+AX114+BB114+BF114+BJ114</f>
        <v>45.16666666666667</v>
      </c>
      <c r="G114" s="6">
        <v>413.4114583333333</v>
      </c>
      <c r="H114" s="6">
        <f>P114+T114+X114+AB114+AF114+AJ114+AN114+AR114+AV114+AZ114+BD114+BH114+BL114</f>
        <v>413.4114583333333</v>
      </c>
      <c r="I114" s="6">
        <f>G114/E114</f>
        <v>9.153021217712176</v>
      </c>
      <c r="J114" s="6">
        <f>E114-BB114</f>
        <v>30.16666666666667</v>
      </c>
      <c r="K114" s="6">
        <f>P114+T114+X114+AB114+AF114+AJ114+AN114+AR114+AV114+AZ114+BH114+BL114</f>
        <v>171.83333333333334</v>
      </c>
      <c r="L114" s="6">
        <f>G114-BD114</f>
        <v>171.83333333333331</v>
      </c>
      <c r="M114" s="6">
        <f>L114/J114</f>
        <v>5.696132596685081</v>
      </c>
      <c r="N114" s="16">
        <v>10.833333333333332</v>
      </c>
      <c r="O114" s="6">
        <v>5.00952380952381</v>
      </c>
      <c r="P114" s="16">
        <v>57.46666666666666</v>
      </c>
      <c r="Q114" s="16">
        <v>5.304615384615385</v>
      </c>
      <c r="R114" s="16">
        <v>5.666666666666667</v>
      </c>
      <c r="S114" s="6">
        <v>5.85</v>
      </c>
      <c r="T114" s="16">
        <v>34.55</v>
      </c>
      <c r="U114" s="16">
        <v>6.0970588235294105</v>
      </c>
      <c r="V114" s="16">
        <v>1.6666666666666667</v>
      </c>
      <c r="W114" s="6">
        <v>5.05</v>
      </c>
      <c r="X114" s="16">
        <v>8.416666666666666</v>
      </c>
      <c r="Y114" s="16">
        <v>5.05</v>
      </c>
      <c r="AD114" s="16">
        <v>10</v>
      </c>
      <c r="AE114" s="6">
        <v>6</v>
      </c>
      <c r="AF114" s="16">
        <v>60</v>
      </c>
      <c r="AG114" s="16">
        <v>6</v>
      </c>
      <c r="BB114" s="16">
        <v>15</v>
      </c>
      <c r="BC114" s="6">
        <v>16.105208333333334</v>
      </c>
      <c r="BD114" s="16">
        <v>241.578125</v>
      </c>
      <c r="BE114" s="16">
        <v>16.105208333333334</v>
      </c>
      <c r="BF114" s="16">
        <v>2</v>
      </c>
      <c r="BG114" s="6">
        <v>5.7</v>
      </c>
      <c r="BH114" s="16">
        <v>11.4</v>
      </c>
      <c r="BI114" s="16">
        <v>5.7</v>
      </c>
    </row>
    <row r="115" spans="1:76" ht="12.75">
      <c r="A115" s="3">
        <v>1372</v>
      </c>
      <c r="C115" s="6">
        <v>43</v>
      </c>
      <c r="D115" s="6">
        <v>305.45961538461535</v>
      </c>
      <c r="E115" s="6">
        <v>43</v>
      </c>
      <c r="F115" s="6">
        <f>N115+R115+V115+Z115+AD115+AH115+AL115+AP115+AT115+AX115+BB115+BF115+BJ115</f>
        <v>43</v>
      </c>
      <c r="G115" s="6">
        <v>305.45961538461535</v>
      </c>
      <c r="H115" s="6">
        <f>P115+T115+X115+AB115+AF115+AJ115+AN115+AR115+AV115+AZ115+BD115+BH115+BL115</f>
        <v>305.4596153846154</v>
      </c>
      <c r="I115" s="6">
        <f>G115/E115</f>
        <v>7.103711985688729</v>
      </c>
      <c r="J115" s="6">
        <f>E115-BB115</f>
        <v>43</v>
      </c>
      <c r="K115" s="6">
        <f>P115+T115+X115+AB115+AF115+AJ115+AN115+AR115+AV115+AZ115+BH115+BL115</f>
        <v>305.4596153846154</v>
      </c>
      <c r="L115" s="6">
        <f>G115-BD115</f>
        <v>305.45961538461535</v>
      </c>
      <c r="M115" s="6">
        <f>L115/J115</f>
        <v>7.103711985688729</v>
      </c>
      <c r="N115" s="16">
        <v>27</v>
      </c>
      <c r="O115" s="6">
        <v>6.050064102564102</v>
      </c>
      <c r="P115" s="16">
        <v>180.30961538461537</v>
      </c>
      <c r="Q115" s="16">
        <v>6.678133903133903</v>
      </c>
      <c r="R115" s="16">
        <v>4</v>
      </c>
      <c r="S115" s="6">
        <v>5.375</v>
      </c>
      <c r="T115" s="16">
        <v>21.5</v>
      </c>
      <c r="U115" s="16">
        <v>5.375</v>
      </c>
      <c r="AD115" s="16">
        <v>1</v>
      </c>
      <c r="AE115" s="6">
        <v>11</v>
      </c>
      <c r="AF115" s="16">
        <v>11</v>
      </c>
      <c r="AG115" s="16">
        <v>11</v>
      </c>
      <c r="BB115" s="16"/>
      <c r="BF115" s="16">
        <v>11</v>
      </c>
      <c r="BG115" s="6">
        <v>7.815714285714286</v>
      </c>
      <c r="BH115" s="16">
        <v>92.65</v>
      </c>
      <c r="BI115" s="16">
        <v>8.422727272727272</v>
      </c>
      <c r="BS115" s="2"/>
      <c r="BT115" s="6"/>
      <c r="BV115" s="6"/>
      <c r="BW115" s="6"/>
      <c r="BX115" s="6"/>
    </row>
    <row r="116" spans="1:4" ht="12.75">
      <c r="A116" s="3">
        <v>1373</v>
      </c>
      <c r="C116" s="6"/>
      <c r="D116" s="6"/>
    </row>
    <row r="117" spans="1:4" ht="12.75">
      <c r="A117" s="3">
        <v>1374</v>
      </c>
      <c r="C117" s="6"/>
      <c r="D117" s="6"/>
    </row>
    <row r="118" spans="1:61" ht="12.75">
      <c r="A118" s="3">
        <v>1375</v>
      </c>
      <c r="C118" s="6">
        <v>55.333333333333336</v>
      </c>
      <c r="D118" s="6">
        <v>485.8104166666667</v>
      </c>
      <c r="E118" s="6">
        <v>55.333333333333336</v>
      </c>
      <c r="F118" s="6">
        <f>N118+R118+V118+Z118+AD118+AH118+AL118+AP118+AT118+AX118+BB118+BF118+BJ118</f>
        <v>55.333333333333336</v>
      </c>
      <c r="G118" s="6">
        <v>485.8104166666667</v>
      </c>
      <c r="H118" s="6">
        <f>P118+T118+X118+AB118+AF118+AJ118+AN118+AR118+AV118+AZ118+BD118+BH118+BL118</f>
        <v>485.8104166666667</v>
      </c>
      <c r="I118" s="6">
        <f>G118/E118</f>
        <v>8.779706325301206</v>
      </c>
      <c r="J118" s="6">
        <f>E118-BB118</f>
        <v>46.333333333333336</v>
      </c>
      <c r="K118" s="6">
        <f>P118+T118+X118+AB118+AF118+AJ118+AN118+AR118+AV118+AZ118+BH118+BL118</f>
        <v>352.66041666666666</v>
      </c>
      <c r="L118" s="6">
        <f>G118-BD118</f>
        <v>352.66041666666666</v>
      </c>
      <c r="M118" s="6">
        <f>L118/J118</f>
        <v>7.611375899280575</v>
      </c>
      <c r="N118" s="16">
        <v>16</v>
      </c>
      <c r="O118" s="6">
        <v>6.56</v>
      </c>
      <c r="P118" s="16">
        <v>106.2</v>
      </c>
      <c r="Q118" s="16">
        <v>6.6375</v>
      </c>
      <c r="R118" s="16">
        <v>14</v>
      </c>
      <c r="S118" s="6">
        <v>7.896354166666667</v>
      </c>
      <c r="T118" s="16">
        <v>133.02291666666667</v>
      </c>
      <c r="U118" s="16">
        <v>9.501636904761906</v>
      </c>
      <c r="V118" s="16">
        <v>2</v>
      </c>
      <c r="W118" s="6">
        <v>6.3</v>
      </c>
      <c r="X118" s="16">
        <v>12.6</v>
      </c>
      <c r="Y118" s="16">
        <v>6.3</v>
      </c>
      <c r="AD118" s="16">
        <v>5.333333333333333</v>
      </c>
      <c r="AE118" s="6">
        <v>7.33</v>
      </c>
      <c r="AF118" s="16">
        <v>39.650000000000006</v>
      </c>
      <c r="AG118" s="16">
        <v>7.434375000000001</v>
      </c>
      <c r="AT118" s="16">
        <v>8</v>
      </c>
      <c r="AU118" s="6">
        <v>5.40625</v>
      </c>
      <c r="AV118" s="16">
        <v>50.1875</v>
      </c>
      <c r="AW118" s="16">
        <v>6.2734375</v>
      </c>
      <c r="BB118" s="16">
        <v>9</v>
      </c>
      <c r="BC118" s="6">
        <v>13.433333333333335</v>
      </c>
      <c r="BD118" s="16">
        <v>133.15000000000003</v>
      </c>
      <c r="BE118" s="16">
        <v>14.794444444444448</v>
      </c>
      <c r="BF118" s="16">
        <v>1</v>
      </c>
      <c r="BG118" s="6">
        <v>11</v>
      </c>
      <c r="BH118" s="16">
        <v>11</v>
      </c>
      <c r="BI118" s="16">
        <v>11</v>
      </c>
    </row>
    <row r="119" spans="1:4" ht="12.75">
      <c r="A119" s="3">
        <v>1376</v>
      </c>
      <c r="C119" s="6"/>
      <c r="D119" s="6"/>
    </row>
    <row r="120" spans="1:4" ht="12.75">
      <c r="A120" s="3">
        <v>1377</v>
      </c>
      <c r="C120" s="6"/>
      <c r="D120" s="6"/>
    </row>
    <row r="121" spans="1:4" ht="12.75">
      <c r="A121" s="3">
        <v>1378</v>
      </c>
      <c r="C121" s="6"/>
      <c r="D121" s="6"/>
    </row>
    <row r="122" spans="1:76" ht="12.75">
      <c r="A122" s="3">
        <v>1379</v>
      </c>
      <c r="C122" s="6">
        <v>50.5</v>
      </c>
      <c r="D122" s="6">
        <v>382.2416666666667</v>
      </c>
      <c r="E122" s="6">
        <v>50.5</v>
      </c>
      <c r="F122" s="6">
        <f>N122+R122+V122+Z122+AD122+AH122+AL122+AP122+AT122+AX122+BB122+BF122+BJ122</f>
        <v>50.5</v>
      </c>
      <c r="G122" s="6">
        <v>382.2416666666667</v>
      </c>
      <c r="H122" s="6">
        <f>P122+T122+X122+AB122+AF122+AJ122+AN122+AR122+AV122+AZ122+BD122+BH122+BL122</f>
        <v>382.2416666666667</v>
      </c>
      <c r="I122" s="6">
        <f>G122/E122</f>
        <v>7.56914191419142</v>
      </c>
      <c r="J122" s="6">
        <f>E122-BB122</f>
        <v>49.5</v>
      </c>
      <c r="K122" s="6">
        <f>P122+T122+X122+AB122+AF122+AJ122+AN122+AR122+AV122+AZ122+BH122+BL122</f>
        <v>366.2416666666667</v>
      </c>
      <c r="L122" s="6">
        <f>G122-BD122</f>
        <v>366.2416666666667</v>
      </c>
      <c r="M122" s="6">
        <f>L122/J122</f>
        <v>7.398821548821549</v>
      </c>
      <c r="N122" s="16">
        <v>14</v>
      </c>
      <c r="O122" s="6">
        <v>8.146944444444443</v>
      </c>
      <c r="P122" s="16">
        <v>132.67916666666667</v>
      </c>
      <c r="Q122" s="16">
        <v>9.477083333333335</v>
      </c>
      <c r="R122" s="16">
        <v>14</v>
      </c>
      <c r="S122" s="6">
        <v>6.9140625</v>
      </c>
      <c r="T122" s="16">
        <v>99.4125</v>
      </c>
      <c r="U122" s="16">
        <v>7.100892857142857</v>
      </c>
      <c r="Z122" s="16">
        <v>4</v>
      </c>
      <c r="AA122" s="6">
        <v>5.7</v>
      </c>
      <c r="AB122" s="16">
        <v>22.8</v>
      </c>
      <c r="AC122" s="16">
        <v>5.7</v>
      </c>
      <c r="AD122" s="16">
        <v>1</v>
      </c>
      <c r="AE122" s="6">
        <v>7</v>
      </c>
      <c r="AF122" s="16">
        <v>7</v>
      </c>
      <c r="AG122" s="16">
        <v>7</v>
      </c>
      <c r="AT122" s="16">
        <v>9</v>
      </c>
      <c r="AU122" s="6">
        <v>6.25</v>
      </c>
      <c r="AV122" s="16">
        <v>56.25</v>
      </c>
      <c r="AW122" s="16">
        <v>6.25</v>
      </c>
      <c r="BB122" s="16">
        <v>1</v>
      </c>
      <c r="BC122" s="6">
        <v>16</v>
      </c>
      <c r="BD122" s="16">
        <v>16</v>
      </c>
      <c r="BE122" s="16">
        <v>16</v>
      </c>
      <c r="BF122" s="16">
        <v>7.5</v>
      </c>
      <c r="BG122" s="6">
        <v>6.67</v>
      </c>
      <c r="BH122" s="16">
        <v>48.1</v>
      </c>
      <c r="BI122" s="16">
        <v>6.413333333333333</v>
      </c>
      <c r="BS122" s="2"/>
      <c r="BT122" s="6"/>
      <c r="BV122" s="6"/>
      <c r="BW122" s="6"/>
      <c r="BX122" s="6"/>
    </row>
    <row r="123" spans="1:75" ht="12.75">
      <c r="A123" s="3">
        <v>1380</v>
      </c>
      <c r="C123" s="6">
        <v>31.333333333333332</v>
      </c>
      <c r="D123" s="6">
        <v>291.59999999999997</v>
      </c>
      <c r="E123" s="6">
        <v>31.333333333333332</v>
      </c>
      <c r="F123" s="6">
        <f>N123+R123+V123+Z123+AD123+AH123+AL123+AP123+AT123+AX123+BB123+BF123+BJ123</f>
        <v>31.333333333333332</v>
      </c>
      <c r="G123" s="6">
        <v>291.59999999999997</v>
      </c>
      <c r="H123" s="6">
        <f>P123+T123+X123+AB123+AF123+AJ123+AN123+AR123+AV123+AZ123+BD123+BH123+BL123</f>
        <v>291.59999999999997</v>
      </c>
      <c r="I123" s="6">
        <f>G123/E123</f>
        <v>9.306382978723404</v>
      </c>
      <c r="J123" s="6">
        <f>E123-BB123</f>
        <v>17.333333333333332</v>
      </c>
      <c r="K123" s="6">
        <f>P123+T123+X123+AB123+AF123+AJ123+AN123+AR123+AV123+AZ123+BH123+BL123</f>
        <v>122.24999999999999</v>
      </c>
      <c r="L123" s="6">
        <f>G123-BD123</f>
        <v>122.24999999999997</v>
      </c>
      <c r="M123" s="6">
        <f>L123/J123</f>
        <v>7.052884615384614</v>
      </c>
      <c r="N123" s="16">
        <v>7</v>
      </c>
      <c r="O123" s="6">
        <v>7.225</v>
      </c>
      <c r="P123" s="16">
        <v>50.3</v>
      </c>
      <c r="Q123" s="16">
        <v>7.185714285714285</v>
      </c>
      <c r="R123" s="16">
        <v>4</v>
      </c>
      <c r="S123" s="6">
        <v>7.95416666666666</v>
      </c>
      <c r="T123" s="16">
        <v>31.81666666666664</v>
      </c>
      <c r="U123" s="16">
        <v>7.95416666666666</v>
      </c>
      <c r="AD123" s="16">
        <v>6.333333333333333</v>
      </c>
      <c r="AE123" s="6">
        <v>6.300000000000001</v>
      </c>
      <c r="AF123" s="16">
        <v>40.13333333333334</v>
      </c>
      <c r="AG123" s="16">
        <v>6.336842105263159</v>
      </c>
      <c r="BB123" s="16">
        <v>14</v>
      </c>
      <c r="BC123" s="6">
        <v>12.07</v>
      </c>
      <c r="BD123" s="16">
        <v>169.35</v>
      </c>
      <c r="BE123" s="16">
        <v>12.096428571428572</v>
      </c>
      <c r="BS123" s="2"/>
      <c r="BT123" s="6"/>
      <c r="BV123" s="6"/>
      <c r="BW123" s="6"/>
    </row>
    <row r="124" spans="3:4" ht="12.75">
      <c r="C124" s="6"/>
      <c r="D124" s="6"/>
    </row>
    <row r="125" spans="1:65" ht="12.75">
      <c r="A125" s="3" t="s">
        <v>37</v>
      </c>
      <c r="B125" s="10">
        <v>5</v>
      </c>
      <c r="C125" s="6">
        <f>SUM(C114:C124)</f>
        <v>225.33333333333334</v>
      </c>
      <c r="D125" s="6">
        <f>SUM(D114:D124)</f>
        <v>1878.523157051282</v>
      </c>
      <c r="E125" s="6">
        <f>SUM(E114:E124)</f>
        <v>225.33333333333334</v>
      </c>
      <c r="F125" s="6">
        <f>N125+R125+V125+Z125+AD125+AH125+AL125+AP125+AT125+AX125+BB125+BF125+BJ125</f>
        <v>225.33333333333334</v>
      </c>
      <c r="G125" s="6">
        <f>SUM(G114:G124)</f>
        <v>1878.523157051282</v>
      </c>
      <c r="H125" s="6">
        <f>P125+T125+X125+AB125+AF125+AJ125+AN125+AR125+AV125+AZ125+BD125+BH125+BL125</f>
        <v>1878.523157051282</v>
      </c>
      <c r="I125" s="6">
        <f>G125/E125</f>
        <v>8.336641229517523</v>
      </c>
      <c r="J125" s="6">
        <f>SUM(J114:J124)</f>
        <v>186.33333333333334</v>
      </c>
      <c r="K125" s="6">
        <f>SUM(K114:K124)</f>
        <v>1318.445032051282</v>
      </c>
      <c r="L125" s="6">
        <f>SUM(L114:L124)</f>
        <v>1318.445032051282</v>
      </c>
      <c r="M125" s="6">
        <f>K125/J125</f>
        <v>7.075733624604375</v>
      </c>
      <c r="N125" s="6">
        <f>SUM(N114:N124)</f>
        <v>74.83333333333333</v>
      </c>
      <c r="O125" s="6">
        <f>AVERAGE(O114:O124)</f>
        <v>6.59830647130647</v>
      </c>
      <c r="P125" s="6">
        <f>SUM(P114:P124)</f>
        <v>526.9554487179487</v>
      </c>
      <c r="Q125" s="6">
        <f>P125/N125</f>
        <v>7.041720918279938</v>
      </c>
      <c r="R125" s="6">
        <f>SUM(R114:R124)</f>
        <v>41.66666666666667</v>
      </c>
      <c r="S125" s="6">
        <f>AVERAGE(S114:S124)</f>
        <v>6.797916666666666</v>
      </c>
      <c r="T125" s="6">
        <f>SUM(T114:T124)</f>
        <v>320.3020833333333</v>
      </c>
      <c r="U125" s="6">
        <f>T125/R125</f>
        <v>7.687249999999999</v>
      </c>
      <c r="V125" s="6">
        <f>SUM(V114:V124)</f>
        <v>3.666666666666667</v>
      </c>
      <c r="W125" s="6">
        <f>AVERAGE(W114:W124)</f>
        <v>5.675</v>
      </c>
      <c r="X125" s="6">
        <f>SUM(X114:X124)</f>
        <v>21.016666666666666</v>
      </c>
      <c r="Y125" s="16">
        <f>X125/V125</f>
        <v>5.7318181818181815</v>
      </c>
      <c r="Z125" s="6">
        <f>SUM(Z114:Z124)</f>
        <v>4</v>
      </c>
      <c r="AA125" s="6">
        <f>AVERAGE(AA114:AA124)</f>
        <v>5.7</v>
      </c>
      <c r="AB125" s="6">
        <f>SUM(AB114:AB124)</f>
        <v>22.8</v>
      </c>
      <c r="AC125" s="16">
        <f>AB125/Z125</f>
        <v>5.7</v>
      </c>
      <c r="AD125" s="6">
        <f>SUM(AD114:AD124)</f>
        <v>23.666666666666664</v>
      </c>
      <c r="AE125" s="6">
        <f>AVERAGE(AE114:AE124)</f>
        <v>7.525999999999999</v>
      </c>
      <c r="AF125" s="6">
        <f>SUM(AF114:AF124)</f>
        <v>157.78333333333336</v>
      </c>
      <c r="AG125" s="16">
        <f>AF125/AD125</f>
        <v>6.666901408450706</v>
      </c>
      <c r="AH125" s="6">
        <f>SUM(AH114:AH124)</f>
        <v>0</v>
      </c>
      <c r="AI125" s="6" t="e">
        <f>AVERAGE(AI114:AI124)</f>
        <v>#DIV/0!</v>
      </c>
      <c r="AJ125" s="6">
        <f>SUM(AJ114:AJ124)</f>
        <v>0</v>
      </c>
      <c r="AK125" s="16">
        <v>0</v>
      </c>
      <c r="AL125" s="6">
        <f>SUM(AL114:AL124)</f>
        <v>0</v>
      </c>
      <c r="AM125" s="6" t="e">
        <f>AVERAGE(AM114:AM124)</f>
        <v>#DIV/0!</v>
      </c>
      <c r="AN125" s="6">
        <f>SUM(AN114:AN124)</f>
        <v>0</v>
      </c>
      <c r="AO125" s="6">
        <v>0</v>
      </c>
      <c r="AP125" s="6">
        <f>SUM(AP114:AP124)</f>
        <v>0</v>
      </c>
      <c r="AQ125" s="6" t="e">
        <f>AVERAGE(AQ114:AQ124)</f>
        <v>#DIV/0!</v>
      </c>
      <c r="AR125" s="6">
        <f>SUM(AR114:AR124)</f>
        <v>0</v>
      </c>
      <c r="AS125" s="6">
        <v>0</v>
      </c>
      <c r="AT125" s="6">
        <f>SUM(AT114:AT124)</f>
        <v>17</v>
      </c>
      <c r="AU125" s="6">
        <f>AVERAGE(AU114:AU124)</f>
        <v>5.828125</v>
      </c>
      <c r="AV125" s="6">
        <f>SUM(AV114:AV124)</f>
        <v>106.4375</v>
      </c>
      <c r="AW125" s="16">
        <f>AV125/AT125</f>
        <v>6.261029411764706</v>
      </c>
      <c r="AX125" s="6">
        <f>SUM(AX114:AX124)</f>
        <v>0</v>
      </c>
      <c r="AY125" s="6" t="e">
        <f>AVERAGE(AY114:AY124)</f>
        <v>#DIV/0!</v>
      </c>
      <c r="AZ125" s="6">
        <f>SUM(AZ114:AZ124)</f>
        <v>0</v>
      </c>
      <c r="BA125" s="6">
        <v>0</v>
      </c>
      <c r="BB125" s="6">
        <f>SUM(BB114:BB124)</f>
        <v>39</v>
      </c>
      <c r="BC125" s="6">
        <f>AVERAGE(BC114:BC124)</f>
        <v>14.402135416666667</v>
      </c>
      <c r="BD125" s="6">
        <f>SUM(BD114:BD124)</f>
        <v>560.078125</v>
      </c>
      <c r="BE125" s="16">
        <f>BD125/BB125</f>
        <v>14.360977564102564</v>
      </c>
      <c r="BF125" s="6">
        <f>SUM(BF114:BF124)</f>
        <v>21.5</v>
      </c>
      <c r="BG125" s="6">
        <f>AVERAGE(BG114:BG124)</f>
        <v>7.796428571428571</v>
      </c>
      <c r="BH125" s="6">
        <f>SUM(BH114:BH124)</f>
        <v>163.15</v>
      </c>
      <c r="BI125" s="16">
        <f>BH125/BF125</f>
        <v>7.588372093023256</v>
      </c>
      <c r="BJ125" s="6">
        <f>SUM(BJ114:BJ124)</f>
        <v>0</v>
      </c>
      <c r="BK125" s="6" t="e">
        <f>AVERAGE(BK114:BK124)</f>
        <v>#DIV/0!</v>
      </c>
      <c r="BL125" s="6">
        <f>SUM(BL114:BL124)</f>
        <v>0</v>
      </c>
      <c r="BM125" s="6">
        <v>0</v>
      </c>
    </row>
    <row r="126" spans="1:64" ht="12.75">
      <c r="A126" s="3" t="s">
        <v>134</v>
      </c>
      <c r="C126" s="6">
        <f aca="true" t="shared" si="20" ref="C126:H126">C125/5</f>
        <v>45.06666666666667</v>
      </c>
      <c r="D126" s="6">
        <f t="shared" si="20"/>
        <v>375.7046314102564</v>
      </c>
      <c r="E126" s="6">
        <f t="shared" si="20"/>
        <v>45.06666666666667</v>
      </c>
      <c r="F126" s="6">
        <f t="shared" si="20"/>
        <v>45.06666666666667</v>
      </c>
      <c r="G126" s="6">
        <f t="shared" si="20"/>
        <v>375.7046314102564</v>
      </c>
      <c r="H126" s="6">
        <f t="shared" si="20"/>
        <v>375.7046314102564</v>
      </c>
      <c r="I126" s="16">
        <f>H126/F126</f>
        <v>8.336641229517523</v>
      </c>
      <c r="J126" s="6">
        <f>J125/5</f>
        <v>37.266666666666666</v>
      </c>
      <c r="K126" s="6">
        <f>K125/5</f>
        <v>263.6890064102564</v>
      </c>
      <c r="L126" s="6">
        <f>L125/5</f>
        <v>263.6890064102564</v>
      </c>
      <c r="M126" s="16">
        <f>L126/J126</f>
        <v>7.075733624604376</v>
      </c>
      <c r="N126" s="6">
        <f>N125/5</f>
        <v>14.966666666666665</v>
      </c>
      <c r="P126" s="6">
        <f>P125/5</f>
        <v>105.39108974358973</v>
      </c>
      <c r="Q126" s="16">
        <f>P126/N126</f>
        <v>7.041720918279938</v>
      </c>
      <c r="R126" s="6">
        <f>R125/5</f>
        <v>8.333333333333334</v>
      </c>
      <c r="T126" s="6">
        <f>T125/5</f>
        <v>64.06041666666667</v>
      </c>
      <c r="U126" s="16">
        <f>T126/R126</f>
        <v>7.68725</v>
      </c>
      <c r="V126" s="6">
        <f>V125/5</f>
        <v>0.7333333333333334</v>
      </c>
      <c r="X126" s="6">
        <f>X125/5</f>
        <v>4.203333333333333</v>
      </c>
      <c r="Y126" s="16">
        <f>X126/V126</f>
        <v>5.7318181818181815</v>
      </c>
      <c r="Z126" s="6">
        <f>Z125/5</f>
        <v>0.8</v>
      </c>
      <c r="AB126" s="6">
        <f>AB125/5</f>
        <v>4.5600000000000005</v>
      </c>
      <c r="AC126" s="16">
        <f>AB126/Z126</f>
        <v>5.7</v>
      </c>
      <c r="AD126" s="6">
        <f>AD125/5</f>
        <v>4.7333333333333325</v>
      </c>
      <c r="AE126" s="16"/>
      <c r="AF126" s="6">
        <f>AF125/5</f>
        <v>31.556666666666672</v>
      </c>
      <c r="AG126" s="16">
        <f>AF126/AD126</f>
        <v>6.666901408450706</v>
      </c>
      <c r="AH126" s="6">
        <f>AH125/5</f>
        <v>0</v>
      </c>
      <c r="AJ126" s="6">
        <f>AJ125/5</f>
        <v>0</v>
      </c>
      <c r="AL126" s="6">
        <f>AL125/5</f>
        <v>0</v>
      </c>
      <c r="AN126" s="6">
        <f>AN125/5</f>
        <v>0</v>
      </c>
      <c r="AP126" s="6">
        <f>AP125/5</f>
        <v>0</v>
      </c>
      <c r="AR126" s="6">
        <f>AR125/5</f>
        <v>0</v>
      </c>
      <c r="AT126" s="6">
        <f>AT125/5</f>
        <v>3.4</v>
      </c>
      <c r="AV126" s="6">
        <f>AV125/5</f>
        <v>21.2875</v>
      </c>
      <c r="AW126" s="16">
        <f>AV126/AT126</f>
        <v>6.2610294117647065</v>
      </c>
      <c r="AX126" s="6">
        <f>AX125/5</f>
        <v>0</v>
      </c>
      <c r="AZ126" s="6">
        <f>AZ125/5</f>
        <v>0</v>
      </c>
      <c r="BB126" s="6">
        <f>BB125/5</f>
        <v>7.8</v>
      </c>
      <c r="BD126" s="6">
        <f>BD125/5</f>
        <v>112.015625</v>
      </c>
      <c r="BE126" s="16">
        <f>BD126/BB126</f>
        <v>14.360977564102564</v>
      </c>
      <c r="BF126" s="6">
        <f>BF125/5</f>
        <v>4.3</v>
      </c>
      <c r="BH126" s="6">
        <f>BH125/5</f>
        <v>32.63</v>
      </c>
      <c r="BI126" s="16">
        <f>BH126/BF126</f>
        <v>7.588372093023256</v>
      </c>
      <c r="BJ126" s="6">
        <f>BJ125/5</f>
        <v>0</v>
      </c>
      <c r="BL126" s="6">
        <f>BL125/5</f>
        <v>0</v>
      </c>
    </row>
    <row r="127" spans="1:69" ht="12.75">
      <c r="A127" s="3" t="s">
        <v>174</v>
      </c>
      <c r="C127" s="6"/>
      <c r="D127" s="6"/>
      <c r="J127" s="14">
        <f>J125/$E$125</f>
        <v>0.826923076923077</v>
      </c>
      <c r="K127" s="14">
        <f>K125/$G$125</f>
        <v>0.7018518920580384</v>
      </c>
      <c r="L127" s="14">
        <f>L125/$G$125</f>
        <v>0.7018518920580384</v>
      </c>
      <c r="N127" s="14">
        <f>N125/$E$125</f>
        <v>0.3321005917159763</v>
      </c>
      <c r="P127" s="14">
        <f>P125/$G$125</f>
        <v>0.280515811977059</v>
      </c>
      <c r="R127" s="14">
        <f>R125/$E$125</f>
        <v>0.1849112426035503</v>
      </c>
      <c r="T127" s="14">
        <f>T125/$G$125</f>
        <v>0.17050739147454086</v>
      </c>
      <c r="V127" s="14">
        <f>V125/$E$125</f>
        <v>0.016272189349112426</v>
      </c>
      <c r="X127" s="14">
        <f>X125/$G$125</f>
        <v>0.011187866696121292</v>
      </c>
      <c r="Z127" s="14">
        <f>Z125/$E$125</f>
        <v>0.01775147928994083</v>
      </c>
      <c r="AB127" s="14">
        <f>AB125/$G$125</f>
        <v>0.012137194004991221</v>
      </c>
      <c r="AD127" s="14">
        <f>AD125/$E$125</f>
        <v>0.10502958579881655</v>
      </c>
      <c r="AF127" s="14">
        <f>AF125/$G$125</f>
        <v>0.08399328629038882</v>
      </c>
      <c r="AH127" s="14">
        <f>AH125/$E$125</f>
        <v>0</v>
      </c>
      <c r="AJ127" s="14">
        <f>AJ125/$G$125</f>
        <v>0</v>
      </c>
      <c r="AL127" s="14">
        <f>AL125/$E$125</f>
        <v>0</v>
      </c>
      <c r="AN127" s="14">
        <f>AN125/$G$125</f>
        <v>0</v>
      </c>
      <c r="AP127" s="14">
        <f>AP125/$E$125</f>
        <v>0</v>
      </c>
      <c r="AR127" s="14">
        <f>AR125/$G$125</f>
        <v>0</v>
      </c>
      <c r="AT127" s="14">
        <f>AT125/$E$125</f>
        <v>0.07544378698224852</v>
      </c>
      <c r="AV127" s="14">
        <f>AV125/$G$125</f>
        <v>0.05666020118009882</v>
      </c>
      <c r="AX127" s="14">
        <f>AX125/$E$125</f>
        <v>0</v>
      </c>
      <c r="AZ127" s="14">
        <f>AZ125/$G$125</f>
        <v>0</v>
      </c>
      <c r="BB127" s="14">
        <f>BB125/$E$125</f>
        <v>0.17307692307692307</v>
      </c>
      <c r="BD127" s="14">
        <f>BD125/$G$125</f>
        <v>0.29814810794196156</v>
      </c>
      <c r="BF127" s="14">
        <f>BF125/$E$125</f>
        <v>0.09541420118343195</v>
      </c>
      <c r="BH127" s="14">
        <f>BH125/$G$125</f>
        <v>0.08685014043483849</v>
      </c>
      <c r="BJ127" s="14">
        <f>BJ125/$E$125</f>
        <v>0</v>
      </c>
      <c r="BL127" s="14">
        <f>BL125/$G$125</f>
        <v>0</v>
      </c>
      <c r="BO127" s="14">
        <f>N127+R127+V127+Z127+AD127+AH127+AL127+AP127+AT127+AX127+BB127+BF127+BJ127</f>
        <v>0.9999999999999999</v>
      </c>
      <c r="BP127" s="14">
        <f>P127+T127+X127+AB127+AF127+AJ127+AN127+AR127+AV127+AZ127+BD127+BH127+BL127</f>
        <v>1.0000000000000002</v>
      </c>
      <c r="BQ127" s="14">
        <f>K127+BD127</f>
        <v>1</v>
      </c>
    </row>
    <row r="128" spans="3:4" ht="12.75">
      <c r="C128" s="6"/>
      <c r="D128" s="6"/>
    </row>
    <row r="129" spans="1:4" ht="12.75">
      <c r="A129" s="3">
        <v>1381</v>
      </c>
      <c r="C129" s="6"/>
      <c r="D129" s="6"/>
    </row>
    <row r="130" spans="1:76" ht="12.75">
      <c r="A130" s="3">
        <v>1382</v>
      </c>
      <c r="C130" s="6">
        <v>8</v>
      </c>
      <c r="D130" s="6">
        <v>58.8</v>
      </c>
      <c r="E130" s="6">
        <v>8</v>
      </c>
      <c r="F130" s="6">
        <f>N130+R130+V130+Z130+AD130+AH130+AL130+AP130+AT130+AX130+BB130+BF130+BJ130</f>
        <v>8</v>
      </c>
      <c r="G130" s="6">
        <v>58.8</v>
      </c>
      <c r="H130" s="6">
        <f>P130+T130+X130+AB130+AF130+AJ130+AN130+AR130+AV130+AZ130+BD130+BH130+BL130</f>
        <v>58.8</v>
      </c>
      <c r="I130" s="6">
        <f>G130/E130</f>
        <v>7.35</v>
      </c>
      <c r="J130" s="6">
        <f>E130-BB130</f>
        <v>5</v>
      </c>
      <c r="K130" s="6">
        <f>P130+T130+X130+AB130+AF130+AJ130+AN130+AR130+AV130+AZ130+BH130+BL130</f>
        <v>36.3</v>
      </c>
      <c r="L130" s="6">
        <f>G130-BD130</f>
        <v>36.3</v>
      </c>
      <c r="M130" s="6">
        <f>L130/J130</f>
        <v>7.26</v>
      </c>
      <c r="N130" s="8">
        <v>3</v>
      </c>
      <c r="O130" s="6">
        <v>7.5</v>
      </c>
      <c r="P130" s="16">
        <v>22.5</v>
      </c>
      <c r="Q130" s="16">
        <v>7.5</v>
      </c>
      <c r="AD130" s="8">
        <v>2</v>
      </c>
      <c r="AE130" s="6">
        <v>6.9</v>
      </c>
      <c r="AF130" s="16">
        <v>13.8</v>
      </c>
      <c r="AG130" s="16">
        <v>6.9</v>
      </c>
      <c r="BB130" s="8">
        <v>3</v>
      </c>
      <c r="BC130" s="6">
        <v>7.5</v>
      </c>
      <c r="BD130" s="16">
        <v>22.5</v>
      </c>
      <c r="BE130" s="16">
        <v>7.5</v>
      </c>
      <c r="BS130" s="2"/>
      <c r="BT130" s="6"/>
      <c r="BV130" s="6"/>
      <c r="BW130" s="6"/>
      <c r="BX130" s="6"/>
    </row>
    <row r="131" spans="1:76" ht="12.75">
      <c r="A131" s="3">
        <v>1383</v>
      </c>
      <c r="C131" s="6">
        <v>12</v>
      </c>
      <c r="D131" s="6">
        <v>64.5</v>
      </c>
      <c r="E131" s="6">
        <v>12</v>
      </c>
      <c r="F131" s="6">
        <f>N131+R131+V131+Z131+AD131+AH131+AL131+AP131+AT131+AX131+BB131+BF131+BJ131</f>
        <v>12</v>
      </c>
      <c r="G131" s="6">
        <v>64.5</v>
      </c>
      <c r="H131" s="6">
        <f>P131+T131+X131+AB131+AF131+AJ131+AN131+AR131+AV131+AZ131+BD131+BH131+BL131</f>
        <v>64.5</v>
      </c>
      <c r="I131" s="6">
        <f>G131/E131</f>
        <v>5.375</v>
      </c>
      <c r="J131" s="6">
        <f>E131-BB131</f>
        <v>12</v>
      </c>
      <c r="K131" s="6">
        <f>P131+T131+X131+AB131+AF131+AJ131+AN131+AR131+AV131+AZ131+BH131+BL131</f>
        <v>64.5</v>
      </c>
      <c r="L131" s="6">
        <f>G131-BD131</f>
        <v>64.5</v>
      </c>
      <c r="M131" s="6">
        <f>L131/J131</f>
        <v>5.375</v>
      </c>
      <c r="N131" s="16">
        <v>1</v>
      </c>
      <c r="O131" s="6">
        <v>6.5</v>
      </c>
      <c r="P131" s="16">
        <v>6.5</v>
      </c>
      <c r="Q131" s="16">
        <v>6.5</v>
      </c>
      <c r="BF131" s="16">
        <v>11</v>
      </c>
      <c r="BG131" s="6">
        <v>5.375</v>
      </c>
      <c r="BH131" s="16">
        <v>58</v>
      </c>
      <c r="BI131" s="16">
        <v>5.2727272727272725</v>
      </c>
      <c r="BS131" s="2"/>
      <c r="BT131" s="6"/>
      <c r="BV131" s="6"/>
      <c r="BW131" s="6"/>
      <c r="BX131" s="6"/>
    </row>
    <row r="132" spans="1:4" ht="12.75">
      <c r="A132" s="3">
        <v>1384</v>
      </c>
      <c r="C132" s="6"/>
      <c r="D132" s="6"/>
    </row>
    <row r="133" spans="1:71" ht="12.75">
      <c r="A133" s="3">
        <v>1385</v>
      </c>
      <c r="C133" s="6">
        <v>38.75</v>
      </c>
      <c r="D133" s="6">
        <v>418.08333333333337</v>
      </c>
      <c r="E133" s="6">
        <v>38.75</v>
      </c>
      <c r="F133" s="6">
        <f aca="true" t="shared" si="21" ref="F133:F138">N133+R133+V133+Z133+AD133+AH133+AL133+AP133+AT133+AX133+BB133+BF133+BJ133</f>
        <v>38.75</v>
      </c>
      <c r="G133" s="6">
        <v>418.08333333333337</v>
      </c>
      <c r="H133" s="6">
        <f aca="true" t="shared" si="22" ref="H133:H138">P133+T133+X133+AB133+AF133+AJ133+AN133+AR133+AV133+AZ133+BD133+BH133+BL133</f>
        <v>418.08333333333337</v>
      </c>
      <c r="I133" s="6">
        <f aca="true" t="shared" si="23" ref="I133:I138">G133/E133</f>
        <v>10.789247311827959</v>
      </c>
      <c r="J133" s="6">
        <f aca="true" t="shared" si="24" ref="J133:J138">E133-BB133</f>
        <v>30.75</v>
      </c>
      <c r="K133" s="6">
        <f aca="true" t="shared" si="25" ref="K133:K138">P133+T133+X133+AB133+AF133+AJ133+AN133+AR133+AV133+AZ133+BH133+BL133</f>
        <v>257.58333333333337</v>
      </c>
      <c r="L133" s="6">
        <f aca="true" t="shared" si="26" ref="L133:L138">G133-BD133</f>
        <v>257.58333333333337</v>
      </c>
      <c r="M133" s="6">
        <f aca="true" t="shared" si="27" ref="M133:M138">L133/J133</f>
        <v>8.37669376693767</v>
      </c>
      <c r="N133" s="16">
        <v>9.75</v>
      </c>
      <c r="O133" s="6">
        <v>7.9563492063492065</v>
      </c>
      <c r="P133" s="16">
        <v>107.08333333333334</v>
      </c>
      <c r="Q133" s="16">
        <v>10.982905982905985</v>
      </c>
      <c r="R133" s="16">
        <v>1.25</v>
      </c>
      <c r="S133" s="6">
        <v>5</v>
      </c>
      <c r="T133" s="16">
        <v>6.25</v>
      </c>
      <c r="U133" s="16">
        <v>5</v>
      </c>
      <c r="Z133" s="16">
        <v>1</v>
      </c>
      <c r="AA133" s="6">
        <v>6</v>
      </c>
      <c r="AB133" s="16">
        <v>6</v>
      </c>
      <c r="AC133" s="16">
        <v>6</v>
      </c>
      <c r="AD133" s="16">
        <v>12</v>
      </c>
      <c r="AE133" s="6">
        <v>6</v>
      </c>
      <c r="AF133" s="16">
        <v>72</v>
      </c>
      <c r="AG133" s="16">
        <v>6</v>
      </c>
      <c r="BB133" s="16">
        <v>8</v>
      </c>
      <c r="BC133" s="6">
        <v>20.0625</v>
      </c>
      <c r="BD133" s="16">
        <v>160.5</v>
      </c>
      <c r="BE133" s="16">
        <v>20.0625</v>
      </c>
      <c r="BF133" s="16">
        <v>6.75</v>
      </c>
      <c r="BG133" s="6">
        <v>9.166666666666668</v>
      </c>
      <c r="BH133" s="16">
        <v>66.25</v>
      </c>
      <c r="BI133" s="16">
        <v>9.814814814814815</v>
      </c>
      <c r="BS133" s="2"/>
    </row>
    <row r="134" spans="1:71" ht="12.75">
      <c r="A134" s="3">
        <v>1386</v>
      </c>
      <c r="C134" s="6">
        <v>37.5</v>
      </c>
      <c r="D134" s="6">
        <v>398.92083333333335</v>
      </c>
      <c r="E134" s="6">
        <v>37.5</v>
      </c>
      <c r="F134" s="6">
        <f t="shared" si="21"/>
        <v>37.5</v>
      </c>
      <c r="G134" s="6">
        <v>398.92083333333335</v>
      </c>
      <c r="H134" s="6">
        <f t="shared" si="22"/>
        <v>398.92083333333335</v>
      </c>
      <c r="I134" s="6">
        <f t="shared" si="23"/>
        <v>10.63788888888889</v>
      </c>
      <c r="J134" s="6">
        <f t="shared" si="24"/>
        <v>29.5</v>
      </c>
      <c r="K134" s="6">
        <f t="shared" si="25"/>
        <v>234.72083333333336</v>
      </c>
      <c r="L134" s="6">
        <f t="shared" si="26"/>
        <v>234.72083333333336</v>
      </c>
      <c r="M134" s="6">
        <f t="shared" si="27"/>
        <v>7.9566384180790966</v>
      </c>
      <c r="N134" s="16">
        <v>2</v>
      </c>
      <c r="O134" s="6">
        <v>8.508333333333333</v>
      </c>
      <c r="P134" s="16">
        <v>17.016666666666666</v>
      </c>
      <c r="Q134" s="16">
        <v>8.508333333333333</v>
      </c>
      <c r="R134" s="2"/>
      <c r="T134" s="22"/>
      <c r="U134"/>
      <c r="Y134"/>
      <c r="Z134" s="16">
        <v>11.5</v>
      </c>
      <c r="AA134" s="6">
        <v>6.166666666666667</v>
      </c>
      <c r="AB134" s="16">
        <v>69.75</v>
      </c>
      <c r="AC134" s="16">
        <v>6.065217391304348</v>
      </c>
      <c r="AD134" s="16">
        <v>7</v>
      </c>
      <c r="AE134" s="6">
        <v>11.086309523809524</v>
      </c>
      <c r="AF134" s="16">
        <v>77.60416666666667</v>
      </c>
      <c r="AG134" s="16">
        <v>11.086309523809524</v>
      </c>
      <c r="AK134"/>
      <c r="AL134" s="2"/>
      <c r="AO134"/>
      <c r="AT134" s="2"/>
      <c r="AW134"/>
      <c r="BB134" s="16">
        <v>8</v>
      </c>
      <c r="BC134" s="6">
        <v>20.525</v>
      </c>
      <c r="BD134" s="16">
        <v>164.2</v>
      </c>
      <c r="BE134" s="16">
        <v>20.525</v>
      </c>
      <c r="BF134" s="16">
        <v>9</v>
      </c>
      <c r="BG134" s="6">
        <v>7.525</v>
      </c>
      <c r="BH134" s="16">
        <v>70.35000000000001</v>
      </c>
      <c r="BI134" s="16">
        <v>7.816666666666667</v>
      </c>
      <c r="BJ134"/>
      <c r="BM134"/>
      <c r="BN134" s="2"/>
      <c r="BO134" s="6"/>
      <c r="BP134"/>
      <c r="BQ134" s="6"/>
      <c r="BR134" s="6"/>
      <c r="BS134" s="6"/>
    </row>
    <row r="135" spans="1:71" ht="12.75">
      <c r="A135" s="3">
        <v>1387</v>
      </c>
      <c r="C135" s="6">
        <v>42.5</v>
      </c>
      <c r="D135" s="6">
        <v>390.425</v>
      </c>
      <c r="E135" s="6">
        <v>42.5</v>
      </c>
      <c r="F135" s="6">
        <f t="shared" si="21"/>
        <v>42.5</v>
      </c>
      <c r="G135" s="6">
        <v>390.425</v>
      </c>
      <c r="H135" s="6">
        <f t="shared" si="22"/>
        <v>390.425</v>
      </c>
      <c r="I135" s="6">
        <f t="shared" si="23"/>
        <v>9.186470588235295</v>
      </c>
      <c r="J135" s="6">
        <f t="shared" si="24"/>
        <v>32.5</v>
      </c>
      <c r="K135" s="6">
        <f t="shared" si="25"/>
        <v>265.425</v>
      </c>
      <c r="L135" s="6">
        <f t="shared" si="26"/>
        <v>265.425</v>
      </c>
      <c r="M135" s="6">
        <f t="shared" si="27"/>
        <v>8.166923076923077</v>
      </c>
      <c r="N135" s="6">
        <v>11</v>
      </c>
      <c r="O135" s="6">
        <v>7.525</v>
      </c>
      <c r="P135" s="6">
        <v>89.6</v>
      </c>
      <c r="Q135" s="16">
        <v>8.145454545454545</v>
      </c>
      <c r="R135" s="6">
        <v>1.5</v>
      </c>
      <c r="S135" s="6">
        <v>5.558333333333334</v>
      </c>
      <c r="T135" s="22">
        <v>8.3375</v>
      </c>
      <c r="U135" s="16">
        <v>5.558333333333334</v>
      </c>
      <c r="V135" s="6">
        <v>5</v>
      </c>
      <c r="W135" s="6">
        <v>10.029166666666667</v>
      </c>
      <c r="X135" s="6">
        <v>51.97083333333334</v>
      </c>
      <c r="Y135" s="16">
        <v>10.394166666666667</v>
      </c>
      <c r="Z135" s="2"/>
      <c r="AC135"/>
      <c r="AD135" s="6">
        <v>13</v>
      </c>
      <c r="AE135" s="6">
        <v>8.650231481481482</v>
      </c>
      <c r="AF135" s="6">
        <v>102.51666666666668</v>
      </c>
      <c r="AG135" s="16">
        <v>7.885897435897437</v>
      </c>
      <c r="AK135"/>
      <c r="AL135" s="2"/>
      <c r="AO135"/>
      <c r="AT135" s="6">
        <v>1</v>
      </c>
      <c r="AU135" s="6">
        <v>7</v>
      </c>
      <c r="AV135" s="6">
        <v>7</v>
      </c>
      <c r="AW135" s="16">
        <v>7</v>
      </c>
      <c r="BB135" s="6">
        <v>10</v>
      </c>
      <c r="BC135" s="6">
        <v>12.5</v>
      </c>
      <c r="BD135" s="6">
        <v>125</v>
      </c>
      <c r="BE135" s="16">
        <v>12.5</v>
      </c>
      <c r="BF135" s="6">
        <v>1</v>
      </c>
      <c r="BG135" s="6">
        <v>6</v>
      </c>
      <c r="BH135" s="6">
        <v>6</v>
      </c>
      <c r="BI135" s="16">
        <v>6</v>
      </c>
      <c r="BJ135"/>
      <c r="BM135"/>
      <c r="BN135" s="2"/>
      <c r="BO135" s="6"/>
      <c r="BP135"/>
      <c r="BQ135" s="6"/>
      <c r="BR135" s="6"/>
      <c r="BS135" s="6"/>
    </row>
    <row r="136" spans="1:58" ht="12.75">
      <c r="A136" s="3">
        <v>1388</v>
      </c>
      <c r="C136" s="6">
        <v>38</v>
      </c>
      <c r="D136" s="6">
        <v>384.6229166666667</v>
      </c>
      <c r="E136" s="6">
        <v>38</v>
      </c>
      <c r="F136" s="6">
        <f t="shared" si="21"/>
        <v>38</v>
      </c>
      <c r="G136" s="6">
        <v>384.6229166666667</v>
      </c>
      <c r="H136" s="6">
        <f t="shared" si="22"/>
        <v>384.6229166666667</v>
      </c>
      <c r="I136" s="6">
        <f t="shared" si="23"/>
        <v>10.121655701754387</v>
      </c>
      <c r="J136" s="6">
        <f t="shared" si="24"/>
        <v>31</v>
      </c>
      <c r="K136" s="6">
        <f t="shared" si="25"/>
        <v>258.6229166666667</v>
      </c>
      <c r="L136" s="6">
        <f t="shared" si="26"/>
        <v>258.6229166666667</v>
      </c>
      <c r="M136" s="6">
        <f t="shared" si="27"/>
        <v>8.342674731182797</v>
      </c>
      <c r="N136" s="16">
        <v>14.5</v>
      </c>
      <c r="O136" s="6">
        <v>10.139583333333334</v>
      </c>
      <c r="P136" s="16">
        <v>144.37291666666667</v>
      </c>
      <c r="Q136" s="16">
        <v>9.956752873563218</v>
      </c>
      <c r="AD136" s="16">
        <v>1</v>
      </c>
      <c r="AE136" s="6">
        <v>5.25</v>
      </c>
      <c r="AF136" s="16">
        <v>5.25</v>
      </c>
      <c r="AG136" s="16">
        <v>5.25</v>
      </c>
      <c r="AT136" s="16">
        <v>15.5</v>
      </c>
      <c r="AU136" s="6">
        <v>7.125</v>
      </c>
      <c r="AV136" s="16">
        <v>109</v>
      </c>
      <c r="AW136" s="16">
        <v>7.032258064516129</v>
      </c>
      <c r="BB136" s="16">
        <v>7</v>
      </c>
      <c r="BC136" s="6">
        <v>18</v>
      </c>
      <c r="BD136" s="16">
        <v>126</v>
      </c>
      <c r="BE136" s="16">
        <v>18</v>
      </c>
      <c r="BF136" s="16"/>
    </row>
    <row r="137" spans="1:72" ht="12.75">
      <c r="A137" s="3">
        <v>1389</v>
      </c>
      <c r="C137" s="6">
        <v>47.5</v>
      </c>
      <c r="D137" s="6">
        <v>501.2291666666667</v>
      </c>
      <c r="E137" s="6">
        <v>47.5</v>
      </c>
      <c r="F137" s="6">
        <f t="shared" si="21"/>
        <v>47.5</v>
      </c>
      <c r="G137" s="6">
        <v>501.2291666666667</v>
      </c>
      <c r="H137" s="6">
        <f t="shared" si="22"/>
        <v>501.2291666666667</v>
      </c>
      <c r="I137" s="6">
        <f t="shared" si="23"/>
        <v>10.552192982456141</v>
      </c>
      <c r="J137" s="6">
        <f t="shared" si="24"/>
        <v>38.5</v>
      </c>
      <c r="K137" s="6">
        <f t="shared" si="25"/>
        <v>316.7291666666667</v>
      </c>
      <c r="L137" s="6">
        <f t="shared" si="26"/>
        <v>316.7291666666667</v>
      </c>
      <c r="M137" s="6">
        <f t="shared" si="27"/>
        <v>8.226731601731602</v>
      </c>
      <c r="N137" s="16">
        <v>1</v>
      </c>
      <c r="O137" s="6">
        <v>7</v>
      </c>
      <c r="P137" s="16">
        <v>7</v>
      </c>
      <c r="Q137" s="16">
        <v>7</v>
      </c>
      <c r="V137" s="16">
        <v>1</v>
      </c>
      <c r="W137" s="6">
        <v>6</v>
      </c>
      <c r="X137" s="16">
        <v>6</v>
      </c>
      <c r="Y137" s="16">
        <v>6</v>
      </c>
      <c r="Z137" s="16">
        <v>8</v>
      </c>
      <c r="AA137" s="6">
        <v>6.25</v>
      </c>
      <c r="AB137" s="16">
        <v>51.75</v>
      </c>
      <c r="AC137" s="16">
        <v>6.46875</v>
      </c>
      <c r="AD137" s="16">
        <v>8</v>
      </c>
      <c r="AE137" s="6">
        <v>6.833333333333333</v>
      </c>
      <c r="AF137" s="16">
        <v>54.25</v>
      </c>
      <c r="AG137" s="16">
        <v>6.78125</v>
      </c>
      <c r="AH137" s="16">
        <v>3</v>
      </c>
      <c r="AI137" s="6">
        <v>6.1</v>
      </c>
      <c r="AJ137" s="16">
        <v>19.2</v>
      </c>
      <c r="AK137" s="16">
        <v>6.4</v>
      </c>
      <c r="AL137" s="16">
        <v>8.5</v>
      </c>
      <c r="AM137" s="6">
        <v>13.416666666666668</v>
      </c>
      <c r="AN137" s="16">
        <v>114.04166666666667</v>
      </c>
      <c r="AO137" s="16">
        <v>13.416666666666668</v>
      </c>
      <c r="BB137" s="16">
        <v>9</v>
      </c>
      <c r="BC137" s="6">
        <v>20.5</v>
      </c>
      <c r="BD137" s="16">
        <v>184.5</v>
      </c>
      <c r="BE137" s="16">
        <v>20.5</v>
      </c>
      <c r="BF137" s="16">
        <v>9</v>
      </c>
      <c r="BG137" s="6">
        <v>7.165277777777778</v>
      </c>
      <c r="BH137" s="16">
        <v>64.4875</v>
      </c>
      <c r="BI137" s="16">
        <v>7.165277777777778</v>
      </c>
      <c r="BS137" s="2"/>
      <c r="BT137" s="6"/>
    </row>
    <row r="138" spans="1:57" ht="12.75">
      <c r="A138" s="3">
        <v>1390</v>
      </c>
      <c r="C138" s="6">
        <v>42</v>
      </c>
      <c r="D138" s="6">
        <v>313.4666666666667</v>
      </c>
      <c r="E138" s="6">
        <v>42</v>
      </c>
      <c r="F138" s="6">
        <f t="shared" si="21"/>
        <v>42</v>
      </c>
      <c r="G138" s="6">
        <v>313.4666666666667</v>
      </c>
      <c r="H138" s="6">
        <f t="shared" si="22"/>
        <v>313.4666666666667</v>
      </c>
      <c r="I138" s="6">
        <f t="shared" si="23"/>
        <v>7.4634920634920645</v>
      </c>
      <c r="J138" s="6">
        <f t="shared" si="24"/>
        <v>33</v>
      </c>
      <c r="K138" s="6">
        <f t="shared" si="25"/>
        <v>185.41666666666669</v>
      </c>
      <c r="L138" s="6">
        <f t="shared" si="26"/>
        <v>185.41666666666669</v>
      </c>
      <c r="M138" s="6">
        <f t="shared" si="27"/>
        <v>5.618686868686869</v>
      </c>
      <c r="N138" s="16">
        <v>12</v>
      </c>
      <c r="O138" s="6">
        <v>5.694642857142857</v>
      </c>
      <c r="P138" s="16">
        <v>84.7</v>
      </c>
      <c r="Q138" s="16">
        <v>7.058333333333334</v>
      </c>
      <c r="Z138" s="16">
        <v>7</v>
      </c>
      <c r="AA138" s="6">
        <v>4.6000000000000005</v>
      </c>
      <c r="AB138" s="16">
        <v>32.2</v>
      </c>
      <c r="AC138" s="16">
        <v>4.6000000000000005</v>
      </c>
      <c r="AD138" s="16">
        <v>9</v>
      </c>
      <c r="AE138" s="6">
        <v>5.057407407407408</v>
      </c>
      <c r="AF138" s="16">
        <v>45.51666666666667</v>
      </c>
      <c r="AG138" s="16">
        <v>5.057407407407408</v>
      </c>
      <c r="AT138" s="16">
        <v>5</v>
      </c>
      <c r="AU138" s="6">
        <v>4.6000000000000005</v>
      </c>
      <c r="AV138" s="16">
        <v>23.000000000000004</v>
      </c>
      <c r="AW138" s="16">
        <v>4.6000000000000005</v>
      </c>
      <c r="BB138" s="16">
        <v>9</v>
      </c>
      <c r="BC138" s="6">
        <v>14.2</v>
      </c>
      <c r="BD138" s="16">
        <v>128.05</v>
      </c>
      <c r="BE138" s="16">
        <v>14.22777777777778</v>
      </c>
    </row>
    <row r="139" spans="3:4" ht="12.75">
      <c r="C139" s="6"/>
      <c r="D139" s="6"/>
    </row>
    <row r="140" spans="1:65" ht="12.75">
      <c r="A140" s="3" t="s">
        <v>38</v>
      </c>
      <c r="B140" s="10">
        <v>8</v>
      </c>
      <c r="C140" s="6">
        <f>SUM(C129:C139)</f>
        <v>266.25</v>
      </c>
      <c r="D140" s="6">
        <f>SUM(D129:D139)</f>
        <v>2530.047916666667</v>
      </c>
      <c r="E140" s="6">
        <f>SUM(E129:E139)</f>
        <v>266.25</v>
      </c>
      <c r="F140" s="6">
        <f>N140+R140+V140+Z140+AD140+AH140+AL140+AP140+AT140+AX140+BB140+BF140+BJ140</f>
        <v>266.25</v>
      </c>
      <c r="G140" s="6">
        <f>SUM(G129:G139)</f>
        <v>2530.047916666667</v>
      </c>
      <c r="H140" s="6">
        <f>P140+T140+X140+AB140+AF140+AJ140+AN140+AR140+AV140+AZ140+BD140+BH140+BL140</f>
        <v>2530.047916666667</v>
      </c>
      <c r="I140" s="6">
        <f>G140/E140</f>
        <v>9.502527386541471</v>
      </c>
      <c r="J140" s="6">
        <f>SUM(J129:J139)</f>
        <v>212.25</v>
      </c>
      <c r="K140" s="6">
        <f>SUM(K129:K139)</f>
        <v>1619.2979166666669</v>
      </c>
      <c r="L140" s="6">
        <f>G140-BD140</f>
        <v>1619.2979166666669</v>
      </c>
      <c r="M140" s="6">
        <f>K140/J140</f>
        <v>7.629201020808796</v>
      </c>
      <c r="N140" s="6">
        <f>SUM(N129:N139)</f>
        <v>54.25</v>
      </c>
      <c r="O140" s="6">
        <f>AVERAGE(O129:O139)</f>
        <v>7.602988591269842</v>
      </c>
      <c r="P140" s="6">
        <f>SUM(P129:P139)</f>
        <v>478.7729166666667</v>
      </c>
      <c r="Q140" s="6">
        <f>P140/N140</f>
        <v>8.825307219662058</v>
      </c>
      <c r="R140" s="6">
        <f>SUM(R129:R139)</f>
        <v>2.75</v>
      </c>
      <c r="S140" s="6">
        <f>AVERAGE(S129:S139)</f>
        <v>5.279166666666667</v>
      </c>
      <c r="T140" s="6">
        <f>SUM(T129:T139)</f>
        <v>14.5875</v>
      </c>
      <c r="U140" s="6">
        <f>T140/R140</f>
        <v>5.304545454545455</v>
      </c>
      <c r="V140" s="6">
        <f>SUM(V129:V139)</f>
        <v>6</v>
      </c>
      <c r="W140" s="6">
        <f>AVERAGE(W129:W139)</f>
        <v>8.014583333333334</v>
      </c>
      <c r="X140" s="6">
        <f>SUM(X129:X139)</f>
        <v>57.97083333333334</v>
      </c>
      <c r="Y140" s="16">
        <f>X140/V140</f>
        <v>9.661805555555556</v>
      </c>
      <c r="Z140" s="6">
        <f>SUM(Z129:Z139)</f>
        <v>27.5</v>
      </c>
      <c r="AA140" s="6">
        <f>AVERAGE(AA129:AA139)</f>
        <v>5.754166666666667</v>
      </c>
      <c r="AB140" s="6">
        <f>SUM(AB129:AB139)</f>
        <v>159.7</v>
      </c>
      <c r="AC140" s="16">
        <f>AB140/Z140</f>
        <v>5.807272727272727</v>
      </c>
      <c r="AD140" s="6">
        <f>SUM(AD129:AD139)</f>
        <v>52</v>
      </c>
      <c r="AE140" s="6">
        <f>AVERAGE(AE129:AE139)</f>
        <v>7.111040249433108</v>
      </c>
      <c r="AF140" s="6">
        <f>SUM(AF129:AF139)</f>
        <v>370.9375</v>
      </c>
      <c r="AG140" s="16">
        <f>AF140/AD140</f>
        <v>7.133413461538462</v>
      </c>
      <c r="AH140" s="6">
        <f>SUM(AH129:AH139)</f>
        <v>3</v>
      </c>
      <c r="AI140" s="6">
        <f>AVERAGE(AI129:AI139)</f>
        <v>6.1</v>
      </c>
      <c r="AJ140" s="6">
        <f>SUM(AJ129:AJ139)</f>
        <v>19.2</v>
      </c>
      <c r="AK140" s="16">
        <f>AJ140/AH140</f>
        <v>6.3999999999999995</v>
      </c>
      <c r="AL140" s="6">
        <f>SUM(AL129:AL139)</f>
        <v>8.5</v>
      </c>
      <c r="AM140" s="6">
        <f>AVERAGE(AM129:AM139)</f>
        <v>13.416666666666668</v>
      </c>
      <c r="AN140" s="6">
        <f>SUM(AN129:AN139)</f>
        <v>114.04166666666667</v>
      </c>
      <c r="AO140" s="16">
        <f>AN140/AL140</f>
        <v>13.416666666666668</v>
      </c>
      <c r="AP140" s="6">
        <f>SUM(AP129:AP139)</f>
        <v>0</v>
      </c>
      <c r="AQ140" s="6" t="e">
        <f>AVERAGE(AQ129:AQ139)</f>
        <v>#DIV/0!</v>
      </c>
      <c r="AR140" s="6">
        <f>SUM(AR129:AR139)</f>
        <v>0</v>
      </c>
      <c r="AS140" s="6">
        <v>0</v>
      </c>
      <c r="AT140" s="6">
        <f>SUM(AT129:AT139)</f>
        <v>21.5</v>
      </c>
      <c r="AU140" s="6">
        <f>AVERAGE(AU129:AU139)</f>
        <v>6.241666666666667</v>
      </c>
      <c r="AV140" s="6">
        <f>SUM(AV129:AV139)</f>
        <v>139</v>
      </c>
      <c r="AW140" s="16">
        <f>AV140/AT140</f>
        <v>6.465116279069767</v>
      </c>
      <c r="AX140" s="6">
        <f>SUM(AX129:AX139)</f>
        <v>0</v>
      </c>
      <c r="AY140" s="6" t="e">
        <f>AVERAGE(AY129:AY139)</f>
        <v>#DIV/0!</v>
      </c>
      <c r="AZ140" s="6">
        <f>SUM(AZ129:AZ139)</f>
        <v>0</v>
      </c>
      <c r="BA140" s="6">
        <v>0</v>
      </c>
      <c r="BB140" s="6">
        <f>SUM(BB129:BB139)</f>
        <v>54</v>
      </c>
      <c r="BC140" s="6">
        <f>AVERAGE(BC129:BC139)</f>
        <v>16.183928571428574</v>
      </c>
      <c r="BD140" s="6">
        <f>SUM(BD129:BD139)</f>
        <v>910.75</v>
      </c>
      <c r="BE140" s="16">
        <f>BD140/BB140</f>
        <v>16.86574074074074</v>
      </c>
      <c r="BF140" s="6">
        <f>SUM(BF129:BF139)</f>
        <v>36.75</v>
      </c>
      <c r="BG140" s="6">
        <f>AVERAGE(BG129:BG139)</f>
        <v>7.04638888888889</v>
      </c>
      <c r="BH140" s="6">
        <f>SUM(BH129:BH139)</f>
        <v>265.08750000000003</v>
      </c>
      <c r="BI140" s="16">
        <f>BH140/BF140</f>
        <v>7.21326530612245</v>
      </c>
      <c r="BJ140" s="6">
        <f>SUM(BJ129:BJ139)</f>
        <v>0</v>
      </c>
      <c r="BK140" s="6" t="e">
        <f>AVERAGE(BK129:BK139)</f>
        <v>#DIV/0!</v>
      </c>
      <c r="BL140" s="6">
        <f>SUM(BL129:BL139)</f>
        <v>0</v>
      </c>
      <c r="BM140" s="6">
        <v>0</v>
      </c>
    </row>
    <row r="141" spans="1:64" ht="12.75">
      <c r="A141" s="3" t="s">
        <v>134</v>
      </c>
      <c r="C141" s="6">
        <f aca="true" t="shared" si="28" ref="C141:H141">C140/8</f>
        <v>33.28125</v>
      </c>
      <c r="D141" s="6">
        <f t="shared" si="28"/>
        <v>316.25598958333336</v>
      </c>
      <c r="E141" s="6">
        <f t="shared" si="28"/>
        <v>33.28125</v>
      </c>
      <c r="F141" s="6">
        <f t="shared" si="28"/>
        <v>33.28125</v>
      </c>
      <c r="G141" s="6">
        <f t="shared" si="28"/>
        <v>316.25598958333336</v>
      </c>
      <c r="H141" s="6">
        <f t="shared" si="28"/>
        <v>316.25598958333336</v>
      </c>
      <c r="I141" s="6">
        <f>G141/F141</f>
        <v>9.502527386541471</v>
      </c>
      <c r="J141" s="6">
        <f>J140/8</f>
        <v>26.53125</v>
      </c>
      <c r="K141" s="6">
        <f>K140/8</f>
        <v>202.41223958333336</v>
      </c>
      <c r="L141" s="6">
        <f>L140/8</f>
        <v>202.41223958333336</v>
      </c>
      <c r="M141" s="6">
        <f>K141/J141</f>
        <v>7.629201020808796</v>
      </c>
      <c r="N141" s="6">
        <f>N140/8</f>
        <v>6.78125</v>
      </c>
      <c r="P141" s="6">
        <f>P140/8</f>
        <v>59.846614583333334</v>
      </c>
      <c r="Q141" s="6">
        <f>P141/N141</f>
        <v>8.825307219662058</v>
      </c>
      <c r="R141" s="6">
        <f>R140/8</f>
        <v>0.34375</v>
      </c>
      <c r="T141" s="6">
        <f>T140/8</f>
        <v>1.8234375</v>
      </c>
      <c r="U141" s="6">
        <f>T141/R141</f>
        <v>5.304545454545455</v>
      </c>
      <c r="V141" s="6">
        <f>V140/8</f>
        <v>0.75</v>
      </c>
      <c r="X141" s="6">
        <f>X140/8</f>
        <v>7.246354166666667</v>
      </c>
      <c r="Y141" s="16">
        <f>X141/V141</f>
        <v>9.661805555555556</v>
      </c>
      <c r="Z141" s="6">
        <f>Z140/8</f>
        <v>3.4375</v>
      </c>
      <c r="AB141" s="6">
        <f>AB140/8</f>
        <v>19.9625</v>
      </c>
      <c r="AC141" s="16">
        <f>AB141/Z141</f>
        <v>5.807272727272727</v>
      </c>
      <c r="AD141" s="6">
        <f>AD140/8</f>
        <v>6.5</v>
      </c>
      <c r="AF141" s="6">
        <f>AF140/8</f>
        <v>46.3671875</v>
      </c>
      <c r="AG141" s="16">
        <f>AF141/AD141</f>
        <v>7.133413461538462</v>
      </c>
      <c r="AH141" s="6">
        <f>AH140/8</f>
        <v>0.375</v>
      </c>
      <c r="AJ141" s="6">
        <f>AJ140/8</f>
        <v>2.4</v>
      </c>
      <c r="AK141" s="16">
        <f>AJ141/AH141</f>
        <v>6.3999999999999995</v>
      </c>
      <c r="AL141" s="6">
        <f>AL140/8</f>
        <v>1.0625</v>
      </c>
      <c r="AN141" s="6">
        <f>AN140/8</f>
        <v>14.255208333333334</v>
      </c>
      <c r="AO141" s="16">
        <f>AN141/AL141</f>
        <v>13.416666666666668</v>
      </c>
      <c r="AP141" s="6">
        <f>AP140/8</f>
        <v>0</v>
      </c>
      <c r="AR141" s="6">
        <f>AR140/8</f>
        <v>0</v>
      </c>
      <c r="AT141" s="6">
        <f>AT140/8</f>
        <v>2.6875</v>
      </c>
      <c r="AV141" s="6">
        <f>AV140/8</f>
        <v>17.375</v>
      </c>
      <c r="AW141" s="16">
        <f>AV141/AT141</f>
        <v>6.465116279069767</v>
      </c>
      <c r="AX141" s="6">
        <f>AX140/8</f>
        <v>0</v>
      </c>
      <c r="AZ141" s="6">
        <f>AZ140/8</f>
        <v>0</v>
      </c>
      <c r="BB141" s="6">
        <f>BB140/8</f>
        <v>6.75</v>
      </c>
      <c r="BD141" s="6">
        <f>BD140/8</f>
        <v>113.84375</v>
      </c>
      <c r="BE141" s="16">
        <f>BD141/BB141</f>
        <v>16.86574074074074</v>
      </c>
      <c r="BF141" s="6">
        <f>BF140/8</f>
        <v>4.59375</v>
      </c>
      <c r="BH141" s="6">
        <f>BH140/8</f>
        <v>33.135937500000004</v>
      </c>
      <c r="BI141" s="16">
        <f>BH141/BF141</f>
        <v>7.21326530612245</v>
      </c>
      <c r="BJ141" s="6">
        <f>BJ140/8</f>
        <v>0</v>
      </c>
      <c r="BL141" s="6">
        <f>BL140/8</f>
        <v>0</v>
      </c>
    </row>
    <row r="142" spans="1:69" ht="12.75">
      <c r="A142" s="3" t="s">
        <v>174</v>
      </c>
      <c r="C142" s="6"/>
      <c r="D142" s="6"/>
      <c r="J142" s="14">
        <f>J140/$E$140</f>
        <v>0.7971830985915493</v>
      </c>
      <c r="K142" s="14">
        <f>K140/$G$140</f>
        <v>0.640026580524249</v>
      </c>
      <c r="L142" s="14">
        <f>L140/$G$140</f>
        <v>0.640026580524249</v>
      </c>
      <c r="N142" s="14">
        <f>N140/$E$140</f>
        <v>0.20375586854460093</v>
      </c>
      <c r="P142" s="14">
        <f>P140/$G$140</f>
        <v>0.18923472299190644</v>
      </c>
      <c r="R142" s="14">
        <f>R140/$E$140</f>
        <v>0.010328638497652582</v>
      </c>
      <c r="T142" s="14">
        <f>T140/$G$140</f>
        <v>0.005765701077795792</v>
      </c>
      <c r="V142" s="14">
        <f>V140/$E$140</f>
        <v>0.022535211267605635</v>
      </c>
      <c r="X142" s="14">
        <f>X140/$G$140</f>
        <v>0.02291293890184886</v>
      </c>
      <c r="Z142" s="14">
        <f>Z140/$E$140</f>
        <v>0.10328638497652583</v>
      </c>
      <c r="AB142" s="14">
        <f>AB140/$G$140</f>
        <v>0.06312133416445505</v>
      </c>
      <c r="AD142" s="14">
        <f>AD140/$E$140</f>
        <v>0.19530516431924883</v>
      </c>
      <c r="AF142" s="14">
        <f>AF140/$G$140</f>
        <v>0.14661283588996585</v>
      </c>
      <c r="AH142" s="14">
        <f>AH140/$E$140</f>
        <v>0.011267605633802818</v>
      </c>
      <c r="AJ142" s="14">
        <f>AJ140/$G$140</f>
        <v>0.007588789079258215</v>
      </c>
      <c r="AL142" s="14">
        <f>AL140/$E$140</f>
        <v>0.03192488262910798</v>
      </c>
      <c r="AN142" s="14">
        <f>AN140/$G$140</f>
        <v>0.045074903884396125</v>
      </c>
      <c r="AP142" s="14">
        <f>AP140/$E$140</f>
        <v>0</v>
      </c>
      <c r="AR142" s="14">
        <f>AR140/$G$140</f>
        <v>0</v>
      </c>
      <c r="AT142" s="14">
        <f>AT140/$E$140</f>
        <v>0.08075117370892018</v>
      </c>
      <c r="AV142" s="14">
        <f>AV140/$G$140</f>
        <v>0.05493967093837979</v>
      </c>
      <c r="AX142" s="14">
        <f>AX140/$E$140</f>
        <v>0</v>
      </c>
      <c r="AZ142" s="14">
        <f>AZ140/$G$140</f>
        <v>0</v>
      </c>
      <c r="BB142" s="14">
        <f>BB140/$E$140</f>
        <v>0.2028169014084507</v>
      </c>
      <c r="BD142" s="14">
        <f>BD140/$G$140</f>
        <v>0.359973419475751</v>
      </c>
      <c r="BF142" s="14">
        <f>BF140/$E$140</f>
        <v>0.13802816901408452</v>
      </c>
      <c r="BH142" s="14">
        <f>BH140/$G$140</f>
        <v>0.10477568359624283</v>
      </c>
      <c r="BJ142" s="14">
        <f>BJ140/$E$140</f>
        <v>0</v>
      </c>
      <c r="BL142" s="14">
        <f>BL140/$G$140</f>
        <v>0</v>
      </c>
      <c r="BO142" s="14">
        <f>N142+R142+V142+Z142+AD142+AH142+AL142+AP142+AT142+AX142+BB142+BF142+BJ142</f>
        <v>1</v>
      </c>
      <c r="BP142" s="14">
        <f>P142+T142+X142+AB142+AF142+AJ142+AN142+AR142+AV142+AZ142+BD142+BH142+BL142</f>
        <v>0.9999999999999999</v>
      </c>
      <c r="BQ142" s="14">
        <f>K142+BD142</f>
        <v>1</v>
      </c>
    </row>
    <row r="143" spans="3:4" ht="12.75">
      <c r="C143" s="6"/>
      <c r="D143" s="6"/>
    </row>
    <row r="144" spans="1:76" ht="12.75">
      <c r="A144" s="3">
        <v>1391</v>
      </c>
      <c r="C144" s="6">
        <v>39</v>
      </c>
      <c r="D144" s="6">
        <v>387.9875</v>
      </c>
      <c r="E144" s="6">
        <v>39</v>
      </c>
      <c r="F144" s="6">
        <f aca="true" t="shared" si="29" ref="F144:F153">N144+R144+V144+Z144+AD144+AH144+AL144+AP144+AT144+AX144+BB144+BF144+BJ144</f>
        <v>39</v>
      </c>
      <c r="G144" s="6">
        <v>387.9875</v>
      </c>
      <c r="H144" s="6">
        <f aca="true" t="shared" si="30" ref="H144:H153">P144+T144+X144+AB144+AF144+AJ144+AN144+AR144+AV144+AZ144+BD144+BH144+BL144</f>
        <v>387.9875</v>
      </c>
      <c r="I144" s="6">
        <f aca="true" t="shared" si="31" ref="I144:I153">G144/E144</f>
        <v>9.948397435897435</v>
      </c>
      <c r="J144" s="6">
        <f aca="true" t="shared" si="32" ref="J144:J153">E144-BB144</f>
        <v>30</v>
      </c>
      <c r="K144" s="6">
        <f aca="true" t="shared" si="33" ref="K144:K153">P144+T144+X144+AB144+AF144+AJ144+AN144+AR144+AV144+AZ144+BH144+BL144</f>
        <v>208.88750000000002</v>
      </c>
      <c r="L144" s="6">
        <f aca="true" t="shared" si="34" ref="L144:L153">G144-BD144</f>
        <v>208.88750000000002</v>
      </c>
      <c r="M144" s="6">
        <f aca="true" t="shared" si="35" ref="M144:M153">L144/J144</f>
        <v>6.9629166666666675</v>
      </c>
      <c r="N144" s="16">
        <v>12</v>
      </c>
      <c r="O144" s="6">
        <v>8.45</v>
      </c>
      <c r="P144" s="16">
        <v>106.7</v>
      </c>
      <c r="Q144" s="16">
        <v>8.891666666666667</v>
      </c>
      <c r="AD144" s="16">
        <v>18</v>
      </c>
      <c r="AE144" s="6">
        <v>5.35</v>
      </c>
      <c r="AF144" s="16">
        <v>102.18750000000001</v>
      </c>
      <c r="AG144" s="16">
        <v>5.677083333333334</v>
      </c>
      <c r="BB144" s="16">
        <v>9</v>
      </c>
      <c r="BC144" s="6">
        <v>19.9</v>
      </c>
      <c r="BD144" s="16">
        <v>179.1</v>
      </c>
      <c r="BE144" s="16">
        <v>19.9</v>
      </c>
      <c r="BS144" s="2"/>
      <c r="BT144" s="6"/>
      <c r="BV144" s="6"/>
      <c r="BW144" s="6"/>
      <c r="BX144" s="6"/>
    </row>
    <row r="145" spans="1:72" ht="12.75">
      <c r="A145" s="3">
        <v>1392</v>
      </c>
      <c r="C145" s="6">
        <v>43</v>
      </c>
      <c r="D145" s="6">
        <v>395.09375000000006</v>
      </c>
      <c r="E145" s="6">
        <v>43</v>
      </c>
      <c r="F145" s="6">
        <f t="shared" si="29"/>
        <v>43</v>
      </c>
      <c r="G145" s="6">
        <v>395.09375000000006</v>
      </c>
      <c r="H145" s="6">
        <f t="shared" si="30"/>
        <v>395.09375000000006</v>
      </c>
      <c r="I145" s="6">
        <f t="shared" si="31"/>
        <v>9.188226744186048</v>
      </c>
      <c r="J145" s="6">
        <f t="shared" si="32"/>
        <v>27</v>
      </c>
      <c r="K145" s="6">
        <f t="shared" si="33"/>
        <v>139.11875</v>
      </c>
      <c r="L145" s="6">
        <f t="shared" si="34"/>
        <v>139.11875000000003</v>
      </c>
      <c r="M145" s="6">
        <f t="shared" si="35"/>
        <v>5.152546296296298</v>
      </c>
      <c r="V145" s="6">
        <v>9</v>
      </c>
      <c r="W145" s="6">
        <v>4.904861111111111</v>
      </c>
      <c r="X145" s="6">
        <v>44.697916666666664</v>
      </c>
      <c r="Y145" s="16">
        <v>4.966435185185185</v>
      </c>
      <c r="Z145" s="6">
        <v>2</v>
      </c>
      <c r="AA145" s="6">
        <v>4.6499999999999995</v>
      </c>
      <c r="AB145" s="6">
        <v>9.299999999999999</v>
      </c>
      <c r="AC145" s="16">
        <v>4.6499999999999995</v>
      </c>
      <c r="AD145" s="6">
        <v>7</v>
      </c>
      <c r="AE145" s="6">
        <v>4.35</v>
      </c>
      <c r="AF145" s="6">
        <v>31.5</v>
      </c>
      <c r="AG145" s="16">
        <v>4.5</v>
      </c>
      <c r="BB145" s="6">
        <v>16</v>
      </c>
      <c r="BC145" s="6">
        <v>16.830158730158733</v>
      </c>
      <c r="BD145" s="6">
        <v>255.97500000000002</v>
      </c>
      <c r="BE145" s="16">
        <v>15.998437500000001</v>
      </c>
      <c r="BF145" s="6">
        <v>9</v>
      </c>
      <c r="BG145" s="6">
        <v>5.9578703703703715</v>
      </c>
      <c r="BH145" s="6">
        <v>53.620833333333344</v>
      </c>
      <c r="BI145" s="16">
        <v>5.9578703703703715</v>
      </c>
      <c r="BS145" s="2"/>
      <c r="BT145" s="6"/>
    </row>
    <row r="146" spans="1:72" ht="12.75">
      <c r="A146" s="3">
        <v>1393</v>
      </c>
      <c r="C146" s="6">
        <v>87</v>
      </c>
      <c r="D146" s="6">
        <v>749.25</v>
      </c>
      <c r="E146" s="6">
        <v>87</v>
      </c>
      <c r="F146" s="6">
        <f t="shared" si="29"/>
        <v>87</v>
      </c>
      <c r="G146" s="6">
        <v>749.25</v>
      </c>
      <c r="H146" s="6">
        <f t="shared" si="30"/>
        <v>749.25</v>
      </c>
      <c r="I146" s="6">
        <f t="shared" si="31"/>
        <v>8.612068965517242</v>
      </c>
      <c r="J146" s="6">
        <f t="shared" si="32"/>
        <v>69</v>
      </c>
      <c r="K146" s="6">
        <f t="shared" si="33"/>
        <v>423.18749999999994</v>
      </c>
      <c r="L146" s="6">
        <f t="shared" si="34"/>
        <v>423.1875</v>
      </c>
      <c r="M146" s="6">
        <f t="shared" si="35"/>
        <v>6.133152173913044</v>
      </c>
      <c r="N146" s="6">
        <v>4</v>
      </c>
      <c r="O146" s="6">
        <v>4.9625</v>
      </c>
      <c r="P146" s="6">
        <v>19.85</v>
      </c>
      <c r="Q146" s="16">
        <v>4.9625</v>
      </c>
      <c r="V146" s="6">
        <v>13</v>
      </c>
      <c r="W146" s="6">
        <v>4.783333333333333</v>
      </c>
      <c r="X146" s="6">
        <v>61.60000000000001</v>
      </c>
      <c r="Y146" s="16">
        <v>4.738461538461539</v>
      </c>
      <c r="AD146" s="6">
        <v>18</v>
      </c>
      <c r="AE146" s="6">
        <v>6.3069444444444445</v>
      </c>
      <c r="AF146" s="6">
        <v>120.84583333333335</v>
      </c>
      <c r="AG146" s="16">
        <v>6.713657407407408</v>
      </c>
      <c r="AP146" s="6">
        <v>7</v>
      </c>
      <c r="AQ146" s="6">
        <v>10.791666666666666</v>
      </c>
      <c r="AR146" s="6">
        <v>75.54166666666666</v>
      </c>
      <c r="AS146" s="16">
        <v>10.791666666666666</v>
      </c>
      <c r="BB146" s="6">
        <v>18</v>
      </c>
      <c r="BC146" s="6">
        <v>18.114583333333332</v>
      </c>
      <c r="BD146" s="6">
        <v>326.0625</v>
      </c>
      <c r="BE146" s="16">
        <v>18.114583333333332</v>
      </c>
      <c r="BF146" s="6">
        <v>27</v>
      </c>
      <c r="BG146" s="6">
        <v>5.383333333333333</v>
      </c>
      <c r="BH146" s="6">
        <v>145.34999999999997</v>
      </c>
      <c r="BI146" s="16">
        <v>5.383333333333332</v>
      </c>
      <c r="BS146" s="2"/>
      <c r="BT146" s="6"/>
    </row>
    <row r="147" spans="1:76" ht="12.75">
      <c r="A147" s="3">
        <v>1394</v>
      </c>
      <c r="C147" s="6">
        <v>49</v>
      </c>
      <c r="D147" s="6">
        <v>292.93333333333334</v>
      </c>
      <c r="E147" s="6">
        <v>49</v>
      </c>
      <c r="F147" s="6">
        <f t="shared" si="29"/>
        <v>49</v>
      </c>
      <c r="G147" s="6">
        <v>292.93333333333334</v>
      </c>
      <c r="H147" s="6">
        <f t="shared" si="30"/>
        <v>292.9333333333334</v>
      </c>
      <c r="I147" s="6">
        <f t="shared" si="31"/>
        <v>5.978231292517007</v>
      </c>
      <c r="J147" s="6">
        <f t="shared" si="32"/>
        <v>49</v>
      </c>
      <c r="K147" s="6">
        <f t="shared" si="33"/>
        <v>292.9333333333334</v>
      </c>
      <c r="L147" s="6">
        <f t="shared" si="34"/>
        <v>292.93333333333334</v>
      </c>
      <c r="M147" s="6">
        <f t="shared" si="35"/>
        <v>5.978231292517007</v>
      </c>
      <c r="V147" s="16">
        <v>11</v>
      </c>
      <c r="W147" s="6">
        <v>4.65</v>
      </c>
      <c r="X147" s="16">
        <v>52.2</v>
      </c>
      <c r="Y147" s="16">
        <v>4.745454545454545</v>
      </c>
      <c r="AD147" s="16">
        <v>9</v>
      </c>
      <c r="AE147" s="6">
        <v>5</v>
      </c>
      <c r="AF147" s="16">
        <v>45</v>
      </c>
      <c r="AG147" s="16">
        <v>5</v>
      </c>
      <c r="AP147" s="16">
        <v>11</v>
      </c>
      <c r="AQ147" s="6">
        <v>5.4</v>
      </c>
      <c r="AR147" s="16">
        <v>59.400000000000006</v>
      </c>
      <c r="AS147" s="16">
        <v>5.4</v>
      </c>
      <c r="AT147" s="16">
        <v>2</v>
      </c>
      <c r="AU147" s="6">
        <v>4.5</v>
      </c>
      <c r="AV147" s="16">
        <v>9</v>
      </c>
      <c r="AW147" s="16">
        <v>4.5</v>
      </c>
      <c r="BF147" s="16">
        <v>16</v>
      </c>
      <c r="BG147" s="6">
        <v>8.273809523809526</v>
      </c>
      <c r="BH147" s="16">
        <v>127.33333333333334</v>
      </c>
      <c r="BI147" s="16">
        <v>7.958333333333334</v>
      </c>
      <c r="BS147" s="2"/>
      <c r="BT147" s="6"/>
      <c r="BV147" s="6"/>
      <c r="BW147" s="6"/>
      <c r="BX147" s="6"/>
    </row>
    <row r="148" spans="1:75" ht="12.75">
      <c r="A148" s="3">
        <v>1395</v>
      </c>
      <c r="C148" s="6">
        <v>61</v>
      </c>
      <c r="D148" s="6">
        <v>437.6</v>
      </c>
      <c r="E148" s="6">
        <v>61</v>
      </c>
      <c r="F148" s="6">
        <f t="shared" si="29"/>
        <v>61</v>
      </c>
      <c r="G148" s="6">
        <v>437.6</v>
      </c>
      <c r="H148" s="6">
        <f t="shared" si="30"/>
        <v>437.6</v>
      </c>
      <c r="I148" s="6">
        <f t="shared" si="31"/>
        <v>7.173770491803279</v>
      </c>
      <c r="J148" s="6">
        <f t="shared" si="32"/>
        <v>61</v>
      </c>
      <c r="K148" s="6">
        <f t="shared" si="33"/>
        <v>437.6</v>
      </c>
      <c r="L148" s="6">
        <f t="shared" si="34"/>
        <v>437.6</v>
      </c>
      <c r="M148" s="6">
        <f t="shared" si="35"/>
        <v>7.173770491803279</v>
      </c>
      <c r="N148" s="16">
        <v>13</v>
      </c>
      <c r="O148" s="6">
        <v>6</v>
      </c>
      <c r="P148" s="16">
        <v>78</v>
      </c>
      <c r="Q148" s="16">
        <v>6</v>
      </c>
      <c r="V148" s="16">
        <v>3</v>
      </c>
      <c r="W148" s="6">
        <v>5.25</v>
      </c>
      <c r="X148" s="16">
        <v>16.5</v>
      </c>
      <c r="Y148" s="16">
        <v>5.5</v>
      </c>
      <c r="AD148" s="16">
        <v>11</v>
      </c>
      <c r="AE148" s="6">
        <v>5.65</v>
      </c>
      <c r="AF148" s="16">
        <v>64.6</v>
      </c>
      <c r="AG148" s="16">
        <v>5.872727272727272</v>
      </c>
      <c r="AT148" s="16">
        <v>18</v>
      </c>
      <c r="AU148" s="6">
        <v>9.196428571428571</v>
      </c>
      <c r="AV148" s="16">
        <v>151.16666666666669</v>
      </c>
      <c r="AW148" s="16">
        <v>8.398148148148149</v>
      </c>
      <c r="BF148" s="16">
        <v>16</v>
      </c>
      <c r="BG148" s="6">
        <v>8.273809523809526</v>
      </c>
      <c r="BH148" s="16">
        <v>127.33333333333334</v>
      </c>
      <c r="BI148" s="16">
        <v>7.958333333333334</v>
      </c>
      <c r="BS148" s="2"/>
      <c r="BT148" s="6"/>
      <c r="BV148" s="6"/>
      <c r="BW148" s="6"/>
    </row>
    <row r="149" spans="1:76" ht="12.75">
      <c r="A149" s="3">
        <v>1396</v>
      </c>
      <c r="C149" s="6">
        <v>62.5</v>
      </c>
      <c r="D149" s="6">
        <v>497.54999999999995</v>
      </c>
      <c r="E149" s="6">
        <v>62.5</v>
      </c>
      <c r="F149" s="6">
        <f t="shared" si="29"/>
        <v>62.5</v>
      </c>
      <c r="G149" s="6">
        <v>497.54999999999995</v>
      </c>
      <c r="H149" s="6">
        <f t="shared" si="30"/>
        <v>497.54999999999995</v>
      </c>
      <c r="I149" s="6">
        <f t="shared" si="31"/>
        <v>7.960799999999999</v>
      </c>
      <c r="J149" s="6">
        <f t="shared" si="32"/>
        <v>53.5</v>
      </c>
      <c r="K149" s="6">
        <f t="shared" si="33"/>
        <v>349.04999999999995</v>
      </c>
      <c r="L149" s="6">
        <f t="shared" si="34"/>
        <v>349.04999999999995</v>
      </c>
      <c r="M149" s="6">
        <f t="shared" si="35"/>
        <v>6.52429906542056</v>
      </c>
      <c r="N149" s="16">
        <v>9</v>
      </c>
      <c r="O149" s="6">
        <v>8.75</v>
      </c>
      <c r="P149" s="16">
        <v>90</v>
      </c>
      <c r="Q149" s="16">
        <v>10</v>
      </c>
      <c r="V149" s="16">
        <v>9</v>
      </c>
      <c r="W149" s="6">
        <v>6</v>
      </c>
      <c r="X149" s="16">
        <v>54</v>
      </c>
      <c r="Y149" s="16">
        <v>6</v>
      </c>
      <c r="AD149" s="16">
        <v>4</v>
      </c>
      <c r="AE149" s="6">
        <v>5.300000000000001</v>
      </c>
      <c r="AF149" s="16">
        <v>21.200000000000003</v>
      </c>
      <c r="AG149" s="16">
        <v>5.300000000000001</v>
      </c>
      <c r="AP149" s="16">
        <v>11.5</v>
      </c>
      <c r="AQ149" s="6">
        <v>6</v>
      </c>
      <c r="AR149" s="16">
        <v>69</v>
      </c>
      <c r="AS149" s="16">
        <v>6</v>
      </c>
      <c r="AT149" s="16">
        <v>11</v>
      </c>
      <c r="AU149" s="6">
        <v>5.525</v>
      </c>
      <c r="AV149" s="16">
        <v>64.44999999999999</v>
      </c>
      <c r="AW149" s="16">
        <v>5.8590909090909085</v>
      </c>
      <c r="BB149" s="16">
        <v>9</v>
      </c>
      <c r="BC149" s="6">
        <v>16.5</v>
      </c>
      <c r="BD149" s="16">
        <v>148.5</v>
      </c>
      <c r="BE149" s="16">
        <v>16.5</v>
      </c>
      <c r="BF149" s="16">
        <v>9</v>
      </c>
      <c r="BG149" s="6">
        <v>5.599999999999999</v>
      </c>
      <c r="BH149" s="16">
        <v>50.39999999999999</v>
      </c>
      <c r="BI149" s="16">
        <v>5.599999999999999</v>
      </c>
      <c r="BS149" s="2"/>
      <c r="BT149" s="6"/>
      <c r="BV149" s="6"/>
      <c r="BW149" s="6"/>
      <c r="BX149" s="6"/>
    </row>
    <row r="150" spans="1:76" ht="12.75">
      <c r="A150" s="3">
        <v>1397</v>
      </c>
      <c r="C150" s="6">
        <v>50</v>
      </c>
      <c r="D150" s="6">
        <v>421.01666666666665</v>
      </c>
      <c r="E150" s="6">
        <v>50</v>
      </c>
      <c r="F150" s="6">
        <f t="shared" si="29"/>
        <v>50</v>
      </c>
      <c r="G150" s="6">
        <v>421.01666666666665</v>
      </c>
      <c r="H150" s="6">
        <f t="shared" si="30"/>
        <v>421.01666666666665</v>
      </c>
      <c r="I150" s="6">
        <f t="shared" si="31"/>
        <v>8.420333333333334</v>
      </c>
      <c r="J150" s="6">
        <f t="shared" si="32"/>
        <v>41</v>
      </c>
      <c r="K150" s="6">
        <f t="shared" si="33"/>
        <v>267.35</v>
      </c>
      <c r="L150" s="6">
        <f t="shared" si="34"/>
        <v>267.35</v>
      </c>
      <c r="M150" s="6">
        <f t="shared" si="35"/>
        <v>6.520731707317074</v>
      </c>
      <c r="N150" s="16">
        <v>2</v>
      </c>
      <c r="O150" s="6">
        <v>8</v>
      </c>
      <c r="P150" s="16">
        <v>16</v>
      </c>
      <c r="Q150" s="16">
        <v>8</v>
      </c>
      <c r="V150" s="16">
        <v>11</v>
      </c>
      <c r="W150" s="6">
        <v>5.5</v>
      </c>
      <c r="X150" s="16">
        <v>60.5</v>
      </c>
      <c r="Y150" s="16">
        <v>5.5</v>
      </c>
      <c r="AP150" s="16">
        <v>18</v>
      </c>
      <c r="AQ150" s="6">
        <v>6.2</v>
      </c>
      <c r="AR150" s="16">
        <v>111.6</v>
      </c>
      <c r="AS150" s="16">
        <v>6.2</v>
      </c>
      <c r="AT150" s="16">
        <v>10</v>
      </c>
      <c r="AU150" s="6">
        <v>6.625</v>
      </c>
      <c r="AV150" s="16">
        <v>79.25</v>
      </c>
      <c r="AW150" s="16">
        <v>7.925</v>
      </c>
      <c r="BB150" s="16">
        <v>9</v>
      </c>
      <c r="BC150" s="6">
        <v>15.916666666666668</v>
      </c>
      <c r="BD150" s="16">
        <v>153.66666666666666</v>
      </c>
      <c r="BE150" s="16">
        <v>17.074074074074073</v>
      </c>
      <c r="BS150" s="2"/>
      <c r="BT150" s="6"/>
      <c r="BV150" s="6"/>
      <c r="BW150" s="6"/>
      <c r="BX150" s="6"/>
    </row>
    <row r="151" spans="1:71" ht="12.75">
      <c r="A151" s="3">
        <v>1398</v>
      </c>
      <c r="C151" s="6">
        <v>62.5</v>
      </c>
      <c r="D151" s="6">
        <v>404.45000000000005</v>
      </c>
      <c r="E151" s="6">
        <v>62.5</v>
      </c>
      <c r="F151" s="6">
        <f t="shared" si="29"/>
        <v>62.5</v>
      </c>
      <c r="G151" s="6">
        <v>404.45000000000005</v>
      </c>
      <c r="H151" s="6">
        <f t="shared" si="30"/>
        <v>404.45000000000005</v>
      </c>
      <c r="I151" s="6">
        <f t="shared" si="31"/>
        <v>6.4712000000000005</v>
      </c>
      <c r="J151" s="6">
        <f t="shared" si="32"/>
        <v>62.5</v>
      </c>
      <c r="K151" s="6">
        <f t="shared" si="33"/>
        <v>404.45000000000005</v>
      </c>
      <c r="L151" s="6">
        <f t="shared" si="34"/>
        <v>404.45000000000005</v>
      </c>
      <c r="M151" s="6">
        <f t="shared" si="35"/>
        <v>6.4712000000000005</v>
      </c>
      <c r="N151" s="16">
        <v>2</v>
      </c>
      <c r="O151" s="6">
        <v>7</v>
      </c>
      <c r="P151" s="16">
        <v>14</v>
      </c>
      <c r="Q151" s="16">
        <v>7</v>
      </c>
      <c r="V151" s="16">
        <v>18.5</v>
      </c>
      <c r="W151" s="6">
        <v>7.833333333333333</v>
      </c>
      <c r="X151" s="16">
        <v>130.75</v>
      </c>
      <c r="Y151" s="16">
        <v>7.0675675675675675</v>
      </c>
      <c r="AD151" s="16">
        <v>24</v>
      </c>
      <c r="AE151" s="6">
        <v>5.44</v>
      </c>
      <c r="AF151" s="16">
        <v>132.8</v>
      </c>
      <c r="AG151" s="16">
        <v>5.533333333333334</v>
      </c>
      <c r="BF151" s="16">
        <v>18</v>
      </c>
      <c r="BG151" s="6">
        <v>7.050000000000001</v>
      </c>
      <c r="BH151" s="16">
        <v>126.9</v>
      </c>
      <c r="BI151" s="16">
        <v>7.050000000000001</v>
      </c>
      <c r="BS151" s="2"/>
    </row>
    <row r="152" spans="1:76" ht="12.75">
      <c r="A152" s="3">
        <v>1399</v>
      </c>
      <c r="C152" s="6">
        <v>30.5</v>
      </c>
      <c r="D152" s="6">
        <v>317.1666666666667</v>
      </c>
      <c r="E152" s="6">
        <v>30.5</v>
      </c>
      <c r="F152" s="6">
        <f t="shared" si="29"/>
        <v>30.5</v>
      </c>
      <c r="G152" s="6">
        <v>317.1666666666667</v>
      </c>
      <c r="H152" s="6">
        <f t="shared" si="30"/>
        <v>317.1666666666667</v>
      </c>
      <c r="I152" s="6">
        <f t="shared" si="31"/>
        <v>10.398907103825136</v>
      </c>
      <c r="J152" s="6">
        <f t="shared" si="32"/>
        <v>21</v>
      </c>
      <c r="K152" s="6">
        <f t="shared" si="33"/>
        <v>150.91666666666666</v>
      </c>
      <c r="L152" s="6">
        <f t="shared" si="34"/>
        <v>150.91666666666669</v>
      </c>
      <c r="M152" s="6">
        <f t="shared" si="35"/>
        <v>7.186507936507938</v>
      </c>
      <c r="N152" s="16">
        <v>2</v>
      </c>
      <c r="O152" s="6">
        <v>6.3</v>
      </c>
      <c r="P152" s="16">
        <v>12.6</v>
      </c>
      <c r="Q152" s="16">
        <v>6.3</v>
      </c>
      <c r="AP152" s="16">
        <v>9</v>
      </c>
      <c r="AQ152" s="6">
        <v>8.7</v>
      </c>
      <c r="AR152" s="16">
        <v>78.3</v>
      </c>
      <c r="AS152" s="16">
        <v>8.7</v>
      </c>
      <c r="AT152" s="16">
        <v>3</v>
      </c>
      <c r="AU152" s="6">
        <v>4.7</v>
      </c>
      <c r="AV152" s="16">
        <v>14.600000000000001</v>
      </c>
      <c r="AW152" s="16">
        <v>4.866666666666667</v>
      </c>
      <c r="BB152" s="16">
        <v>9.5</v>
      </c>
      <c r="BC152" s="6">
        <v>17.5</v>
      </c>
      <c r="BD152" s="16">
        <v>166.25</v>
      </c>
      <c r="BE152" s="16">
        <v>17.5</v>
      </c>
      <c r="BF152" s="16">
        <v>7</v>
      </c>
      <c r="BG152" s="6">
        <v>6.488095238095238</v>
      </c>
      <c r="BH152" s="16">
        <v>45.416666666666664</v>
      </c>
      <c r="BI152" s="16">
        <v>6.488095238095238</v>
      </c>
      <c r="BS152" s="2"/>
      <c r="BT152" s="6"/>
      <c r="BV152" s="6"/>
      <c r="BW152" s="6"/>
      <c r="BX152" s="6"/>
    </row>
    <row r="153" spans="1:75" ht="12.75">
      <c r="A153" s="3">
        <v>1400</v>
      </c>
      <c r="C153" s="6">
        <v>34</v>
      </c>
      <c r="D153" s="6">
        <v>172.16666666666666</v>
      </c>
      <c r="E153" s="6">
        <v>34</v>
      </c>
      <c r="F153" s="6">
        <f t="shared" si="29"/>
        <v>34</v>
      </c>
      <c r="G153" s="6">
        <v>172.16666666666666</v>
      </c>
      <c r="H153" s="6">
        <f t="shared" si="30"/>
        <v>172.16666666666666</v>
      </c>
      <c r="I153" s="6">
        <f t="shared" si="31"/>
        <v>5.063725490196078</v>
      </c>
      <c r="J153" s="6">
        <f t="shared" si="32"/>
        <v>34</v>
      </c>
      <c r="K153" s="6">
        <f t="shared" si="33"/>
        <v>172.16666666666666</v>
      </c>
      <c r="L153" s="6">
        <f t="shared" si="34"/>
        <v>172.16666666666666</v>
      </c>
      <c r="M153" s="6">
        <f t="shared" si="35"/>
        <v>5.063725490196078</v>
      </c>
      <c r="N153" s="16">
        <v>9</v>
      </c>
      <c r="O153" s="6">
        <v>5.49537037037037</v>
      </c>
      <c r="P153" s="16">
        <v>49.45833333333333</v>
      </c>
      <c r="Q153" s="16">
        <v>5.49537037037037</v>
      </c>
      <c r="AD153" s="16">
        <v>13.5</v>
      </c>
      <c r="AE153" s="6">
        <v>5.665123456790123</v>
      </c>
      <c r="AF153" s="16">
        <v>75.20833333333333</v>
      </c>
      <c r="AG153" s="16">
        <v>5.570987654320987</v>
      </c>
      <c r="AR153" s="16"/>
      <c r="AS153" s="16"/>
      <c r="AT153" s="16">
        <v>11.5</v>
      </c>
      <c r="AU153" s="6">
        <v>4.5</v>
      </c>
      <c r="AV153" s="16">
        <v>47.5</v>
      </c>
      <c r="AW153" s="16">
        <v>4.130434782608695</v>
      </c>
      <c r="BS153" s="2"/>
      <c r="BT153" s="6"/>
      <c r="BV153" s="6"/>
      <c r="BW153" s="6"/>
    </row>
    <row r="154" spans="3:4" ht="12.75">
      <c r="C154" s="6"/>
      <c r="D154" s="6"/>
    </row>
    <row r="155" spans="1:65" ht="12.75">
      <c r="A155" s="3" t="s">
        <v>39</v>
      </c>
      <c r="B155" s="10">
        <v>10</v>
      </c>
      <c r="C155" s="6">
        <f>SUM(C144:C154)</f>
        <v>518.5</v>
      </c>
      <c r="D155" s="6">
        <f>SUM(D144:D154)</f>
        <v>4075.2145833333325</v>
      </c>
      <c r="E155" s="6">
        <f>SUM(E144:E154)</f>
        <v>518.5</v>
      </c>
      <c r="F155" s="6">
        <f>N155+R155+V155+Z155+AD155+AH155+AL155+AP155+AT155+AX155+BB155+BF155+BJ155</f>
        <v>518.5</v>
      </c>
      <c r="G155" s="6">
        <f>SUM(G144:G154)</f>
        <v>4075.2145833333325</v>
      </c>
      <c r="H155" s="6">
        <f>P155+T155+X155+AB155+AF155+AJ155+AN155+AR155+AV155+AZ155+BD155+BH155+BL155</f>
        <v>4075.2145833333334</v>
      </c>
      <c r="I155" s="6">
        <f>G155/E155</f>
        <v>7.859623111539697</v>
      </c>
      <c r="J155" s="6">
        <f>SUM(J144:J154)</f>
        <v>448</v>
      </c>
      <c r="K155" s="6">
        <f>SUM(K144:K154)</f>
        <v>2845.6604166666666</v>
      </c>
      <c r="L155" s="6">
        <f>G155-BD155</f>
        <v>2845.6604166666657</v>
      </c>
      <c r="M155" s="6">
        <f>K155/J155</f>
        <v>6.351920572916667</v>
      </c>
      <c r="N155" s="6">
        <f>SUM(N144:N154)</f>
        <v>53</v>
      </c>
      <c r="O155" s="6">
        <f>AVERAGE(O144:O154)</f>
        <v>6.8697337962962965</v>
      </c>
      <c r="P155" s="6">
        <f>SUM(P144:P154)</f>
        <v>386.60833333333335</v>
      </c>
      <c r="Q155" s="6">
        <f>P155/N155</f>
        <v>7.294496855345912</v>
      </c>
      <c r="R155" s="6">
        <f>SUM(R144:R154)</f>
        <v>0</v>
      </c>
      <c r="S155" s="6" t="e">
        <f>AVERAGE(S144:S154)</f>
        <v>#DIV/0!</v>
      </c>
      <c r="T155" s="6">
        <f>SUM(T144:T154)</f>
        <v>0</v>
      </c>
      <c r="U155" s="6">
        <v>0</v>
      </c>
      <c r="V155" s="6">
        <f>SUM(V144:V154)</f>
        <v>74.5</v>
      </c>
      <c r="W155" s="6">
        <f>AVERAGE(W144:W154)</f>
        <v>5.560218253968254</v>
      </c>
      <c r="X155" s="6">
        <f>SUM(X144:X154)</f>
        <v>420.2479166666667</v>
      </c>
      <c r="Y155" s="16">
        <f>X155/V155</f>
        <v>5.64091163310962</v>
      </c>
      <c r="Z155" s="6">
        <f>SUM(Z144:Z154)</f>
        <v>2</v>
      </c>
      <c r="AA155" s="6">
        <f>AVERAGE(AA144:AA154)</f>
        <v>4.6499999999999995</v>
      </c>
      <c r="AB155" s="6">
        <f>SUM(AB144:AB154)</f>
        <v>9.299999999999999</v>
      </c>
      <c r="AC155" s="16">
        <f>AB155/Z155</f>
        <v>4.6499999999999995</v>
      </c>
      <c r="AD155" s="6">
        <f>SUM(AD144:AD154)</f>
        <v>104.5</v>
      </c>
      <c r="AE155" s="6">
        <f>AVERAGE(AE144:AE154)</f>
        <v>5.382758487654321</v>
      </c>
      <c r="AF155" s="6">
        <f>SUM(AF144:AF154)</f>
        <v>593.3416666666667</v>
      </c>
      <c r="AG155" s="16">
        <f>AF155/AD155</f>
        <v>5.677910685805423</v>
      </c>
      <c r="AH155" s="6">
        <f>SUM(AH144:AH154)</f>
        <v>0</v>
      </c>
      <c r="AI155" s="6" t="e">
        <f>AVERAGE(AI144:AI154)</f>
        <v>#DIV/0!</v>
      </c>
      <c r="AJ155" s="6">
        <f>SUM(AJ144:AJ154)</f>
        <v>0</v>
      </c>
      <c r="AK155" s="6">
        <v>0</v>
      </c>
      <c r="AL155" s="6">
        <f>SUM(AL144:AL154)</f>
        <v>0</v>
      </c>
      <c r="AM155" s="6" t="e">
        <f>AVERAGE(AM144:AM154)</f>
        <v>#DIV/0!</v>
      </c>
      <c r="AN155" s="6">
        <f>SUM(AN144:AN154)</f>
        <v>0</v>
      </c>
      <c r="AO155" s="16">
        <v>0</v>
      </c>
      <c r="AP155" s="6">
        <f>SUM(AP144:AP154)</f>
        <v>56.5</v>
      </c>
      <c r="AQ155" s="6">
        <f>AVERAGE(AQ144:AQ154)</f>
        <v>7.418333333333334</v>
      </c>
      <c r="AR155" s="6">
        <f>SUM(AR144:AR154)</f>
        <v>393.84166666666664</v>
      </c>
      <c r="AS155" s="6">
        <v>8.718</v>
      </c>
      <c r="AT155" s="6">
        <f>SUM(AT144:AT154)</f>
        <v>55.5</v>
      </c>
      <c r="AU155" s="6">
        <f>AVERAGE(AU144:AU154)</f>
        <v>5.8410714285714285</v>
      </c>
      <c r="AV155" s="6">
        <f>SUM(AV144:AV154)</f>
        <v>365.9666666666667</v>
      </c>
      <c r="AW155" s="16">
        <f>AV155/AT155</f>
        <v>6.593993993993995</v>
      </c>
      <c r="AX155" s="6">
        <f>SUM(AX144:AX154)</f>
        <v>0</v>
      </c>
      <c r="AY155" s="6" t="e">
        <f>AVERAGE(AY144:AY154)</f>
        <v>#DIV/0!</v>
      </c>
      <c r="AZ155" s="6">
        <f>SUM(AZ144:AZ154)</f>
        <v>0</v>
      </c>
      <c r="BA155" s="6">
        <v>0</v>
      </c>
      <c r="BB155" s="6">
        <f>SUM(BB144:BB154)</f>
        <v>70.5</v>
      </c>
      <c r="BC155" s="6">
        <f>AVERAGE(BC144:BC154)</f>
        <v>17.460234788359788</v>
      </c>
      <c r="BD155" s="6">
        <f>SUM(BD144:BD154)</f>
        <v>1229.5541666666668</v>
      </c>
      <c r="BE155" s="16">
        <f>BD155/BB155</f>
        <v>17.440484633569742</v>
      </c>
      <c r="BF155" s="6">
        <f>SUM(BF144:BF154)</f>
        <v>102</v>
      </c>
      <c r="BG155" s="6">
        <f>AVERAGE(BG144:BG154)</f>
        <v>6.718131141345428</v>
      </c>
      <c r="BH155" s="6">
        <f>SUM(BH144:BH154)</f>
        <v>676.3541666666666</v>
      </c>
      <c r="BI155" s="16">
        <f>BH155/BF155</f>
        <v>6.630923202614379</v>
      </c>
      <c r="BJ155" s="6">
        <f>SUM(BJ144:BJ154)</f>
        <v>0</v>
      </c>
      <c r="BK155" s="6" t="e">
        <f>AVERAGE(BK144:BK154)</f>
        <v>#DIV/0!</v>
      </c>
      <c r="BL155" s="6">
        <f>SUM(BL144:BL154)</f>
        <v>0</v>
      </c>
      <c r="BM155" s="6">
        <v>0</v>
      </c>
    </row>
    <row r="156" spans="1:61" ht="12.75">
      <c r="A156" s="3" t="s">
        <v>134</v>
      </c>
      <c r="C156" s="6">
        <f aca="true" t="shared" si="36" ref="C156:H156">C155/10</f>
        <v>51.85</v>
      </c>
      <c r="D156" s="6">
        <f t="shared" si="36"/>
        <v>407.52145833333327</v>
      </c>
      <c r="E156" s="6">
        <f t="shared" si="36"/>
        <v>51.85</v>
      </c>
      <c r="F156" s="6">
        <f t="shared" si="36"/>
        <v>51.85</v>
      </c>
      <c r="G156" s="6">
        <f t="shared" si="36"/>
        <v>407.52145833333327</v>
      </c>
      <c r="H156" s="6">
        <f t="shared" si="36"/>
        <v>407.5214583333333</v>
      </c>
      <c r="I156" s="6">
        <f>G156/E156</f>
        <v>7.859623111539697</v>
      </c>
      <c r="J156" s="6">
        <f>J155/10</f>
        <v>44.8</v>
      </c>
      <c r="K156" s="6">
        <f>K155/10</f>
        <v>284.56604166666665</v>
      </c>
      <c r="L156" s="6">
        <f>L155/10</f>
        <v>284.5660416666666</v>
      </c>
      <c r="N156" s="6">
        <f>N155/10</f>
        <v>5.3</v>
      </c>
      <c r="P156" s="6">
        <f>P155/10</f>
        <v>38.660833333333336</v>
      </c>
      <c r="Q156" s="6">
        <f>P156/N156</f>
        <v>7.294496855345913</v>
      </c>
      <c r="R156" s="6">
        <f>R155/10</f>
        <v>0</v>
      </c>
      <c r="T156" s="6">
        <f>T155/10</f>
        <v>0</v>
      </c>
      <c r="V156" s="6">
        <f>V155/10</f>
        <v>7.45</v>
      </c>
      <c r="X156" s="6">
        <f>X155/10</f>
        <v>42.02479166666667</v>
      </c>
      <c r="Y156" s="16">
        <f>X156/V156</f>
        <v>5.640911633109621</v>
      </c>
      <c r="Z156" s="6">
        <f>Z155/10</f>
        <v>0.2</v>
      </c>
      <c r="AB156" s="6">
        <f>AB155/10</f>
        <v>0.9299999999999999</v>
      </c>
      <c r="AC156" s="16">
        <f>AB156/Z156</f>
        <v>4.6499999999999995</v>
      </c>
      <c r="AD156" s="6">
        <f>AD155/10</f>
        <v>10.45</v>
      </c>
      <c r="AF156" s="6">
        <f>AF155/10</f>
        <v>59.33416666666667</v>
      </c>
      <c r="AG156" s="16">
        <f>AF156/AD156</f>
        <v>5.677910685805423</v>
      </c>
      <c r="AP156" s="6">
        <f>AP155/10</f>
        <v>5.65</v>
      </c>
      <c r="AR156" s="6">
        <f>AR155/10</f>
        <v>39.384166666666665</v>
      </c>
      <c r="AS156" s="6">
        <v>8.718</v>
      </c>
      <c r="AT156" s="6">
        <f>AT155/10</f>
        <v>5.55</v>
      </c>
      <c r="AV156" s="6">
        <f>AV155/10</f>
        <v>36.59666666666667</v>
      </c>
      <c r="AW156" s="16">
        <f>AV156/AT156</f>
        <v>6.593993993993995</v>
      </c>
      <c r="AX156" s="6">
        <f>AX155/10</f>
        <v>0</v>
      </c>
      <c r="AZ156" s="6">
        <f>AZ155/10</f>
        <v>0</v>
      </c>
      <c r="BB156" s="6">
        <f>BB155/10</f>
        <v>7.05</v>
      </c>
      <c r="BD156" s="6">
        <f>BD155/10</f>
        <v>122.95541666666668</v>
      </c>
      <c r="BE156" s="16">
        <f>BD156/BB156</f>
        <v>17.440484633569742</v>
      </c>
      <c r="BF156" s="6">
        <f>BF155/10</f>
        <v>10.2</v>
      </c>
      <c r="BH156" s="6">
        <f>BH155/10</f>
        <v>67.63541666666666</v>
      </c>
      <c r="BI156" s="16">
        <f>BH156/BF156</f>
        <v>6.630923202614379</v>
      </c>
    </row>
    <row r="157" spans="1:69" ht="12.75">
      <c r="A157" s="3" t="s">
        <v>174</v>
      </c>
      <c r="C157" s="6"/>
      <c r="D157" s="6"/>
      <c r="J157" s="14">
        <f>J155/$E$155</f>
        <v>0.8640308582449373</v>
      </c>
      <c r="K157" s="14">
        <f>K155/$G$155</f>
        <v>0.6982848040210563</v>
      </c>
      <c r="L157" s="14">
        <f>L155/$G$155</f>
        <v>0.6982848040210561</v>
      </c>
      <c r="N157" s="14">
        <f>N155/$E$155</f>
        <v>0.10221793635486982</v>
      </c>
      <c r="P157" s="14">
        <f>P155/$G$155</f>
        <v>0.0948682150173074</v>
      </c>
      <c r="R157" s="14">
        <f>R155/$E$155</f>
        <v>0</v>
      </c>
      <c r="T157" s="14">
        <f>T155/$G$155</f>
        <v>0</v>
      </c>
      <c r="V157" s="14">
        <f>V155/$E$155</f>
        <v>0.14368370298939248</v>
      </c>
      <c r="X157" s="14">
        <f>X155/$G$155</f>
        <v>0.10312289281290406</v>
      </c>
      <c r="Z157" s="14">
        <f>Z155/$E$155</f>
        <v>0.003857280617164899</v>
      </c>
      <c r="AB157" s="14">
        <f>AB155/$G$155</f>
        <v>0.00228208841763445</v>
      </c>
      <c r="AD157" s="14">
        <f>AD155/$E$155</f>
        <v>0.20154291224686596</v>
      </c>
      <c r="AF157" s="14">
        <f>AF155/$G$155</f>
        <v>0.14559765002149685</v>
      </c>
      <c r="AH157" s="14">
        <f>AH155/$E$155</f>
        <v>0</v>
      </c>
      <c r="AJ157" s="14">
        <f>AJ155/$G$155</f>
        <v>0</v>
      </c>
      <c r="AL157" s="14">
        <f>AL155/$E$155</f>
        <v>0</v>
      </c>
      <c r="AN157" s="14">
        <f>AN155/$G$155</f>
        <v>0</v>
      </c>
      <c r="AP157" s="14">
        <f>AP155/$E$155</f>
        <v>0.10896817743490839</v>
      </c>
      <c r="AR157" s="14">
        <f>AR155/$G$155</f>
        <v>0.09664317267546751</v>
      </c>
      <c r="AT157" s="14">
        <f>AT155/$E$155</f>
        <v>0.10703953712632594</v>
      </c>
      <c r="AV157" s="14">
        <f>AV155/$G$155</f>
        <v>0.08980304206884814</v>
      </c>
      <c r="AX157" s="14">
        <f>AX155/$E$155</f>
        <v>0</v>
      </c>
      <c r="BA157" s="14">
        <f>BA155/$G$155</f>
        <v>0</v>
      </c>
      <c r="BB157" s="14">
        <f>BB155/$E$155</f>
        <v>0.1359691417550627</v>
      </c>
      <c r="BD157" s="14">
        <f>BD155/$G$155</f>
        <v>0.3017151959789439</v>
      </c>
      <c r="BF157" s="14">
        <f>BF155/$E$155</f>
        <v>0.19672131147540983</v>
      </c>
      <c r="BH157" s="14">
        <f>BH155/$G$155</f>
        <v>0.1659677430073979</v>
      </c>
      <c r="BJ157" s="14">
        <f>BJ155/$E$155</f>
        <v>0</v>
      </c>
      <c r="BL157" s="14">
        <f>BL155/$G$155</f>
        <v>0</v>
      </c>
      <c r="BO157" s="14">
        <f>N157+R157+V157+Z157+AD157+AH157+AL157+AP157+AT157+AX157+BB157+BF157+BJ157</f>
        <v>1</v>
      </c>
      <c r="BP157" s="14">
        <f>P157+T157+X157+AB157+AF157+AJ157+AN157+AR157+AV157+AZ157+BD157+BH157+BL157</f>
        <v>1.0000000000000002</v>
      </c>
      <c r="BQ157" s="14">
        <f>K157+BD157</f>
        <v>1.0000000000000002</v>
      </c>
    </row>
    <row r="158" spans="3:4" ht="12.75">
      <c r="C158" s="6"/>
      <c r="D158" s="6"/>
    </row>
    <row r="159" spans="1:61" ht="12.75">
      <c r="A159" s="3">
        <v>1401</v>
      </c>
      <c r="C159" s="6">
        <v>59.5</v>
      </c>
      <c r="D159" s="6">
        <v>442.3083333333334</v>
      </c>
      <c r="E159" s="6">
        <v>59.5</v>
      </c>
      <c r="F159" s="6">
        <f aca="true" t="shared" si="37" ref="F159:F168">N159+R159+V159+Z159+AD159+AH159+AL159+AP159+AT159+AX159+BB159+BF159+BJ159</f>
        <v>59.5</v>
      </c>
      <c r="G159" s="6">
        <v>442.3083333333334</v>
      </c>
      <c r="H159" s="6">
        <f aca="true" t="shared" si="38" ref="H159:H168">P159+T159+X159+AB159+AF159+AJ159+AN159+AR159+AV159+AZ159+BD159+BH159+BL159</f>
        <v>442.3083333333334</v>
      </c>
      <c r="I159" s="6">
        <f aca="true" t="shared" si="39" ref="I159:I168">G159/E159</f>
        <v>7.433753501400561</v>
      </c>
      <c r="J159" s="6">
        <f aca="true" t="shared" si="40" ref="J159:J168">E159-BB159</f>
        <v>50</v>
      </c>
      <c r="K159" s="6">
        <f aca="true" t="shared" si="41" ref="K159:K168">P159+T159+X159+AB159+AF159+AJ159+AN159+AR159+AV159+AZ159+BH159+BL159</f>
        <v>301.70833333333337</v>
      </c>
      <c r="L159" s="6">
        <f aca="true" t="shared" si="42" ref="L159:L168">G159-BD159</f>
        <v>301.70833333333337</v>
      </c>
      <c r="M159" s="6">
        <f aca="true" t="shared" si="43" ref="M159:M168">L159/J159</f>
        <v>6.034166666666668</v>
      </c>
      <c r="N159" s="16">
        <v>7</v>
      </c>
      <c r="O159" s="6">
        <v>10</v>
      </c>
      <c r="P159" s="16">
        <v>70</v>
      </c>
      <c r="Q159" s="16">
        <v>10</v>
      </c>
      <c r="V159" s="16">
        <v>9.5</v>
      </c>
      <c r="W159" s="6">
        <v>4</v>
      </c>
      <c r="X159" s="16">
        <v>38</v>
      </c>
      <c r="Y159" s="16">
        <v>4</v>
      </c>
      <c r="AD159" s="16">
        <v>1</v>
      </c>
      <c r="AE159" s="6">
        <v>5</v>
      </c>
      <c r="AF159" s="16">
        <v>5</v>
      </c>
      <c r="AG159" s="16">
        <v>5</v>
      </c>
      <c r="AP159" s="16">
        <v>9.5</v>
      </c>
      <c r="AQ159" s="6">
        <v>5.543859649122807</v>
      </c>
      <c r="AR159" s="16">
        <v>52.66666666666667</v>
      </c>
      <c r="AS159" s="16">
        <v>5.543859649122807</v>
      </c>
      <c r="AT159" s="16">
        <v>15.5</v>
      </c>
      <c r="AU159" s="6">
        <v>5.760964912280702</v>
      </c>
      <c r="AV159" s="16">
        <v>87.66666666666667</v>
      </c>
      <c r="AW159" s="16">
        <v>5.655913978494624</v>
      </c>
      <c r="BB159" s="16">
        <v>9.5</v>
      </c>
      <c r="BC159" s="6">
        <v>14.8</v>
      </c>
      <c r="BD159" s="16">
        <v>140.60000000000002</v>
      </c>
      <c r="BE159" s="16">
        <v>14.800000000000002</v>
      </c>
      <c r="BF159" s="16">
        <v>7.5</v>
      </c>
      <c r="BG159" s="6">
        <v>6.45</v>
      </c>
      <c r="BH159" s="16">
        <v>48.375</v>
      </c>
      <c r="BI159" s="16">
        <v>6.45</v>
      </c>
    </row>
    <row r="160" spans="1:72" ht="12.75">
      <c r="A160" s="3">
        <v>1402</v>
      </c>
      <c r="C160" s="6">
        <v>59.833333333333336</v>
      </c>
      <c r="D160" s="6">
        <v>446.7</v>
      </c>
      <c r="E160" s="6">
        <v>59.833333333333336</v>
      </c>
      <c r="F160" s="6">
        <f t="shared" si="37"/>
        <v>59.833333333333336</v>
      </c>
      <c r="G160" s="6">
        <v>446.7</v>
      </c>
      <c r="H160" s="6">
        <f t="shared" si="38"/>
        <v>446.7</v>
      </c>
      <c r="I160" s="6">
        <f t="shared" si="39"/>
        <v>7.465738161559888</v>
      </c>
      <c r="J160" s="6">
        <f t="shared" si="40"/>
        <v>49.333333333333336</v>
      </c>
      <c r="K160" s="6">
        <f t="shared" si="41"/>
        <v>299.7</v>
      </c>
      <c r="L160" s="6">
        <f t="shared" si="42"/>
        <v>299.7</v>
      </c>
      <c r="M160" s="6">
        <f t="shared" si="43"/>
        <v>6.074999999999999</v>
      </c>
      <c r="N160" s="16">
        <v>20.5</v>
      </c>
      <c r="O160" s="6">
        <v>6.5</v>
      </c>
      <c r="P160" s="16">
        <v>146.25</v>
      </c>
      <c r="Q160" s="16">
        <v>7.134146341463414</v>
      </c>
      <c r="V160" s="16">
        <v>18</v>
      </c>
      <c r="W160" s="6">
        <v>5.125</v>
      </c>
      <c r="X160" s="16">
        <v>92.25</v>
      </c>
      <c r="Y160" s="16">
        <v>5.125</v>
      </c>
      <c r="AD160" s="16">
        <v>2</v>
      </c>
      <c r="AE160" s="6">
        <v>4.1</v>
      </c>
      <c r="AF160" s="16">
        <v>8.2</v>
      </c>
      <c r="AG160" s="16">
        <v>4.1</v>
      </c>
      <c r="AH160" s="16">
        <v>1.3333333333333333</v>
      </c>
      <c r="AI160" s="6">
        <v>6</v>
      </c>
      <c r="AJ160" s="16">
        <v>8</v>
      </c>
      <c r="AK160" s="16">
        <v>6</v>
      </c>
      <c r="BB160" s="16">
        <v>10.5</v>
      </c>
      <c r="BC160" s="6">
        <v>14</v>
      </c>
      <c r="BD160" s="16">
        <v>147</v>
      </c>
      <c r="BE160" s="16">
        <v>14</v>
      </c>
      <c r="BF160" s="16">
        <v>7.5</v>
      </c>
      <c r="BG160" s="6">
        <v>6</v>
      </c>
      <c r="BH160" s="16">
        <v>45</v>
      </c>
      <c r="BI160" s="16">
        <v>6</v>
      </c>
      <c r="BS160" s="2"/>
      <c r="BT160" s="6"/>
    </row>
    <row r="161" spans="1:72" ht="12.75">
      <c r="A161" s="3">
        <v>1403</v>
      </c>
      <c r="C161" s="6">
        <v>57.83333333333333</v>
      </c>
      <c r="D161" s="6">
        <v>454.7</v>
      </c>
      <c r="E161" s="6">
        <v>57.83333333333333</v>
      </c>
      <c r="F161" s="6">
        <f t="shared" si="37"/>
        <v>57.83333333333333</v>
      </c>
      <c r="G161" s="6">
        <v>454.7</v>
      </c>
      <c r="H161" s="6">
        <f t="shared" si="38"/>
        <v>454.7</v>
      </c>
      <c r="I161" s="6">
        <f t="shared" si="39"/>
        <v>7.862247838616715</v>
      </c>
      <c r="J161" s="6">
        <f t="shared" si="40"/>
        <v>47.83333333333333</v>
      </c>
      <c r="K161" s="6">
        <f t="shared" si="41"/>
        <v>302.2</v>
      </c>
      <c r="L161" s="6">
        <f t="shared" si="42"/>
        <v>302.2</v>
      </c>
      <c r="M161" s="6">
        <f t="shared" si="43"/>
        <v>6.317770034843206</v>
      </c>
      <c r="N161" s="16">
        <v>19.333333333333332</v>
      </c>
      <c r="O161" s="6">
        <v>6.116666666666667</v>
      </c>
      <c r="P161" s="16">
        <v>120.3</v>
      </c>
      <c r="Q161" s="16">
        <v>6.222413793103448</v>
      </c>
      <c r="V161" s="16">
        <v>11</v>
      </c>
      <c r="W161" s="6">
        <v>4.225</v>
      </c>
      <c r="X161" s="16">
        <v>46.65</v>
      </c>
      <c r="Y161" s="16">
        <v>4.240909090909091</v>
      </c>
      <c r="AD161" s="16">
        <v>7</v>
      </c>
      <c r="AE161" s="6">
        <v>10</v>
      </c>
      <c r="AF161" s="16">
        <v>70</v>
      </c>
      <c r="AG161" s="16">
        <v>10</v>
      </c>
      <c r="AH161" s="16">
        <v>1</v>
      </c>
      <c r="AI161" s="6">
        <v>4</v>
      </c>
      <c r="AJ161" s="16">
        <v>4</v>
      </c>
      <c r="AK161" s="16">
        <v>4</v>
      </c>
      <c r="AT161" s="16">
        <v>2</v>
      </c>
      <c r="AU161" s="6">
        <v>6.25</v>
      </c>
      <c r="AV161" s="16">
        <v>12.5</v>
      </c>
      <c r="AW161" s="16">
        <v>6.25</v>
      </c>
      <c r="BB161" s="16">
        <v>10</v>
      </c>
      <c r="BC161" s="6">
        <v>15.25</v>
      </c>
      <c r="BD161" s="16">
        <v>152.5</v>
      </c>
      <c r="BE161" s="16">
        <v>15.25</v>
      </c>
      <c r="BF161" s="16">
        <v>7.5</v>
      </c>
      <c r="BG161" s="6">
        <v>6.5</v>
      </c>
      <c r="BH161" s="16">
        <v>48.75</v>
      </c>
      <c r="BI161" s="16">
        <v>6.5</v>
      </c>
      <c r="BS161" s="2"/>
      <c r="BT161" s="6"/>
    </row>
    <row r="162" spans="1:71" ht="12.75">
      <c r="A162" s="3">
        <v>1404</v>
      </c>
      <c r="C162" s="6">
        <v>53.83333333333333</v>
      </c>
      <c r="D162" s="6">
        <v>439.08333333333337</v>
      </c>
      <c r="E162" s="6">
        <v>53.83333333333333</v>
      </c>
      <c r="F162" s="6">
        <f t="shared" si="37"/>
        <v>53.83333333333333</v>
      </c>
      <c r="G162" s="6">
        <v>439.08333333333337</v>
      </c>
      <c r="H162" s="6">
        <f t="shared" si="38"/>
        <v>439.08333333333337</v>
      </c>
      <c r="I162" s="6">
        <f t="shared" si="39"/>
        <v>8.156346749226008</v>
      </c>
      <c r="J162" s="6">
        <f t="shared" si="40"/>
        <v>44.83333333333333</v>
      </c>
      <c r="K162" s="6">
        <f t="shared" si="41"/>
        <v>289.68333333333334</v>
      </c>
      <c r="L162" s="6">
        <f t="shared" si="42"/>
        <v>289.68333333333334</v>
      </c>
      <c r="M162" s="6">
        <f t="shared" si="43"/>
        <v>6.461338289962826</v>
      </c>
      <c r="N162" s="16">
        <v>20</v>
      </c>
      <c r="O162" s="6">
        <v>6.25</v>
      </c>
      <c r="P162" s="16">
        <v>125</v>
      </c>
      <c r="Q162" s="16">
        <v>6.25</v>
      </c>
      <c r="AD162" s="16">
        <v>1.3333333333333333</v>
      </c>
      <c r="AE162" s="6">
        <v>5.2</v>
      </c>
      <c r="AF162" s="16">
        <v>6.933333333333334</v>
      </c>
      <c r="AG162" s="16">
        <v>5.2</v>
      </c>
      <c r="AT162" s="16">
        <v>16</v>
      </c>
      <c r="AU162" s="6">
        <v>7.125</v>
      </c>
      <c r="AV162" s="16">
        <v>108.25</v>
      </c>
      <c r="AW162" s="16">
        <v>6.765625</v>
      </c>
      <c r="BB162" s="16">
        <v>9</v>
      </c>
      <c r="BC162" s="6">
        <v>16.6</v>
      </c>
      <c r="BD162" s="16">
        <v>149.40000000000003</v>
      </c>
      <c r="BE162" s="16">
        <v>16.600000000000005</v>
      </c>
      <c r="BF162" s="16">
        <v>7.5</v>
      </c>
      <c r="BG162" s="6">
        <v>6.6</v>
      </c>
      <c r="BH162" s="16">
        <v>49.50000000000001</v>
      </c>
      <c r="BI162" s="16">
        <v>6.6</v>
      </c>
      <c r="BS162" s="2"/>
    </row>
    <row r="163" spans="1:71" ht="12.75">
      <c r="A163" s="3">
        <v>1405</v>
      </c>
      <c r="C163" s="6">
        <v>55.5</v>
      </c>
      <c r="D163" s="6">
        <v>443.05</v>
      </c>
      <c r="E163" s="6">
        <v>55.5</v>
      </c>
      <c r="F163" s="6">
        <f t="shared" si="37"/>
        <v>55.5</v>
      </c>
      <c r="G163" s="6">
        <v>443.05</v>
      </c>
      <c r="H163" s="6">
        <f t="shared" si="38"/>
        <v>443.05</v>
      </c>
      <c r="I163" s="6">
        <f t="shared" si="39"/>
        <v>7.982882882882883</v>
      </c>
      <c r="J163" s="6">
        <f t="shared" si="40"/>
        <v>46.5</v>
      </c>
      <c r="K163" s="6">
        <f t="shared" si="41"/>
        <v>294.55</v>
      </c>
      <c r="L163" s="6">
        <f t="shared" si="42"/>
        <v>294.55</v>
      </c>
      <c r="M163" s="6">
        <f t="shared" si="43"/>
        <v>6.334408602150538</v>
      </c>
      <c r="N163" s="16">
        <v>28</v>
      </c>
      <c r="O163" s="6">
        <v>6.75</v>
      </c>
      <c r="P163" s="16">
        <v>197</v>
      </c>
      <c r="Q163" s="16">
        <v>7.035714285714286</v>
      </c>
      <c r="V163" s="16">
        <v>9</v>
      </c>
      <c r="W163" s="6">
        <v>4.25</v>
      </c>
      <c r="X163" s="16">
        <v>38.25</v>
      </c>
      <c r="Y163" s="16">
        <v>4.25</v>
      </c>
      <c r="BB163" s="16">
        <v>9</v>
      </c>
      <c r="BC163" s="6">
        <v>16.5</v>
      </c>
      <c r="BD163" s="16">
        <v>148.5</v>
      </c>
      <c r="BE163" s="16">
        <v>16.5</v>
      </c>
      <c r="BF163" s="16">
        <v>9.5</v>
      </c>
      <c r="BG163" s="6">
        <v>5.75</v>
      </c>
      <c r="BH163" s="16">
        <v>59.30000000000001</v>
      </c>
      <c r="BI163" s="16">
        <v>6.242105263157896</v>
      </c>
      <c r="BS163" s="2"/>
    </row>
    <row r="164" spans="1:71" ht="12.75">
      <c r="A164" s="3">
        <v>1406</v>
      </c>
      <c r="C164" s="6">
        <v>48</v>
      </c>
      <c r="D164" s="6">
        <v>395.9</v>
      </c>
      <c r="E164" s="6">
        <v>48</v>
      </c>
      <c r="F164" s="6">
        <f t="shared" si="37"/>
        <v>48</v>
      </c>
      <c r="G164" s="6">
        <v>395.9</v>
      </c>
      <c r="H164" s="6">
        <f t="shared" si="38"/>
        <v>395.9</v>
      </c>
      <c r="I164" s="6">
        <f t="shared" si="39"/>
        <v>8.247916666666667</v>
      </c>
      <c r="J164" s="6">
        <f t="shared" si="40"/>
        <v>38.5</v>
      </c>
      <c r="K164" s="6">
        <f t="shared" si="41"/>
        <v>262.90000000000003</v>
      </c>
      <c r="L164" s="6">
        <f t="shared" si="42"/>
        <v>262.9</v>
      </c>
      <c r="M164" s="6">
        <f t="shared" si="43"/>
        <v>6.828571428571428</v>
      </c>
      <c r="N164" s="6">
        <v>19</v>
      </c>
      <c r="O164" s="6">
        <v>7</v>
      </c>
      <c r="P164" s="6">
        <v>141.25</v>
      </c>
      <c r="Q164" s="16">
        <v>7.434210526315789</v>
      </c>
      <c r="AL164" s="6">
        <v>9</v>
      </c>
      <c r="AM164" s="6">
        <v>6.25</v>
      </c>
      <c r="AN164" s="6">
        <v>56.25</v>
      </c>
      <c r="AO164" s="16">
        <v>6.25</v>
      </c>
      <c r="AT164" s="6">
        <v>3</v>
      </c>
      <c r="AU164" s="6">
        <v>5.45</v>
      </c>
      <c r="AV164" s="6">
        <v>15.9</v>
      </c>
      <c r="AW164" s="16">
        <v>5.3</v>
      </c>
      <c r="BB164" s="6">
        <v>9.5</v>
      </c>
      <c r="BC164" s="6">
        <v>14</v>
      </c>
      <c r="BD164" s="6">
        <v>133</v>
      </c>
      <c r="BE164" s="16">
        <v>14</v>
      </c>
      <c r="BF164" s="6">
        <v>7.5</v>
      </c>
      <c r="BG164" s="6">
        <v>6.6</v>
      </c>
      <c r="BH164" s="6">
        <v>49.50000000000001</v>
      </c>
      <c r="BI164" s="16">
        <v>6.6</v>
      </c>
      <c r="BS164" s="2"/>
    </row>
    <row r="165" spans="1:76" ht="12.75">
      <c r="A165" s="3">
        <v>1407</v>
      </c>
      <c r="C165" s="6">
        <v>42</v>
      </c>
      <c r="D165" s="6">
        <v>318.1</v>
      </c>
      <c r="E165" s="6">
        <v>42</v>
      </c>
      <c r="F165" s="6">
        <f t="shared" si="37"/>
        <v>42</v>
      </c>
      <c r="G165" s="6">
        <v>318.1</v>
      </c>
      <c r="H165" s="6">
        <f t="shared" si="38"/>
        <v>318.1</v>
      </c>
      <c r="I165" s="6">
        <f t="shared" si="39"/>
        <v>7.573809523809524</v>
      </c>
      <c r="J165" s="6">
        <f t="shared" si="40"/>
        <v>32.5</v>
      </c>
      <c r="K165" s="6">
        <f t="shared" si="41"/>
        <v>180.35000000000002</v>
      </c>
      <c r="L165" s="6">
        <f t="shared" si="42"/>
        <v>180.35000000000002</v>
      </c>
      <c r="M165" s="6">
        <f t="shared" si="43"/>
        <v>5.54923076923077</v>
      </c>
      <c r="Z165" s="16">
        <v>1</v>
      </c>
      <c r="AA165" s="16">
        <v>6.3</v>
      </c>
      <c r="AB165" s="16">
        <v>6.3</v>
      </c>
      <c r="AC165" s="16">
        <v>6.3</v>
      </c>
      <c r="AD165" s="16">
        <v>4</v>
      </c>
      <c r="AE165" s="16">
        <v>5.641666666666668</v>
      </c>
      <c r="AF165" s="16">
        <v>22.050000000000004</v>
      </c>
      <c r="AG165" s="16">
        <v>5.512500000000001</v>
      </c>
      <c r="AL165" s="16">
        <v>18</v>
      </c>
      <c r="AM165" s="16">
        <v>5.25</v>
      </c>
      <c r="AN165" s="16">
        <v>94.5</v>
      </c>
      <c r="AO165" s="16">
        <v>5.25</v>
      </c>
      <c r="AT165" s="16">
        <v>2</v>
      </c>
      <c r="AU165" s="16">
        <v>6.25</v>
      </c>
      <c r="AV165" s="16">
        <v>12.5</v>
      </c>
      <c r="AW165" s="16">
        <v>6.25</v>
      </c>
      <c r="BB165" s="16">
        <v>9.5</v>
      </c>
      <c r="BC165" s="16">
        <v>14.5</v>
      </c>
      <c r="BD165" s="16">
        <v>137.75</v>
      </c>
      <c r="BE165" s="16">
        <v>14.5</v>
      </c>
      <c r="BF165" s="16">
        <v>7.5</v>
      </c>
      <c r="BG165" s="16">
        <v>6</v>
      </c>
      <c r="BH165" s="16">
        <v>45</v>
      </c>
      <c r="BI165" s="16">
        <v>6</v>
      </c>
      <c r="BS165" s="2"/>
      <c r="BT165" s="6"/>
      <c r="BV165" s="6"/>
      <c r="BW165" s="6"/>
      <c r="BX165" s="6"/>
    </row>
    <row r="166" spans="1:76" ht="12.75">
      <c r="A166" s="3">
        <v>1408</v>
      </c>
      <c r="C166" s="6">
        <v>68</v>
      </c>
      <c r="D166" s="6">
        <v>450.31666666666666</v>
      </c>
      <c r="E166" s="6">
        <v>68</v>
      </c>
      <c r="F166" s="6">
        <f t="shared" si="37"/>
        <v>68</v>
      </c>
      <c r="G166" s="6">
        <v>450.31666666666666</v>
      </c>
      <c r="H166" s="6">
        <f t="shared" si="38"/>
        <v>450.31666666666666</v>
      </c>
      <c r="I166" s="6">
        <f t="shared" si="39"/>
        <v>6.622303921568627</v>
      </c>
      <c r="J166" s="6">
        <f t="shared" si="40"/>
        <v>57</v>
      </c>
      <c r="K166" s="6">
        <f t="shared" si="41"/>
        <v>321.9</v>
      </c>
      <c r="L166" s="6">
        <f t="shared" si="42"/>
        <v>321.9</v>
      </c>
      <c r="M166" s="6">
        <f t="shared" si="43"/>
        <v>5.647368421052631</v>
      </c>
      <c r="N166" s="16">
        <v>36.33333333333333</v>
      </c>
      <c r="O166" s="16">
        <v>6.266666666666667</v>
      </c>
      <c r="P166" s="16">
        <v>232.4</v>
      </c>
      <c r="Q166" s="16">
        <v>6.396330275229359</v>
      </c>
      <c r="AT166" s="16">
        <v>11.666666666666666</v>
      </c>
      <c r="AU166" s="16">
        <v>4.2</v>
      </c>
      <c r="AV166" s="16">
        <v>49</v>
      </c>
      <c r="AW166" s="16">
        <v>4.2</v>
      </c>
      <c r="BB166" s="16">
        <v>11</v>
      </c>
      <c r="BC166" s="16">
        <v>12.138888888888888</v>
      </c>
      <c r="BD166" s="16">
        <v>128.41666666666669</v>
      </c>
      <c r="BE166" s="16">
        <v>11.674242424242426</v>
      </c>
      <c r="BF166" s="16"/>
      <c r="BJ166" s="16">
        <v>9</v>
      </c>
      <c r="BK166" s="16">
        <v>4.5</v>
      </c>
      <c r="BL166" s="16">
        <v>40.5</v>
      </c>
      <c r="BM166" s="16">
        <v>4.5</v>
      </c>
      <c r="BN166" s="16"/>
      <c r="BO166" s="29"/>
      <c r="BP166" s="29"/>
      <c r="BQ166" s="29"/>
      <c r="BR166" s="16"/>
      <c r="BS166" s="2"/>
      <c r="BT166" s="6"/>
      <c r="BV166" s="6"/>
      <c r="BW166" s="6"/>
      <c r="BX166" s="6"/>
    </row>
    <row r="167" spans="1:76" ht="12.75">
      <c r="A167" s="3">
        <v>1409</v>
      </c>
      <c r="C167" s="6">
        <v>73</v>
      </c>
      <c r="D167" s="6">
        <v>419.3666666666667</v>
      </c>
      <c r="E167" s="6">
        <v>73</v>
      </c>
      <c r="F167" s="6">
        <f t="shared" si="37"/>
        <v>73</v>
      </c>
      <c r="G167" s="6">
        <v>419.3666666666667</v>
      </c>
      <c r="H167" s="6">
        <f t="shared" si="38"/>
        <v>419.3666666666667</v>
      </c>
      <c r="I167" s="6">
        <f t="shared" si="39"/>
        <v>5.744748858447489</v>
      </c>
      <c r="J167" s="6">
        <f t="shared" si="40"/>
        <v>61.333333333333336</v>
      </c>
      <c r="K167" s="6">
        <f t="shared" si="41"/>
        <v>314.3666666666667</v>
      </c>
      <c r="L167" s="6">
        <f t="shared" si="42"/>
        <v>314.3666666666667</v>
      </c>
      <c r="M167" s="6">
        <f t="shared" si="43"/>
        <v>5.1255434782608695</v>
      </c>
      <c r="N167" s="16">
        <v>11.666666666666666</v>
      </c>
      <c r="O167" s="6">
        <v>6</v>
      </c>
      <c r="P167" s="16">
        <v>70</v>
      </c>
      <c r="Q167" s="16">
        <v>6</v>
      </c>
      <c r="V167" s="16">
        <v>11</v>
      </c>
      <c r="W167" s="6">
        <v>4</v>
      </c>
      <c r="X167" s="16">
        <v>44</v>
      </c>
      <c r="Y167" s="16">
        <v>4</v>
      </c>
      <c r="AL167" s="16">
        <v>11</v>
      </c>
      <c r="AM167" s="6">
        <v>6</v>
      </c>
      <c r="AN167" s="16">
        <v>66</v>
      </c>
      <c r="AO167" s="16">
        <v>6</v>
      </c>
      <c r="AT167" s="16">
        <v>15</v>
      </c>
      <c r="AU167" s="6">
        <v>5.0249999999999995</v>
      </c>
      <c r="AV167" s="16">
        <v>76.80000000000001</v>
      </c>
      <c r="AW167" s="16">
        <v>5.120000000000001</v>
      </c>
      <c r="BB167" s="16">
        <v>11.666666666666666</v>
      </c>
      <c r="BC167" s="6">
        <v>9</v>
      </c>
      <c r="BD167" s="16">
        <v>105</v>
      </c>
      <c r="BE167" s="16">
        <v>9</v>
      </c>
      <c r="BF167" s="16">
        <v>1</v>
      </c>
      <c r="BG167" s="6">
        <v>5.066666666666666</v>
      </c>
      <c r="BH167" s="16">
        <v>5.066666666666666</v>
      </c>
      <c r="BI167" s="16">
        <v>5.066666666666666</v>
      </c>
      <c r="BJ167" s="16">
        <v>11.666666666666666</v>
      </c>
      <c r="BK167" s="6">
        <v>4.5</v>
      </c>
      <c r="BL167" s="16">
        <v>52.5</v>
      </c>
      <c r="BM167" s="16">
        <v>4.5</v>
      </c>
      <c r="BN167" s="16"/>
      <c r="BO167" s="29"/>
      <c r="BP167" s="29"/>
      <c r="BQ167" s="29"/>
      <c r="BR167" s="16"/>
      <c r="BS167" s="2"/>
      <c r="BT167" s="6"/>
      <c r="BV167" s="6"/>
      <c r="BW167" s="6"/>
      <c r="BX167" s="6"/>
    </row>
    <row r="168" spans="1:76" ht="12.75">
      <c r="A168" s="3">
        <v>1410</v>
      </c>
      <c r="C168" s="6">
        <v>64</v>
      </c>
      <c r="D168" s="6">
        <v>397.15</v>
      </c>
      <c r="E168" s="6">
        <v>64</v>
      </c>
      <c r="F168" s="6">
        <f t="shared" si="37"/>
        <v>64</v>
      </c>
      <c r="G168" s="6">
        <v>397.15</v>
      </c>
      <c r="H168" s="6">
        <f t="shared" si="38"/>
        <v>397.15</v>
      </c>
      <c r="I168" s="6">
        <f t="shared" si="39"/>
        <v>6.20546875</v>
      </c>
      <c r="J168" s="6">
        <f t="shared" si="40"/>
        <v>53</v>
      </c>
      <c r="K168" s="6">
        <f t="shared" si="41"/>
        <v>298.15</v>
      </c>
      <c r="L168" s="6">
        <f t="shared" si="42"/>
        <v>298.15</v>
      </c>
      <c r="M168" s="6">
        <f t="shared" si="43"/>
        <v>5.625471698113207</v>
      </c>
      <c r="N168" s="16">
        <v>11</v>
      </c>
      <c r="O168" s="6">
        <v>5.4</v>
      </c>
      <c r="P168" s="16">
        <v>63</v>
      </c>
      <c r="Q168" s="16">
        <v>5.7272727272727275</v>
      </c>
      <c r="AP168" s="16">
        <v>10</v>
      </c>
      <c r="AQ168" s="6">
        <v>5.6</v>
      </c>
      <c r="AR168" s="16">
        <v>56.00000000000001</v>
      </c>
      <c r="AS168" s="16">
        <v>5.6</v>
      </c>
      <c r="AT168" s="16">
        <v>10</v>
      </c>
      <c r="AU168" s="6">
        <v>4</v>
      </c>
      <c r="AV168" s="16">
        <v>40</v>
      </c>
      <c r="AW168" s="16">
        <v>4</v>
      </c>
      <c r="BB168" s="16">
        <v>11</v>
      </c>
      <c r="BC168" s="6">
        <v>9</v>
      </c>
      <c r="BD168" s="16">
        <v>99</v>
      </c>
      <c r="BE168" s="16">
        <v>9</v>
      </c>
      <c r="BF168" s="16">
        <v>22</v>
      </c>
      <c r="BG168" s="6">
        <v>6.325</v>
      </c>
      <c r="BH168" s="16">
        <v>139.15</v>
      </c>
      <c r="BI168" s="16">
        <v>6.325</v>
      </c>
      <c r="BS168" s="2"/>
      <c r="BT168" s="6"/>
      <c r="BV168" s="6"/>
      <c r="BW168" s="6"/>
      <c r="BX168" s="6"/>
    </row>
    <row r="170" spans="1:65" ht="12.75">
      <c r="A170" s="3" t="s">
        <v>40</v>
      </c>
      <c r="B170" s="10">
        <v>10</v>
      </c>
      <c r="C170" s="6">
        <f>SUM(C159:C169)</f>
        <v>581.5</v>
      </c>
      <c r="D170" s="6">
        <f>SUM(D159:D169)</f>
        <v>4206.675</v>
      </c>
      <c r="E170" s="6">
        <f>SUM(E159:E169)</f>
        <v>581.5</v>
      </c>
      <c r="F170" s="6">
        <f>N170+R170+V170+Z170+AD170+AH170+AL170+AP170+AT170+AX170+BB170+BF170+BJ170</f>
        <v>581.4999999999999</v>
      </c>
      <c r="G170" s="6">
        <f>SUM(G159:G169)</f>
        <v>4206.675</v>
      </c>
      <c r="H170" s="6">
        <f>P170+T170+X170+AB170+AF170+AJ170+AN170+AR170+AV170+AZ170+BD170+BH170+BL170</f>
        <v>4206.675</v>
      </c>
      <c r="I170" s="6">
        <f>G170/E170</f>
        <v>7.234178847807395</v>
      </c>
      <c r="J170" s="6">
        <f>SUM(J159:J169)</f>
        <v>480.8333333333333</v>
      </c>
      <c r="K170" s="6">
        <f>SUM(K159:K169)</f>
        <v>2865.5083333333337</v>
      </c>
      <c r="L170" s="6">
        <f>G170-BD170</f>
        <v>2865.508333333333</v>
      </c>
      <c r="M170" s="6">
        <f>K170/J170</f>
        <v>5.959462738301561</v>
      </c>
      <c r="N170" s="6">
        <f>SUM(N159:N169)</f>
        <v>172.83333333333331</v>
      </c>
      <c r="O170" s="6">
        <f>AVERAGE(O159:O169)</f>
        <v>6.698148148148148</v>
      </c>
      <c r="P170" s="6">
        <f>SUM(P159:P169)</f>
        <v>1165.2</v>
      </c>
      <c r="Q170" s="6">
        <f>P170/N170</f>
        <v>6.741755062680811</v>
      </c>
      <c r="R170" s="6">
        <f>SUM(R159:R169)</f>
        <v>0</v>
      </c>
      <c r="S170" s="6" t="e">
        <f>AVERAGE(S159:S169)</f>
        <v>#DIV/0!</v>
      </c>
      <c r="T170" s="6">
        <f>SUM(T159:T169)</f>
        <v>0</v>
      </c>
      <c r="U170" s="6">
        <v>0</v>
      </c>
      <c r="V170" s="6">
        <f>SUM(V159:V169)</f>
        <v>58.5</v>
      </c>
      <c r="W170" s="6">
        <f>AVERAGE(W159:W169)</f>
        <v>4.32</v>
      </c>
      <c r="X170" s="6">
        <f>SUM(X159:X169)</f>
        <v>259.15</v>
      </c>
      <c r="Y170" s="16">
        <f>X170/V170</f>
        <v>4.429914529914529</v>
      </c>
      <c r="Z170" s="6">
        <f>SUM(Z159:Z169)</f>
        <v>1</v>
      </c>
      <c r="AA170" s="6">
        <f>AVERAGE(AA159:AA169)</f>
        <v>6.3</v>
      </c>
      <c r="AB170" s="6">
        <f>SUM(AB159:AB169)</f>
        <v>6.3</v>
      </c>
      <c r="AC170" s="16">
        <f>AB170/Z170</f>
        <v>6.3</v>
      </c>
      <c r="AD170" s="6">
        <f>SUM(AD159:AD169)</f>
        <v>15.333333333333334</v>
      </c>
      <c r="AE170" s="6">
        <f>AVERAGE(AE159:AE169)</f>
        <v>5.988333333333334</v>
      </c>
      <c r="AF170" s="6">
        <f>SUM(AF159:AF169)</f>
        <v>112.18333333333334</v>
      </c>
      <c r="AG170" s="16">
        <f>AF170/AD170</f>
        <v>7.316304347826087</v>
      </c>
      <c r="AH170" s="6">
        <f>SUM(AH159:AH169)</f>
        <v>2.333333333333333</v>
      </c>
      <c r="AI170" s="6">
        <f>AVERAGE(AI159:AI169)</f>
        <v>5</v>
      </c>
      <c r="AJ170" s="6">
        <f>SUM(AJ159:AJ169)</f>
        <v>12</v>
      </c>
      <c r="AK170" s="16">
        <f>AJ170/AH170</f>
        <v>5.142857142857143</v>
      </c>
      <c r="AL170" s="6">
        <f>SUM(AL159:AL169)</f>
        <v>38</v>
      </c>
      <c r="AM170" s="6">
        <f>AVERAGE(AM159:AM169)</f>
        <v>5.833333333333333</v>
      </c>
      <c r="AN170" s="6">
        <f>SUM(AN159:AN169)</f>
        <v>216.75</v>
      </c>
      <c r="AO170" s="16">
        <f>AN170/AL170</f>
        <v>5.703947368421052</v>
      </c>
      <c r="AP170" s="6">
        <f>SUM(AP159:AP169)</f>
        <v>19.5</v>
      </c>
      <c r="AQ170" s="6">
        <f>AVERAGE(AQ159:AQ169)</f>
        <v>5.571929824561403</v>
      </c>
      <c r="AR170" s="6">
        <f>SUM(AR159:AR169)</f>
        <v>108.66666666666669</v>
      </c>
      <c r="AS170" s="16">
        <f>AR170/AP170</f>
        <v>5.572649572649573</v>
      </c>
      <c r="AT170" s="6">
        <f>SUM(AT159:AT169)</f>
        <v>75.16666666666666</v>
      </c>
      <c r="AU170" s="6">
        <f>AVERAGE(AU159:AU169)</f>
        <v>5.507620614035088</v>
      </c>
      <c r="AV170" s="6">
        <f>SUM(AV159:AV169)</f>
        <v>402.61666666666673</v>
      </c>
      <c r="AW170" s="16">
        <f>AV170/AT170</f>
        <v>5.356319290465634</v>
      </c>
      <c r="AX170" s="6">
        <f>SUM(AX159:AX169)</f>
        <v>0</v>
      </c>
      <c r="AY170" s="6" t="e">
        <f>AVERAGE(AY159:AY169)</f>
        <v>#DIV/0!</v>
      </c>
      <c r="AZ170" s="6">
        <f>SUM(AZ159:AZ169)</f>
        <v>0</v>
      </c>
      <c r="BA170" s="6">
        <v>0</v>
      </c>
      <c r="BB170" s="6">
        <f>SUM(BB159:BB169)</f>
        <v>100.66666666666667</v>
      </c>
      <c r="BC170" s="6">
        <f>AVERAGE(BC159:BC169)</f>
        <v>13.578888888888889</v>
      </c>
      <c r="BD170" s="6">
        <f>SUM(BD159:BD169)</f>
        <v>1341.1666666666667</v>
      </c>
      <c r="BE170" s="16">
        <f>BD170/BB170</f>
        <v>13.322847682119205</v>
      </c>
      <c r="BF170" s="6">
        <f>SUM(BF159:BF169)</f>
        <v>77.5</v>
      </c>
      <c r="BG170" s="6">
        <f>AVERAGE(BG159:BG169)</f>
        <v>6.143518518518519</v>
      </c>
      <c r="BH170" s="6">
        <f>SUM(BH159:BH169)</f>
        <v>489.64166666666665</v>
      </c>
      <c r="BI170" s="16">
        <f>BH170/BF170</f>
        <v>6.317956989247311</v>
      </c>
      <c r="BJ170" s="6">
        <f>SUM(BJ159:BJ169)</f>
        <v>20.666666666666664</v>
      </c>
      <c r="BK170" s="6">
        <f>AVERAGE(BK159:BK169)</f>
        <v>4.5</v>
      </c>
      <c r="BL170" s="6">
        <f>SUM(BL159:BL169)</f>
        <v>93</v>
      </c>
      <c r="BM170" s="16">
        <f>BL170/BJ170</f>
        <v>4.500000000000001</v>
      </c>
    </row>
    <row r="171" spans="1:65" ht="12.75">
      <c r="A171" s="3" t="s">
        <v>134</v>
      </c>
      <c r="C171" s="6">
        <f aca="true" t="shared" si="44" ref="C171:H171">C170/10</f>
        <v>58.15</v>
      </c>
      <c r="D171" s="6">
        <f t="shared" si="44"/>
        <v>420.6675</v>
      </c>
      <c r="E171" s="6">
        <f t="shared" si="44"/>
        <v>58.15</v>
      </c>
      <c r="F171" s="6">
        <f t="shared" si="44"/>
        <v>58.14999999999999</v>
      </c>
      <c r="G171" s="6">
        <f t="shared" si="44"/>
        <v>420.6675</v>
      </c>
      <c r="H171" s="6">
        <f t="shared" si="44"/>
        <v>420.6675</v>
      </c>
      <c r="I171" s="6">
        <f>G171/E171</f>
        <v>7.234178847807395</v>
      </c>
      <c r="J171" s="6">
        <f>J170/10</f>
        <v>48.08333333333333</v>
      </c>
      <c r="K171" s="6">
        <f>K170/10</f>
        <v>286.55083333333334</v>
      </c>
      <c r="L171" s="6">
        <f>L170/10</f>
        <v>286.55083333333334</v>
      </c>
      <c r="M171" s="6">
        <f>K171/J171</f>
        <v>5.959462738301561</v>
      </c>
      <c r="N171" s="6">
        <f>N170/10</f>
        <v>17.28333333333333</v>
      </c>
      <c r="P171" s="6">
        <f>P170/10</f>
        <v>116.52000000000001</v>
      </c>
      <c r="Q171" s="6">
        <f>P171/N171</f>
        <v>6.741755062680811</v>
      </c>
      <c r="R171" s="6">
        <f>R170/10</f>
        <v>0</v>
      </c>
      <c r="T171" s="6">
        <f>T170/10</f>
        <v>0</v>
      </c>
      <c r="V171" s="6">
        <f>V170/10</f>
        <v>5.85</v>
      </c>
      <c r="X171" s="6">
        <f>X170/10</f>
        <v>25.915</v>
      </c>
      <c r="Y171" s="16">
        <f>X171/V171</f>
        <v>4.42991452991453</v>
      </c>
      <c r="Z171" s="6">
        <f>Z170/10</f>
        <v>0.1</v>
      </c>
      <c r="AB171" s="6">
        <f>AB170/10</f>
        <v>0.63</v>
      </c>
      <c r="AC171" s="16">
        <f>AB171/Z171</f>
        <v>6.3</v>
      </c>
      <c r="AD171" s="6">
        <f>AD170/10</f>
        <v>1.5333333333333334</v>
      </c>
      <c r="AF171" s="6">
        <f>AF170/10</f>
        <v>11.218333333333334</v>
      </c>
      <c r="AG171" s="16">
        <f>AF171/AD171</f>
        <v>7.316304347826087</v>
      </c>
      <c r="AH171" s="6">
        <f>AH170/10</f>
        <v>0.2333333333333333</v>
      </c>
      <c r="AJ171" s="6">
        <f>AJ170/10</f>
        <v>1.2</v>
      </c>
      <c r="AK171" s="16">
        <f>AJ171/AH171</f>
        <v>5.142857142857143</v>
      </c>
      <c r="AL171" s="6">
        <f>AL170/10</f>
        <v>3.8</v>
      </c>
      <c r="AN171" s="6">
        <f>AN170/10</f>
        <v>21.675</v>
      </c>
      <c r="AO171" s="16">
        <f>AN171/AL171</f>
        <v>5.703947368421053</v>
      </c>
      <c r="AP171" s="6">
        <f>AP170/10</f>
        <v>1.95</v>
      </c>
      <c r="AR171" s="6">
        <f>AR170/10</f>
        <v>10.866666666666669</v>
      </c>
      <c r="AS171" s="16">
        <f>AR171/AP171</f>
        <v>5.572649572649574</v>
      </c>
      <c r="AT171" s="6">
        <f>AT170/10</f>
        <v>7.516666666666666</v>
      </c>
      <c r="AV171" s="6">
        <f>AV170/10</f>
        <v>40.26166666666667</v>
      </c>
      <c r="AW171" s="16">
        <f>AV171/AT171</f>
        <v>5.356319290465633</v>
      </c>
      <c r="AX171" s="6">
        <f>AX170/10</f>
        <v>0</v>
      </c>
      <c r="AZ171" s="6">
        <f>AZ170/10</f>
        <v>0</v>
      </c>
      <c r="BB171" s="6">
        <f>BB170/10</f>
        <v>10.066666666666666</v>
      </c>
      <c r="BD171" s="6">
        <f>BD170/10</f>
        <v>134.11666666666667</v>
      </c>
      <c r="BE171" s="16">
        <f>BD171/BB171</f>
        <v>13.322847682119207</v>
      </c>
      <c r="BF171" s="6">
        <f>BF170/10</f>
        <v>7.75</v>
      </c>
      <c r="BH171" s="6">
        <f>BH170/10</f>
        <v>48.964166666666664</v>
      </c>
      <c r="BI171" s="16">
        <f>BH171/BF171</f>
        <v>6.317956989247311</v>
      </c>
      <c r="BJ171" s="6">
        <f>BJ170/10</f>
        <v>2.0666666666666664</v>
      </c>
      <c r="BL171" s="6">
        <f>BL170/10</f>
        <v>9.3</v>
      </c>
      <c r="BM171" s="16">
        <f>BL171/BJ171</f>
        <v>4.500000000000001</v>
      </c>
    </row>
    <row r="172" spans="1:69" ht="12.75">
      <c r="A172" s="3" t="s">
        <v>174</v>
      </c>
      <c r="J172" s="14">
        <f>J170/$E$170</f>
        <v>0.8268844941243909</v>
      </c>
      <c r="K172" s="14">
        <f>K170/$G$170</f>
        <v>0.6811812971844351</v>
      </c>
      <c r="L172" s="14">
        <f>L170/$G$170</f>
        <v>0.681181297184435</v>
      </c>
      <c r="M172" s="14"/>
      <c r="N172" s="14">
        <f>N170/$E$170</f>
        <v>0.2972198337632559</v>
      </c>
      <c r="P172" s="14">
        <f>P170/$G$170</f>
        <v>0.27698835778851466</v>
      </c>
      <c r="R172" s="14">
        <f>R170/$E$170</f>
        <v>0</v>
      </c>
      <c r="T172" s="14">
        <f>T170/$G$170</f>
        <v>0</v>
      </c>
      <c r="V172" s="14">
        <f>V170/$E$170</f>
        <v>0.10060189165950129</v>
      </c>
      <c r="X172" s="14">
        <f>X170/$G$170</f>
        <v>0.0616044738421675</v>
      </c>
      <c r="Z172" s="14">
        <f>Z170/$E$170</f>
        <v>0.0017196904557179708</v>
      </c>
      <c r="AB172" s="14">
        <f>AB170/$G$170</f>
        <v>0.0014976198541603522</v>
      </c>
      <c r="AC172" s="14"/>
      <c r="AD172" s="14">
        <f>AD170/$E$170</f>
        <v>0.026368586987675552</v>
      </c>
      <c r="AF172" s="14">
        <f>AF170/$G$170</f>
        <v>0.02666793449299823</v>
      </c>
      <c r="AG172" s="14"/>
      <c r="AH172" s="14">
        <f>AH170/$E$170</f>
        <v>0.004012611063341932</v>
      </c>
      <c r="AJ172" s="14">
        <f>AJ170/$G$170</f>
        <v>0.0028526092460197184</v>
      </c>
      <c r="AL172" s="14">
        <f>AL170/$E$170</f>
        <v>0.06534823731728288</v>
      </c>
      <c r="AN172" s="14">
        <f>AN170/$G$170</f>
        <v>0.05152525450623117</v>
      </c>
      <c r="AP172" s="14">
        <f>AP170/$E$170</f>
        <v>0.03353396388650043</v>
      </c>
      <c r="AR172" s="14">
        <f>AR170/$G$170</f>
        <v>0.025831961505623013</v>
      </c>
      <c r="AT172" s="14">
        <f>AT170/$E$170</f>
        <v>0.1292633992548008</v>
      </c>
      <c r="AV172" s="14">
        <f>AV170/$G$170</f>
        <v>0.09570900216124771</v>
      </c>
      <c r="AX172" s="14">
        <f>AX170/$E$170</f>
        <v>0</v>
      </c>
      <c r="AZ172" s="14">
        <f>AZ170/$G$170</f>
        <v>0</v>
      </c>
      <c r="BB172" s="14">
        <f>BB170/$E$170</f>
        <v>0.17311550587560906</v>
      </c>
      <c r="BD172" s="14">
        <f>BD170/$G$170</f>
        <v>0.31881870281556496</v>
      </c>
      <c r="BF172" s="14">
        <f>BF170/$E$170</f>
        <v>0.13327601031814273</v>
      </c>
      <c r="BH172" s="14">
        <f>BH170/$G$170</f>
        <v>0.11639636213081986</v>
      </c>
      <c r="BJ172" s="14">
        <f>BJ170/$E$170</f>
        <v>0.03554026941817139</v>
      </c>
      <c r="BL172" s="14">
        <f>BL170/$G$170</f>
        <v>0.02210772165665282</v>
      </c>
      <c r="BO172" s="14">
        <f>N172+R172+V172+Z172+AD172+AH172+AL172+AP172+AT172+AX172+BB172+BF172+BJ172</f>
        <v>0.9999999999999999</v>
      </c>
      <c r="BP172" s="14">
        <f>P172+T172+X172+AB172+AF172+AJ172+AN172+AR172+AV172+AZ172+BD172+BH172+BL172</f>
        <v>1</v>
      </c>
      <c r="BQ172" s="14">
        <f>K172+BD172</f>
        <v>1</v>
      </c>
    </row>
    <row r="174" spans="1:76" ht="12.75">
      <c r="A174" s="3">
        <v>1411</v>
      </c>
      <c r="C174" s="6">
        <v>31</v>
      </c>
      <c r="D174" s="6">
        <v>197.6</v>
      </c>
      <c r="E174" s="6">
        <v>31</v>
      </c>
      <c r="F174" s="6">
        <f aca="true" t="shared" si="45" ref="F174:F183">N174+R174+V174+Z174+AD174+AH174+AL174+AP174+AT174+AX174+BB174+BF174+BJ174</f>
        <v>31</v>
      </c>
      <c r="G174" s="6">
        <v>197.6</v>
      </c>
      <c r="H174" s="6">
        <f aca="true" t="shared" si="46" ref="H174:H183">P174+T174+X174+AB174+AF174+AJ174+AN174+AR174+AV174+AZ174+BD174+BH174+BL174</f>
        <v>197.6</v>
      </c>
      <c r="I174" s="6">
        <f aca="true" t="shared" si="47" ref="I174:I183">G174/E174</f>
        <v>6.374193548387097</v>
      </c>
      <c r="J174" s="6">
        <f aca="true" t="shared" si="48" ref="J174:J183">E174-BB174</f>
        <v>21</v>
      </c>
      <c r="K174" s="6">
        <f aca="true" t="shared" si="49" ref="K174:K183">P174+T174+X174+AB174+AF174+AJ174+AN174+AR174+AV174+AZ174+BH174+BL174</f>
        <v>105.1</v>
      </c>
      <c r="L174" s="6">
        <f aca="true" t="shared" si="50" ref="L174:L183">G174-BD174</f>
        <v>105.1</v>
      </c>
      <c r="M174" s="6">
        <f aca="true" t="shared" si="51" ref="M174:M183">L174/J174</f>
        <v>5.004761904761905</v>
      </c>
      <c r="AT174" s="16">
        <v>11</v>
      </c>
      <c r="AU174" s="6">
        <v>4.8</v>
      </c>
      <c r="AV174" s="16">
        <v>59.1</v>
      </c>
      <c r="AW174" s="16">
        <v>5.372727272727273</v>
      </c>
      <c r="BB174" s="16">
        <v>10</v>
      </c>
      <c r="BC174" s="6">
        <v>9.25</v>
      </c>
      <c r="BD174" s="16">
        <v>92.5</v>
      </c>
      <c r="BE174" s="16">
        <v>9.25</v>
      </c>
      <c r="BJ174" s="16">
        <v>10</v>
      </c>
      <c r="BK174" s="6">
        <v>4.6</v>
      </c>
      <c r="BL174" s="16">
        <v>46</v>
      </c>
      <c r="BM174" s="16">
        <v>4.6</v>
      </c>
      <c r="BN174" s="16"/>
      <c r="BO174" s="29"/>
      <c r="BP174" s="29"/>
      <c r="BQ174" s="29"/>
      <c r="BR174" s="16"/>
      <c r="BS174" s="2"/>
      <c r="BT174" s="6"/>
      <c r="BV174" s="6"/>
      <c r="BW174" s="6"/>
      <c r="BX174" s="6"/>
    </row>
    <row r="175" spans="1:74" ht="12.75">
      <c r="A175" s="3">
        <v>1412</v>
      </c>
      <c r="C175" s="6">
        <v>33</v>
      </c>
      <c r="D175" s="6">
        <v>190.3</v>
      </c>
      <c r="E175" s="6">
        <v>33</v>
      </c>
      <c r="F175" s="6">
        <f t="shared" si="45"/>
        <v>33</v>
      </c>
      <c r="G175" s="6">
        <v>190.3</v>
      </c>
      <c r="H175" s="6">
        <f t="shared" si="46"/>
        <v>190.3</v>
      </c>
      <c r="I175" s="6">
        <f t="shared" si="47"/>
        <v>5.766666666666667</v>
      </c>
      <c r="J175" s="6">
        <f t="shared" si="48"/>
        <v>33</v>
      </c>
      <c r="K175" s="6">
        <f t="shared" si="49"/>
        <v>190.3</v>
      </c>
      <c r="L175" s="6">
        <f t="shared" si="50"/>
        <v>190.3</v>
      </c>
      <c r="M175" s="6">
        <f t="shared" si="51"/>
        <v>5.766666666666667</v>
      </c>
      <c r="N175" s="8">
        <v>11</v>
      </c>
      <c r="O175" s="6">
        <v>6.25</v>
      </c>
      <c r="P175" s="16">
        <v>68.75</v>
      </c>
      <c r="Q175" s="16">
        <v>6.25</v>
      </c>
      <c r="AP175" s="8">
        <v>11</v>
      </c>
      <c r="AQ175" s="6">
        <v>6.25</v>
      </c>
      <c r="AR175" s="16">
        <v>68.75</v>
      </c>
      <c r="AS175" s="16">
        <v>6.25</v>
      </c>
      <c r="BJ175" s="8">
        <v>11</v>
      </c>
      <c r="BK175" s="6">
        <v>4.8</v>
      </c>
      <c r="BL175" s="16">
        <v>52.8</v>
      </c>
      <c r="BM175" s="16">
        <v>4.8</v>
      </c>
      <c r="BN175" s="16"/>
      <c r="BO175" s="29"/>
      <c r="BP175" s="29"/>
      <c r="BQ175" s="29"/>
      <c r="BR175" s="16"/>
      <c r="BS175" s="2"/>
      <c r="BT175" s="6"/>
      <c r="BV175" s="6"/>
    </row>
    <row r="176" spans="1:76" ht="12.75">
      <c r="A176" s="3">
        <v>1413</v>
      </c>
      <c r="C176" s="6">
        <v>34</v>
      </c>
      <c r="D176" s="6">
        <v>239.3</v>
      </c>
      <c r="E176" s="6">
        <v>34</v>
      </c>
      <c r="F176" s="6">
        <f t="shared" si="45"/>
        <v>34</v>
      </c>
      <c r="G176" s="6">
        <v>239.3</v>
      </c>
      <c r="H176" s="6">
        <f t="shared" si="46"/>
        <v>239.3</v>
      </c>
      <c r="I176" s="6">
        <f t="shared" si="47"/>
        <v>7.038235294117648</v>
      </c>
      <c r="J176" s="6">
        <f t="shared" si="48"/>
        <v>23</v>
      </c>
      <c r="K176" s="6">
        <f t="shared" si="49"/>
        <v>129.3</v>
      </c>
      <c r="L176" s="6">
        <f t="shared" si="50"/>
        <v>129.3</v>
      </c>
      <c r="M176" s="6">
        <f t="shared" si="51"/>
        <v>5.621739130434783</v>
      </c>
      <c r="AL176" s="8">
        <v>11</v>
      </c>
      <c r="AM176" s="6">
        <v>6.5</v>
      </c>
      <c r="AN176" s="16">
        <v>71.5</v>
      </c>
      <c r="AO176" s="16">
        <v>6.5</v>
      </c>
      <c r="AP176" s="8">
        <v>1</v>
      </c>
      <c r="AQ176" s="6">
        <v>5</v>
      </c>
      <c r="AR176" s="16">
        <v>5</v>
      </c>
      <c r="AS176" s="16">
        <v>5</v>
      </c>
      <c r="BB176" s="8">
        <v>11</v>
      </c>
      <c r="BC176" s="6">
        <v>10</v>
      </c>
      <c r="BD176" s="16">
        <v>110</v>
      </c>
      <c r="BE176" s="16">
        <v>10</v>
      </c>
      <c r="BJ176" s="8">
        <v>11</v>
      </c>
      <c r="BK176" s="6">
        <v>4.8</v>
      </c>
      <c r="BL176" s="16">
        <v>52.8</v>
      </c>
      <c r="BM176" s="16">
        <v>4.8</v>
      </c>
      <c r="BN176" s="16"/>
      <c r="BO176" s="29"/>
      <c r="BP176" s="29"/>
      <c r="BQ176" s="29"/>
      <c r="BR176" s="16"/>
      <c r="BS176" s="2"/>
      <c r="BT176" s="6"/>
      <c r="BV176" s="6"/>
      <c r="BW176" s="6"/>
      <c r="BX176" s="6"/>
    </row>
    <row r="177" spans="1:76" ht="12.75">
      <c r="A177" s="3">
        <v>1414</v>
      </c>
      <c r="C177" s="6">
        <v>45</v>
      </c>
      <c r="D177" s="6">
        <v>305.95</v>
      </c>
      <c r="E177" s="6">
        <v>45</v>
      </c>
      <c r="F177" s="6">
        <f t="shared" si="45"/>
        <v>45</v>
      </c>
      <c r="G177" s="6">
        <v>305.95</v>
      </c>
      <c r="H177" s="6">
        <f t="shared" si="46"/>
        <v>305.95</v>
      </c>
      <c r="I177" s="6">
        <f t="shared" si="47"/>
        <v>6.7988888888888885</v>
      </c>
      <c r="J177" s="6">
        <f t="shared" si="48"/>
        <v>34</v>
      </c>
      <c r="K177" s="6">
        <f t="shared" si="49"/>
        <v>195.95</v>
      </c>
      <c r="L177" s="6">
        <f t="shared" si="50"/>
        <v>195.95</v>
      </c>
      <c r="M177" s="6">
        <f t="shared" si="51"/>
        <v>5.763235294117647</v>
      </c>
      <c r="N177" s="8">
        <v>11</v>
      </c>
      <c r="O177" s="6">
        <v>7</v>
      </c>
      <c r="P177" s="16">
        <v>77</v>
      </c>
      <c r="Q177" s="16">
        <v>7</v>
      </c>
      <c r="V177" s="8">
        <v>1</v>
      </c>
      <c r="W177" s="6">
        <v>5.1</v>
      </c>
      <c r="X177" s="16">
        <v>5.1</v>
      </c>
      <c r="Y177" s="16">
        <v>5.1</v>
      </c>
      <c r="Z177" s="8">
        <v>5.5</v>
      </c>
      <c r="AA177" s="6">
        <v>5.7</v>
      </c>
      <c r="AB177" s="16">
        <v>31.35</v>
      </c>
      <c r="AC177" s="16">
        <v>5.7</v>
      </c>
      <c r="AP177" s="8">
        <v>5.5</v>
      </c>
      <c r="AQ177" s="6">
        <v>5.4</v>
      </c>
      <c r="AR177" s="16">
        <v>29.700000000000003</v>
      </c>
      <c r="AS177" s="16">
        <v>5.4</v>
      </c>
      <c r="BB177" s="8">
        <v>11</v>
      </c>
      <c r="BC177" s="6">
        <v>10</v>
      </c>
      <c r="BD177" s="16">
        <v>110</v>
      </c>
      <c r="BE177" s="16">
        <v>10</v>
      </c>
      <c r="BJ177" s="8">
        <v>11</v>
      </c>
      <c r="BK177" s="6">
        <v>4.8</v>
      </c>
      <c r="BL177" s="16">
        <v>52.8</v>
      </c>
      <c r="BM177" s="16">
        <v>4.8</v>
      </c>
      <c r="BN177" s="16"/>
      <c r="BO177" s="29"/>
      <c r="BP177" s="29"/>
      <c r="BQ177" s="29"/>
      <c r="BR177" s="16"/>
      <c r="BS177" s="2"/>
      <c r="BT177" s="6"/>
      <c r="BV177" s="6"/>
      <c r="BW177" s="6"/>
      <c r="BX177" s="6"/>
    </row>
    <row r="178" spans="1:76" ht="12.75">
      <c r="A178" s="3">
        <v>1415</v>
      </c>
      <c r="C178" s="6">
        <v>81</v>
      </c>
      <c r="D178" s="6">
        <v>432.7</v>
      </c>
      <c r="E178" s="6">
        <v>81</v>
      </c>
      <c r="F178" s="6">
        <f t="shared" si="45"/>
        <v>81</v>
      </c>
      <c r="G178" s="6">
        <v>432.7</v>
      </c>
      <c r="H178" s="6">
        <f t="shared" si="46"/>
        <v>432.7</v>
      </c>
      <c r="I178" s="6">
        <f t="shared" si="47"/>
        <v>5.341975308641975</v>
      </c>
      <c r="J178" s="6">
        <f t="shared" si="48"/>
        <v>80</v>
      </c>
      <c r="K178" s="6">
        <f t="shared" si="49"/>
        <v>416.9</v>
      </c>
      <c r="L178" s="6">
        <f t="shared" si="50"/>
        <v>416.9</v>
      </c>
      <c r="M178" s="6">
        <f t="shared" si="51"/>
        <v>5.21125</v>
      </c>
      <c r="N178" s="16">
        <v>12</v>
      </c>
      <c r="O178" s="6">
        <v>5.366666666666667</v>
      </c>
      <c r="P178" s="16">
        <v>69.2</v>
      </c>
      <c r="Q178" s="16">
        <v>5.766666666666667</v>
      </c>
      <c r="V178" s="16">
        <v>11</v>
      </c>
      <c r="W178" s="6">
        <v>7</v>
      </c>
      <c r="X178" s="16">
        <v>77</v>
      </c>
      <c r="Y178" s="16">
        <v>7</v>
      </c>
      <c r="AD178" s="16">
        <v>24</v>
      </c>
      <c r="AE178" s="6">
        <v>4.318181818181818</v>
      </c>
      <c r="AF178" s="16">
        <v>101.3</v>
      </c>
      <c r="AG178" s="16">
        <v>4.220833333333333</v>
      </c>
      <c r="AT178" s="16">
        <v>11</v>
      </c>
      <c r="AU178" s="6">
        <v>5.9</v>
      </c>
      <c r="AV178" s="16">
        <v>64.9</v>
      </c>
      <c r="AW178" s="16">
        <v>5.9</v>
      </c>
      <c r="BB178" s="16">
        <v>1</v>
      </c>
      <c r="BC178" s="6">
        <v>15.8</v>
      </c>
      <c r="BD178" s="16">
        <v>15.8</v>
      </c>
      <c r="BE178" s="16">
        <v>15.8</v>
      </c>
      <c r="BJ178" s="16">
        <v>22</v>
      </c>
      <c r="BK178" s="6">
        <v>4.75</v>
      </c>
      <c r="BL178" s="16">
        <v>104.5</v>
      </c>
      <c r="BM178" s="16">
        <v>4.75</v>
      </c>
      <c r="BN178" s="16"/>
      <c r="BO178" s="29"/>
      <c r="BP178" s="29"/>
      <c r="BQ178" s="29"/>
      <c r="BR178" s="16"/>
      <c r="BS178" s="2"/>
      <c r="BT178" s="6"/>
      <c r="BV178" s="6"/>
      <c r="BW178" s="6"/>
      <c r="BX178" s="6"/>
    </row>
    <row r="179" spans="1:76" ht="12.75">
      <c r="A179" s="3">
        <v>1416</v>
      </c>
      <c r="C179" s="6">
        <v>63</v>
      </c>
      <c r="D179" s="6">
        <v>301.09999999999997</v>
      </c>
      <c r="E179" s="6">
        <v>63</v>
      </c>
      <c r="F179" s="6">
        <f t="shared" si="45"/>
        <v>63</v>
      </c>
      <c r="G179" s="6">
        <v>301.09999999999997</v>
      </c>
      <c r="H179" s="6">
        <f t="shared" si="46"/>
        <v>301.1</v>
      </c>
      <c r="I179" s="6">
        <f t="shared" si="47"/>
        <v>4.779365079365079</v>
      </c>
      <c r="J179" s="6">
        <f t="shared" si="48"/>
        <v>63</v>
      </c>
      <c r="K179" s="6">
        <f t="shared" si="49"/>
        <v>301.1</v>
      </c>
      <c r="L179" s="6">
        <f t="shared" si="50"/>
        <v>301.09999999999997</v>
      </c>
      <c r="M179" s="6">
        <f t="shared" si="51"/>
        <v>4.779365079365079</v>
      </c>
      <c r="N179" s="16">
        <v>11</v>
      </c>
      <c r="O179" s="6">
        <v>5.6</v>
      </c>
      <c r="P179" s="16">
        <v>61.60000000000001</v>
      </c>
      <c r="Q179" s="16">
        <v>5.6</v>
      </c>
      <c r="Z179" s="16">
        <v>1</v>
      </c>
      <c r="AA179" s="6">
        <v>4</v>
      </c>
      <c r="AB179" s="16">
        <v>4</v>
      </c>
      <c r="AC179" s="16">
        <v>4</v>
      </c>
      <c r="AD179" s="16">
        <v>1</v>
      </c>
      <c r="AE179" s="6">
        <v>4</v>
      </c>
      <c r="AF179" s="16">
        <v>4</v>
      </c>
      <c r="AG179" s="16">
        <v>4</v>
      </c>
      <c r="AP179" s="16">
        <v>11</v>
      </c>
      <c r="AQ179" s="6">
        <v>5.4</v>
      </c>
      <c r="AR179" s="16">
        <v>59.400000000000006</v>
      </c>
      <c r="AS179" s="16">
        <v>5.4</v>
      </c>
      <c r="AT179" s="16">
        <v>28</v>
      </c>
      <c r="AU179" s="6">
        <v>4.3</v>
      </c>
      <c r="AV179" s="16">
        <v>120.4</v>
      </c>
      <c r="AW179" s="16">
        <v>4.3</v>
      </c>
      <c r="BJ179" s="16">
        <v>11</v>
      </c>
      <c r="BK179" s="6">
        <v>4.7</v>
      </c>
      <c r="BL179" s="16">
        <v>51.7</v>
      </c>
      <c r="BM179" s="16">
        <v>4.7</v>
      </c>
      <c r="BN179" s="16"/>
      <c r="BO179" s="29"/>
      <c r="BP179" s="29"/>
      <c r="BQ179" s="29"/>
      <c r="BR179" s="16"/>
      <c r="BS179" s="2"/>
      <c r="BT179" s="6"/>
      <c r="BV179" s="6"/>
      <c r="BW179" s="6"/>
      <c r="BX179" s="6"/>
    </row>
    <row r="180" spans="1:76" ht="12.75">
      <c r="A180" s="3">
        <v>1417</v>
      </c>
      <c r="C180" s="6">
        <v>70</v>
      </c>
      <c r="D180" s="6">
        <v>404.65</v>
      </c>
      <c r="E180" s="6">
        <v>70</v>
      </c>
      <c r="F180" s="6">
        <f t="shared" si="45"/>
        <v>70</v>
      </c>
      <c r="G180" s="6">
        <v>404.65</v>
      </c>
      <c r="H180" s="6">
        <f t="shared" si="46"/>
        <v>404.65</v>
      </c>
      <c r="I180" s="6">
        <f t="shared" si="47"/>
        <v>5.780714285714286</v>
      </c>
      <c r="J180" s="6">
        <f t="shared" si="48"/>
        <v>59</v>
      </c>
      <c r="K180" s="6">
        <f t="shared" si="49"/>
        <v>280.9</v>
      </c>
      <c r="L180" s="6">
        <f t="shared" si="50"/>
        <v>280.9</v>
      </c>
      <c r="M180" s="6">
        <f t="shared" si="51"/>
        <v>4.761016949152542</v>
      </c>
      <c r="N180" s="16">
        <v>2</v>
      </c>
      <c r="O180" s="6">
        <v>4.65</v>
      </c>
      <c r="P180" s="16">
        <v>9.3</v>
      </c>
      <c r="Q180" s="16">
        <v>4.65</v>
      </c>
      <c r="V180" s="16">
        <v>34</v>
      </c>
      <c r="W180" s="6">
        <v>4.2</v>
      </c>
      <c r="X180" s="16">
        <v>144.39999999999998</v>
      </c>
      <c r="Y180" s="16">
        <v>4.247058823529411</v>
      </c>
      <c r="Z180" s="16">
        <v>1</v>
      </c>
      <c r="AA180" s="6">
        <v>4</v>
      </c>
      <c r="AB180" s="16">
        <v>4</v>
      </c>
      <c r="AC180" s="16">
        <v>4</v>
      </c>
      <c r="AD180" s="16">
        <v>11</v>
      </c>
      <c r="AE180" s="6">
        <v>6.5</v>
      </c>
      <c r="AF180" s="16">
        <v>71.5</v>
      </c>
      <c r="AG180" s="16">
        <v>6.5</v>
      </c>
      <c r="AP180" s="16"/>
      <c r="BB180" s="16">
        <v>11</v>
      </c>
      <c r="BC180" s="6">
        <v>11.25</v>
      </c>
      <c r="BD180" s="16">
        <v>123.75</v>
      </c>
      <c r="BE180" s="16">
        <v>11.25</v>
      </c>
      <c r="BJ180" s="16">
        <v>11</v>
      </c>
      <c r="BK180" s="6">
        <v>4.7</v>
      </c>
      <c r="BL180" s="16">
        <v>51.7</v>
      </c>
      <c r="BM180" s="16">
        <v>4.7</v>
      </c>
      <c r="BN180" s="16"/>
      <c r="BO180" s="29"/>
      <c r="BP180" s="29"/>
      <c r="BQ180" s="29"/>
      <c r="BR180" s="16"/>
      <c r="BS180" s="2"/>
      <c r="BT180" s="6"/>
      <c r="BV180" s="6"/>
      <c r="BW180" s="6"/>
      <c r="BX180" s="6"/>
    </row>
    <row r="181" spans="1:76" ht="12.75">
      <c r="A181" s="3">
        <v>1418</v>
      </c>
      <c r="C181" s="6">
        <v>63</v>
      </c>
      <c r="D181" s="6">
        <v>363.1</v>
      </c>
      <c r="E181" s="6">
        <v>63</v>
      </c>
      <c r="F181" s="6">
        <f t="shared" si="45"/>
        <v>63</v>
      </c>
      <c r="G181" s="6">
        <v>363.1</v>
      </c>
      <c r="H181" s="6">
        <f t="shared" si="46"/>
        <v>363.1</v>
      </c>
      <c r="I181" s="6">
        <f t="shared" si="47"/>
        <v>5.7634920634920634</v>
      </c>
      <c r="J181" s="6">
        <f t="shared" si="48"/>
        <v>63</v>
      </c>
      <c r="K181" s="6">
        <f t="shared" si="49"/>
        <v>363.1</v>
      </c>
      <c r="L181" s="6">
        <f t="shared" si="50"/>
        <v>363.1</v>
      </c>
      <c r="M181" s="6">
        <f t="shared" si="51"/>
        <v>5.7634920634920634</v>
      </c>
      <c r="N181" s="16">
        <v>30</v>
      </c>
      <c r="O181" s="6">
        <v>6.333333333333333</v>
      </c>
      <c r="P181" s="16">
        <v>201.25</v>
      </c>
      <c r="Q181" s="16">
        <v>6.708333333333333</v>
      </c>
      <c r="Z181" s="16">
        <v>11</v>
      </c>
      <c r="AA181" s="6">
        <v>5.0875</v>
      </c>
      <c r="AB181" s="16">
        <v>55.85</v>
      </c>
      <c r="AC181" s="16">
        <v>5.077272727272727</v>
      </c>
      <c r="AP181" s="16">
        <v>11</v>
      </c>
      <c r="AQ181" s="6">
        <v>4.95</v>
      </c>
      <c r="AR181" s="16">
        <v>54.3</v>
      </c>
      <c r="AS181" s="16">
        <v>4.9363636363636365</v>
      </c>
      <c r="BJ181" s="16">
        <v>11</v>
      </c>
      <c r="BK181" s="6">
        <v>4.7</v>
      </c>
      <c r="BL181" s="16">
        <v>51.7</v>
      </c>
      <c r="BM181" s="16">
        <v>4.7</v>
      </c>
      <c r="BN181" s="16"/>
      <c r="BO181" s="29"/>
      <c r="BP181" s="29"/>
      <c r="BQ181" s="29"/>
      <c r="BR181" s="16"/>
      <c r="BS181" s="2"/>
      <c r="BT181" s="6"/>
      <c r="BV181" s="6"/>
      <c r="BW181" s="6"/>
      <c r="BX181" s="6"/>
    </row>
    <row r="182" spans="1:76" ht="12.75">
      <c r="A182" s="3">
        <v>1419</v>
      </c>
      <c r="C182" s="6">
        <v>75</v>
      </c>
      <c r="D182" s="6">
        <v>494.675</v>
      </c>
      <c r="E182" s="6">
        <v>75</v>
      </c>
      <c r="F182" s="6">
        <f t="shared" si="45"/>
        <v>75</v>
      </c>
      <c r="G182" s="6">
        <v>494.675</v>
      </c>
      <c r="H182" s="6">
        <f t="shared" si="46"/>
        <v>494.675</v>
      </c>
      <c r="I182" s="6">
        <f t="shared" si="47"/>
        <v>6.595666666666667</v>
      </c>
      <c r="J182" s="6">
        <f t="shared" si="48"/>
        <v>60</v>
      </c>
      <c r="K182" s="6">
        <f t="shared" si="49"/>
        <v>337.55</v>
      </c>
      <c r="L182" s="6">
        <f t="shared" si="50"/>
        <v>337.55</v>
      </c>
      <c r="M182" s="6">
        <f t="shared" si="51"/>
        <v>5.6258333333333335</v>
      </c>
      <c r="N182" s="6">
        <v>12</v>
      </c>
      <c r="O182" s="6">
        <v>4.9375</v>
      </c>
      <c r="P182" s="6">
        <v>59.3</v>
      </c>
      <c r="Q182" s="16">
        <v>4.941666666666666</v>
      </c>
      <c r="V182" s="6">
        <v>11</v>
      </c>
      <c r="W182" s="6">
        <v>6.75</v>
      </c>
      <c r="X182" s="6">
        <v>74.25</v>
      </c>
      <c r="Y182" s="16">
        <v>6.75</v>
      </c>
      <c r="AD182" s="6">
        <v>15</v>
      </c>
      <c r="AE182" s="6">
        <v>6.75</v>
      </c>
      <c r="AF182" s="6">
        <v>101.25</v>
      </c>
      <c r="AG182" s="16">
        <v>6.75</v>
      </c>
      <c r="AP182" s="6">
        <v>11</v>
      </c>
      <c r="AQ182" s="6">
        <v>4.7125</v>
      </c>
      <c r="AR182" s="6">
        <v>51.05</v>
      </c>
      <c r="AS182" s="16">
        <v>4.640909090909091</v>
      </c>
      <c r="BB182" s="6">
        <v>15</v>
      </c>
      <c r="BC182" s="6">
        <v>10.475</v>
      </c>
      <c r="BD182" s="6">
        <v>157.125</v>
      </c>
      <c r="BE182" s="16">
        <v>10.475</v>
      </c>
      <c r="BJ182" s="6">
        <v>11</v>
      </c>
      <c r="BK182" s="6">
        <v>4.7</v>
      </c>
      <c r="BL182" s="6">
        <v>51.7</v>
      </c>
      <c r="BM182" s="16">
        <v>4.7</v>
      </c>
      <c r="BN182" s="16"/>
      <c r="BO182" s="29"/>
      <c r="BP182" s="29"/>
      <c r="BQ182" s="29"/>
      <c r="BR182" s="16"/>
      <c r="BS182" s="2"/>
      <c r="BT182" s="6"/>
      <c r="BV182" s="6"/>
      <c r="BW182" s="6"/>
      <c r="BX182" s="6"/>
    </row>
    <row r="183" spans="1:76" ht="12.75">
      <c r="A183" s="3">
        <v>1420</v>
      </c>
      <c r="C183" s="6">
        <v>29</v>
      </c>
      <c r="D183" s="6">
        <v>178.45</v>
      </c>
      <c r="E183" s="6">
        <v>29</v>
      </c>
      <c r="F183" s="6">
        <f t="shared" si="45"/>
        <v>29</v>
      </c>
      <c r="G183" s="6">
        <v>178.45</v>
      </c>
      <c r="H183" s="6">
        <f t="shared" si="46"/>
        <v>178.45</v>
      </c>
      <c r="I183" s="6">
        <f t="shared" si="47"/>
        <v>6.153448275862068</v>
      </c>
      <c r="J183" s="6">
        <f t="shared" si="48"/>
        <v>29</v>
      </c>
      <c r="K183" s="6">
        <f t="shared" si="49"/>
        <v>178.45</v>
      </c>
      <c r="L183" s="6">
        <f t="shared" si="50"/>
        <v>178.45</v>
      </c>
      <c r="M183" s="6">
        <f t="shared" si="51"/>
        <v>6.153448275862068</v>
      </c>
      <c r="N183" s="16">
        <v>17</v>
      </c>
      <c r="O183" s="6">
        <v>5.1000000000000005</v>
      </c>
      <c r="P183" s="16">
        <v>84.6</v>
      </c>
      <c r="Q183" s="16">
        <v>4.976470588235294</v>
      </c>
      <c r="Z183" s="16">
        <v>11</v>
      </c>
      <c r="AA183" s="6">
        <v>8</v>
      </c>
      <c r="AB183" s="16">
        <v>88</v>
      </c>
      <c r="AC183" s="16">
        <v>8</v>
      </c>
      <c r="AD183" s="16">
        <v>1</v>
      </c>
      <c r="AE183" s="6">
        <v>5.85</v>
      </c>
      <c r="AF183" s="16">
        <v>5.85</v>
      </c>
      <c r="AG183" s="16">
        <v>5.85</v>
      </c>
      <c r="BS183" s="2"/>
      <c r="BT183" s="6"/>
      <c r="BV183" s="6"/>
      <c r="BW183" s="6"/>
      <c r="BX183" s="6"/>
    </row>
    <row r="184" spans="3:4" ht="12.75">
      <c r="C184" s="6"/>
      <c r="D184" s="6"/>
    </row>
    <row r="185" spans="1:65" ht="12.75">
      <c r="A185" s="3" t="s">
        <v>41</v>
      </c>
      <c r="B185" s="10">
        <v>10</v>
      </c>
      <c r="C185" s="6">
        <f>SUM(C174:C184)</f>
        <v>524</v>
      </c>
      <c r="D185" s="6">
        <f>SUM(D174:D184)</f>
        <v>3107.825</v>
      </c>
      <c r="E185" s="6">
        <f>SUM(E174:E184)</f>
        <v>524</v>
      </c>
      <c r="F185" s="6">
        <f>N185+R185+V185+Z185+AD185+AH185+AL185+AP185+AT185+AX185+BB185+BF185+BJ185</f>
        <v>524</v>
      </c>
      <c r="G185" s="6">
        <f>SUM(G174:G184)</f>
        <v>3107.825</v>
      </c>
      <c r="H185" s="6">
        <f>P185+T185+X185+AB185+AF185+AJ185+AN185+AR185+AV185+AZ185+BD185+BH185+BL185</f>
        <v>3107.825</v>
      </c>
      <c r="I185" s="6">
        <f>G185/E185</f>
        <v>5.930963740458015</v>
      </c>
      <c r="J185" s="6">
        <f>SUM(J174:J184)</f>
        <v>465</v>
      </c>
      <c r="K185" s="6">
        <f>SUM(K174:K184)</f>
        <v>2498.65</v>
      </c>
      <c r="L185" s="6">
        <f>G185-BD185</f>
        <v>2498.6499999999996</v>
      </c>
      <c r="M185" s="6">
        <f>K185/J185</f>
        <v>5.373440860215054</v>
      </c>
      <c r="N185" s="6">
        <f>SUM(N174:N184)</f>
        <v>106</v>
      </c>
      <c r="O185" s="6">
        <f>AVERAGE(O174:O184)</f>
        <v>5.6546875000000005</v>
      </c>
      <c r="P185" s="6">
        <f>SUM(P174:P184)</f>
        <v>631</v>
      </c>
      <c r="Q185" s="6">
        <f>P185/N185</f>
        <v>5.952830188679245</v>
      </c>
      <c r="R185" s="6">
        <f>SUM(R174:R184)</f>
        <v>0</v>
      </c>
      <c r="S185" s="6" t="e">
        <f>AVERAGE(S174:S184)</f>
        <v>#DIV/0!</v>
      </c>
      <c r="T185" s="6">
        <f>SUM(T174:T184)</f>
        <v>0</v>
      </c>
      <c r="U185" s="6">
        <v>0</v>
      </c>
      <c r="V185" s="6">
        <f>SUM(V174:V184)</f>
        <v>57</v>
      </c>
      <c r="W185" s="6">
        <f>AVERAGE(W174:W184)</f>
        <v>5.7625</v>
      </c>
      <c r="X185" s="6">
        <f>SUM(X174:X184)</f>
        <v>300.75</v>
      </c>
      <c r="Y185" s="16">
        <f>X185/V185</f>
        <v>5.276315789473684</v>
      </c>
      <c r="Z185" s="6">
        <f>SUM(Z174:Z184)</f>
        <v>29.5</v>
      </c>
      <c r="AA185" s="6">
        <f>AVERAGE(AA174:AA184)</f>
        <v>5.3575</v>
      </c>
      <c r="AB185" s="6">
        <f>SUM(AB174:AB184)</f>
        <v>183.2</v>
      </c>
      <c r="AC185" s="16">
        <f>AB185/Z185</f>
        <v>6.2101694915254235</v>
      </c>
      <c r="AD185" s="6">
        <f>SUM(AD174:AD184)</f>
        <v>52</v>
      </c>
      <c r="AE185" s="6">
        <f>AVERAGE(AE174:AE184)</f>
        <v>5.483636363636364</v>
      </c>
      <c r="AF185" s="6">
        <f>SUM(AF174:AF184)</f>
        <v>283.90000000000003</v>
      </c>
      <c r="AG185" s="16">
        <f>AF185/AD185</f>
        <v>5.459615384615385</v>
      </c>
      <c r="AH185" s="6">
        <f>SUM(AH174:AH184)</f>
        <v>0</v>
      </c>
      <c r="AI185" s="6" t="e">
        <f>AVERAGE(AI174:AI184)</f>
        <v>#DIV/0!</v>
      </c>
      <c r="AJ185" s="6">
        <f>SUM(AJ174:AJ184)</f>
        <v>0</v>
      </c>
      <c r="AK185" s="16">
        <v>0</v>
      </c>
      <c r="AL185" s="6">
        <f>SUM(AL174:AL184)</f>
        <v>11</v>
      </c>
      <c r="AM185" s="6">
        <f>AVERAGE(AM174:AM184)</f>
        <v>6.5</v>
      </c>
      <c r="AN185" s="6">
        <f>SUM(AN174:AN184)</f>
        <v>71.5</v>
      </c>
      <c r="AO185" s="16">
        <f>AN185/AL185</f>
        <v>6.5</v>
      </c>
      <c r="AP185" s="6">
        <f>SUM(AP174:AP184)</f>
        <v>50.5</v>
      </c>
      <c r="AQ185" s="6">
        <f>AVERAGE(AQ174:AQ184)</f>
        <v>5.285416666666666</v>
      </c>
      <c r="AR185" s="6">
        <f>SUM(AR174:AR184)</f>
        <v>268.20000000000005</v>
      </c>
      <c r="AS185" s="16">
        <f>AR185/AP185</f>
        <v>5.310891089108912</v>
      </c>
      <c r="AT185" s="6">
        <f>SUM(AT174:AT184)</f>
        <v>50</v>
      </c>
      <c r="AU185" s="6">
        <f>AVERAGE(AU174:AU184)</f>
        <v>5</v>
      </c>
      <c r="AV185" s="6">
        <f>SUM(AV174:AV184)</f>
        <v>244.4</v>
      </c>
      <c r="AW185" s="16">
        <f>AV185/AT185</f>
        <v>4.888</v>
      </c>
      <c r="AX185" s="6">
        <f>SUM(AX174:AX184)</f>
        <v>0</v>
      </c>
      <c r="AY185" s="6" t="e">
        <f>AVERAGE(AY174:AY184)</f>
        <v>#DIV/0!</v>
      </c>
      <c r="AZ185" s="6">
        <f>SUM(AZ174:AZ184)</f>
        <v>0</v>
      </c>
      <c r="BA185" s="6">
        <v>0</v>
      </c>
      <c r="BB185" s="6">
        <f>SUM(BB174:BB184)</f>
        <v>59</v>
      </c>
      <c r="BC185" s="6">
        <f>AVERAGE(BC174:BC184)</f>
        <v>11.129166666666665</v>
      </c>
      <c r="BD185" s="6">
        <f>SUM(BD174:BD184)</f>
        <v>609.175</v>
      </c>
      <c r="BE185" s="16">
        <f>BD185/BB185</f>
        <v>10.325</v>
      </c>
      <c r="BF185" s="6">
        <f>SUM(BF174:BF184)</f>
        <v>0</v>
      </c>
      <c r="BG185" s="6" t="e">
        <f>AVERAGE(BG174:BG184)</f>
        <v>#DIV/0!</v>
      </c>
      <c r="BH185" s="6">
        <f>SUM(BH174:BH184)</f>
        <v>0</v>
      </c>
      <c r="BI185" s="6">
        <v>0</v>
      </c>
      <c r="BJ185" s="6">
        <f>SUM(BJ174:BJ184)</f>
        <v>109</v>
      </c>
      <c r="BK185" s="6">
        <f>AVERAGE(BK174:BK184)</f>
        <v>4.727777777777778</v>
      </c>
      <c r="BL185" s="6">
        <f>SUM(BL174:BL184)</f>
        <v>515.6999999999999</v>
      </c>
      <c r="BM185" s="16">
        <f>BL185/BJ185</f>
        <v>4.731192660550458</v>
      </c>
    </row>
    <row r="186" spans="1:65" ht="12.75">
      <c r="A186" s="3" t="s">
        <v>134</v>
      </c>
      <c r="C186" s="6">
        <f aca="true" t="shared" si="52" ref="C186:H186">C185/10</f>
        <v>52.4</v>
      </c>
      <c r="D186" s="6">
        <f t="shared" si="52"/>
        <v>310.78249999999997</v>
      </c>
      <c r="E186" s="6">
        <f t="shared" si="52"/>
        <v>52.4</v>
      </c>
      <c r="F186" s="6">
        <f t="shared" si="52"/>
        <v>52.4</v>
      </c>
      <c r="G186" s="6">
        <f t="shared" si="52"/>
        <v>310.78249999999997</v>
      </c>
      <c r="H186" s="6">
        <f t="shared" si="52"/>
        <v>310.78249999999997</v>
      </c>
      <c r="I186" s="16">
        <f>H186/F186</f>
        <v>5.930963740458015</v>
      </c>
      <c r="J186" s="6">
        <f>J185/10</f>
        <v>46.5</v>
      </c>
      <c r="K186" s="6">
        <f>K185/10</f>
        <v>249.865</v>
      </c>
      <c r="L186" s="6">
        <f>L185/10</f>
        <v>249.86499999999995</v>
      </c>
      <c r="M186" s="16">
        <f>L186/J186</f>
        <v>5.3734408602150525</v>
      </c>
      <c r="N186" s="6">
        <f>N185/10</f>
        <v>10.6</v>
      </c>
      <c r="P186" s="6">
        <f>P185/10</f>
        <v>63.1</v>
      </c>
      <c r="Q186" s="16">
        <f>P186/N186</f>
        <v>5.952830188679245</v>
      </c>
      <c r="R186" s="6">
        <f>R185/10</f>
        <v>0</v>
      </c>
      <c r="T186" s="6">
        <f>T185/10</f>
        <v>0</v>
      </c>
      <c r="V186" s="6">
        <f>V185/10</f>
        <v>5.7</v>
      </c>
      <c r="X186" s="6">
        <f>X185/10</f>
        <v>30.075</v>
      </c>
      <c r="Y186" s="16">
        <f>X186/V186</f>
        <v>5.276315789473684</v>
      </c>
      <c r="Z186" s="6">
        <f>Z185/10</f>
        <v>2.95</v>
      </c>
      <c r="AB186" s="6">
        <f>AB185/10</f>
        <v>18.32</v>
      </c>
      <c r="AC186" s="16">
        <f>AB186/Z186</f>
        <v>6.2101694915254235</v>
      </c>
      <c r="AD186" s="6">
        <f>AD185/10</f>
        <v>5.2</v>
      </c>
      <c r="AF186" s="6">
        <f>AF185/10</f>
        <v>28.390000000000004</v>
      </c>
      <c r="AG186" s="16">
        <f>AF186/AD186</f>
        <v>5.459615384615385</v>
      </c>
      <c r="AH186" s="6">
        <f>AH185/10</f>
        <v>0</v>
      </c>
      <c r="AJ186" s="6">
        <f>AJ185/10</f>
        <v>0</v>
      </c>
      <c r="AL186" s="6">
        <f>AL185/10</f>
        <v>1.1</v>
      </c>
      <c r="AN186" s="6">
        <f>AN185/10</f>
        <v>7.15</v>
      </c>
      <c r="AO186" s="16">
        <f>AN186/AL186</f>
        <v>6.5</v>
      </c>
      <c r="AP186" s="6">
        <f>AP185/10</f>
        <v>5.05</v>
      </c>
      <c r="AR186" s="6">
        <f>AR185/10</f>
        <v>26.820000000000004</v>
      </c>
      <c r="AS186" s="16">
        <f>AR186/AP186</f>
        <v>5.310891089108912</v>
      </c>
      <c r="AT186" s="6">
        <f>AT185/10</f>
        <v>5</v>
      </c>
      <c r="AV186" s="6">
        <f>AV185/10</f>
        <v>24.44</v>
      </c>
      <c r="AW186" s="16">
        <f>AV186/AT186</f>
        <v>4.888</v>
      </c>
      <c r="AX186" s="6">
        <f>AX185/10</f>
        <v>0</v>
      </c>
      <c r="AZ186" s="6">
        <f>AZ185/10</f>
        <v>0</v>
      </c>
      <c r="BB186" s="6">
        <f>BB185/10</f>
        <v>5.9</v>
      </c>
      <c r="BD186" s="6">
        <f>BD185/10</f>
        <v>60.9175</v>
      </c>
      <c r="BE186" s="16">
        <f>BD186/BB186</f>
        <v>10.325</v>
      </c>
      <c r="BF186" s="6">
        <f>BF185/10</f>
        <v>0</v>
      </c>
      <c r="BH186" s="6">
        <f>BH185/10</f>
        <v>0</v>
      </c>
      <c r="BJ186" s="6">
        <f>BJ185/10</f>
        <v>10.9</v>
      </c>
      <c r="BL186" s="6">
        <f>BL185/10</f>
        <v>51.56999999999999</v>
      </c>
      <c r="BM186" s="16">
        <f>BL186/BJ186</f>
        <v>4.731192660550458</v>
      </c>
    </row>
    <row r="187" spans="1:69" ht="12.75">
      <c r="A187" s="3" t="s">
        <v>174</v>
      </c>
      <c r="C187" s="6"/>
      <c r="D187" s="6"/>
      <c r="J187" s="14">
        <f>J185/$E$185</f>
        <v>0.8874045801526718</v>
      </c>
      <c r="K187" s="14">
        <f>K185/$G$185</f>
        <v>0.8039867109634552</v>
      </c>
      <c r="L187" s="14">
        <f>L185/$G$185</f>
        <v>0.8039867109634551</v>
      </c>
      <c r="N187" s="14">
        <f>N185/$E$185</f>
        <v>0.20229007633587787</v>
      </c>
      <c r="P187" s="14">
        <f>P185/$G$185</f>
        <v>0.2030358852251977</v>
      </c>
      <c r="R187" s="14">
        <f>R185/$E$185</f>
        <v>0</v>
      </c>
      <c r="T187" s="14">
        <f>T185/$G$185</f>
        <v>0</v>
      </c>
      <c r="V187" s="14">
        <f>V185/$E$185</f>
        <v>0.10877862595419847</v>
      </c>
      <c r="X187" s="14">
        <f>X185/$G$185</f>
        <v>0.0967718581322951</v>
      </c>
      <c r="Z187" s="14">
        <f>Z185/$E$185</f>
        <v>0.05629770992366412</v>
      </c>
      <c r="AB187" s="14">
        <f>AB185/$G$185</f>
        <v>0.05894797808756928</v>
      </c>
      <c r="AD187" s="14">
        <f>AD185/$E$185</f>
        <v>0.09923664122137404</v>
      </c>
      <c r="AF187" s="14">
        <f>AF185/$G$185</f>
        <v>0.09135005992937184</v>
      </c>
      <c r="AH187" s="14">
        <f>AH185/$E$185</f>
        <v>0</v>
      </c>
      <c r="AJ187" s="14">
        <f>AJ185/$G$185</f>
        <v>0</v>
      </c>
      <c r="AL187" s="14">
        <f>AL185/$E$185</f>
        <v>0.02099236641221374</v>
      </c>
      <c r="AN187" s="14">
        <f>AN185/$G$185</f>
        <v>0.02300644341299784</v>
      </c>
      <c r="AP187" s="14">
        <f>AP185/$E$185</f>
        <v>0.09637404580152671</v>
      </c>
      <c r="AR187" s="14">
        <f>AR185/$G$185</f>
        <v>0.0862982954316926</v>
      </c>
      <c r="AT187" s="14">
        <f>AT185/$E$185</f>
        <v>0.09541984732824428</v>
      </c>
      <c r="AV187" s="14">
        <f>AV185/$G$185</f>
        <v>0.07864020657533806</v>
      </c>
      <c r="AX187" s="14">
        <f>AX185/$E$185</f>
        <v>0</v>
      </c>
      <c r="AZ187" s="14">
        <f>AZ185/$G$185</f>
        <v>0</v>
      </c>
      <c r="BB187" s="14">
        <f>BB185/$E$185</f>
        <v>0.11259541984732824</v>
      </c>
      <c r="BD187" s="14">
        <f>BD185/$G$185</f>
        <v>0.19601328903654486</v>
      </c>
      <c r="BF187" s="14">
        <f>BF185/$E$185</f>
        <v>0</v>
      </c>
      <c r="BH187" s="14">
        <f>BH185/$G$185</f>
        <v>0</v>
      </c>
      <c r="BJ187" s="14">
        <f>BJ185/$E$185</f>
        <v>0.20801526717557253</v>
      </c>
      <c r="BL187" s="14">
        <f>BL185/$G$185</f>
        <v>0.16593598416899277</v>
      </c>
      <c r="BO187" s="14">
        <f>N187+R187+V187+Z187+AD187+AH187+AL187+AP187+AT187+AX187+BB187+BF187+BJ187</f>
        <v>1</v>
      </c>
      <c r="BP187" s="14">
        <f>P187+T187+X187+AB187+AF187+AJ187+AN187+AR187+AV187+AZ187+BD187+BH187+BL187</f>
        <v>1</v>
      </c>
      <c r="BQ187" s="14">
        <f>K187+BD187</f>
        <v>1</v>
      </c>
    </row>
    <row r="188" spans="3:4" ht="12.75">
      <c r="C188" s="6"/>
      <c r="D188" s="6"/>
    </row>
    <row r="189" spans="1:76" ht="12.75">
      <c r="A189" s="3">
        <v>1421</v>
      </c>
      <c r="C189" s="6">
        <v>22</v>
      </c>
      <c r="D189" s="6">
        <v>88</v>
      </c>
      <c r="E189" s="6">
        <v>22</v>
      </c>
      <c r="F189" s="6">
        <f aca="true" t="shared" si="53" ref="F189:F198">N189+R189+V189+Z189+AD189+AH189+AL189+AP189+AT189+AX189+BB189+BF189+BJ189</f>
        <v>22</v>
      </c>
      <c r="G189" s="6">
        <v>88</v>
      </c>
      <c r="H189" s="6">
        <f aca="true" t="shared" si="54" ref="H189:H198">P189+T189+X189+AB189+AF189+AJ189+AN189+AR189+AV189+AZ189+BD189+BH189+BL189</f>
        <v>88</v>
      </c>
      <c r="I189" s="6">
        <f aca="true" t="shared" si="55" ref="I189:I198">G189/E189</f>
        <v>4</v>
      </c>
      <c r="J189" s="6">
        <f aca="true" t="shared" si="56" ref="J189:J198">E189-BB189</f>
        <v>22</v>
      </c>
      <c r="K189" s="6">
        <f aca="true" t="shared" si="57" ref="K189:K198">P189+T189+X189+AB189+AF189+AJ189+AN189+AR189+AV189+AZ189+BH189+BL189</f>
        <v>88</v>
      </c>
      <c r="L189" s="6">
        <f aca="true" t="shared" si="58" ref="L189:L198">G189-BD189</f>
        <v>88</v>
      </c>
      <c r="M189" s="6">
        <f aca="true" t="shared" si="59" ref="M189:M198">L189/J189</f>
        <v>4</v>
      </c>
      <c r="N189" s="8">
        <v>11</v>
      </c>
      <c r="O189" s="6">
        <v>4.6</v>
      </c>
      <c r="P189" s="16">
        <v>50.599999999999994</v>
      </c>
      <c r="Q189" s="16">
        <v>4.6</v>
      </c>
      <c r="AD189" s="8">
        <v>11</v>
      </c>
      <c r="AE189" s="6">
        <v>3.4</v>
      </c>
      <c r="AF189" s="16">
        <v>37.4</v>
      </c>
      <c r="AG189" s="16">
        <v>3.4</v>
      </c>
      <c r="BS189" s="2"/>
      <c r="BT189" s="6"/>
      <c r="BV189" s="6"/>
      <c r="BW189" s="6"/>
      <c r="BX189" s="6"/>
    </row>
    <row r="190" spans="1:74" ht="12.75">
      <c r="A190" s="3">
        <v>1422</v>
      </c>
      <c r="C190" s="6">
        <v>25</v>
      </c>
      <c r="D190" s="6">
        <v>143.8</v>
      </c>
      <c r="E190" s="6">
        <v>25</v>
      </c>
      <c r="F190" s="6">
        <f t="shared" si="53"/>
        <v>25</v>
      </c>
      <c r="G190" s="6">
        <v>143.8</v>
      </c>
      <c r="H190" s="6">
        <f t="shared" si="54"/>
        <v>143.8</v>
      </c>
      <c r="I190" s="6">
        <f t="shared" si="55"/>
        <v>5.752000000000001</v>
      </c>
      <c r="J190" s="6">
        <f t="shared" si="56"/>
        <v>25</v>
      </c>
      <c r="K190" s="6">
        <f t="shared" si="57"/>
        <v>143.8</v>
      </c>
      <c r="L190" s="6">
        <f t="shared" si="58"/>
        <v>143.8</v>
      </c>
      <c r="M190" s="6">
        <f t="shared" si="59"/>
        <v>5.752000000000001</v>
      </c>
      <c r="N190" s="16">
        <v>11</v>
      </c>
      <c r="O190" s="6">
        <v>7</v>
      </c>
      <c r="P190" s="16">
        <v>77</v>
      </c>
      <c r="Q190" s="16">
        <v>7</v>
      </c>
      <c r="AD190" s="16"/>
      <c r="AP190" s="16">
        <v>14</v>
      </c>
      <c r="AQ190" s="6">
        <v>4.720000000000001</v>
      </c>
      <c r="AR190" s="16">
        <v>66.8</v>
      </c>
      <c r="AS190" s="16">
        <v>4.771428571428571</v>
      </c>
      <c r="BS190" s="2"/>
      <c r="BT190" s="6"/>
      <c r="BV190" s="6"/>
    </row>
    <row r="191" spans="1:71" ht="12.75">
      <c r="A191" s="3">
        <v>1423</v>
      </c>
      <c r="C191" s="6">
        <v>37</v>
      </c>
      <c r="D191" s="6">
        <v>195.9</v>
      </c>
      <c r="E191" s="6">
        <v>37</v>
      </c>
      <c r="F191" s="6">
        <f t="shared" si="53"/>
        <v>37</v>
      </c>
      <c r="G191" s="6">
        <v>195.9</v>
      </c>
      <c r="H191" s="6">
        <f t="shared" si="54"/>
        <v>195.9</v>
      </c>
      <c r="I191" s="6">
        <f t="shared" si="55"/>
        <v>5.294594594594595</v>
      </c>
      <c r="J191" s="6">
        <f t="shared" si="56"/>
        <v>37</v>
      </c>
      <c r="K191" s="6">
        <f t="shared" si="57"/>
        <v>195.9</v>
      </c>
      <c r="L191" s="6">
        <f t="shared" si="58"/>
        <v>195.9</v>
      </c>
      <c r="M191" s="6">
        <f t="shared" si="59"/>
        <v>5.294594594594595</v>
      </c>
      <c r="N191" s="16">
        <v>15</v>
      </c>
      <c r="O191" s="6">
        <v>4.975</v>
      </c>
      <c r="P191" s="16">
        <v>74.9</v>
      </c>
      <c r="Q191" s="16">
        <v>4.993333333333334</v>
      </c>
      <c r="R191" s="2"/>
      <c r="T191" s="22"/>
      <c r="U191"/>
      <c r="Y191"/>
      <c r="Z191" s="2"/>
      <c r="AC191"/>
      <c r="AD191" s="2"/>
      <c r="AG191"/>
      <c r="AK191"/>
      <c r="AL191" s="2"/>
      <c r="AO191"/>
      <c r="AP191" s="16">
        <v>11</v>
      </c>
      <c r="AQ191" s="6">
        <v>7</v>
      </c>
      <c r="AR191" s="16">
        <v>77</v>
      </c>
      <c r="AS191" s="16">
        <v>7</v>
      </c>
      <c r="AT191" s="2"/>
      <c r="AW191"/>
      <c r="BE191"/>
      <c r="BF191" s="2"/>
      <c r="BI191"/>
      <c r="BJ191" s="16">
        <v>11</v>
      </c>
      <c r="BK191" s="6">
        <v>4</v>
      </c>
      <c r="BL191" s="16">
        <v>44</v>
      </c>
      <c r="BM191" s="16">
        <v>4</v>
      </c>
      <c r="BN191" s="2"/>
      <c r="BO191" s="6"/>
      <c r="BP191"/>
      <c r="BQ191" s="6"/>
      <c r="BR191" s="6"/>
      <c r="BS191" s="6"/>
    </row>
    <row r="192" spans="1:49" ht="12.75">
      <c r="A192" s="3">
        <v>1424</v>
      </c>
      <c r="C192" s="6">
        <v>33</v>
      </c>
      <c r="D192" s="6">
        <v>214.5</v>
      </c>
      <c r="E192" s="6">
        <v>33</v>
      </c>
      <c r="F192" s="6">
        <f t="shared" si="53"/>
        <v>33</v>
      </c>
      <c r="G192" s="6">
        <v>214.5</v>
      </c>
      <c r="H192" s="6">
        <f t="shared" si="54"/>
        <v>214.5</v>
      </c>
      <c r="I192" s="6">
        <f t="shared" si="55"/>
        <v>6.5</v>
      </c>
      <c r="J192" s="6">
        <f t="shared" si="56"/>
        <v>33</v>
      </c>
      <c r="K192" s="6">
        <f t="shared" si="57"/>
        <v>214.5</v>
      </c>
      <c r="L192" s="6">
        <f t="shared" si="58"/>
        <v>214.5</v>
      </c>
      <c r="M192" s="6">
        <f t="shared" si="59"/>
        <v>6.5</v>
      </c>
      <c r="N192" s="6">
        <v>16.5</v>
      </c>
      <c r="O192" s="6">
        <v>6.25</v>
      </c>
      <c r="P192" s="6">
        <v>107.25</v>
      </c>
      <c r="Q192" s="16">
        <v>6.5</v>
      </c>
      <c r="AP192" s="6">
        <v>5.5</v>
      </c>
      <c r="AQ192" s="6">
        <v>5.5</v>
      </c>
      <c r="AR192" s="6">
        <v>30.25</v>
      </c>
      <c r="AS192" s="16">
        <v>5.5</v>
      </c>
      <c r="AT192" s="6">
        <v>11</v>
      </c>
      <c r="AU192" s="6">
        <v>7</v>
      </c>
      <c r="AV192" s="6">
        <v>77</v>
      </c>
      <c r="AW192" s="16">
        <v>7</v>
      </c>
    </row>
    <row r="193" spans="1:71" ht="12.75">
      <c r="A193" s="3">
        <v>1425</v>
      </c>
      <c r="C193" s="6">
        <v>38.5</v>
      </c>
      <c r="D193" s="6">
        <v>221.35</v>
      </c>
      <c r="E193" s="6">
        <v>38.5</v>
      </c>
      <c r="F193" s="6">
        <f t="shared" si="53"/>
        <v>38.5</v>
      </c>
      <c r="G193" s="6">
        <v>221.35</v>
      </c>
      <c r="H193" s="6">
        <f t="shared" si="54"/>
        <v>221.35</v>
      </c>
      <c r="I193" s="6">
        <f t="shared" si="55"/>
        <v>5.749350649350649</v>
      </c>
      <c r="J193" s="6">
        <f t="shared" si="56"/>
        <v>38.5</v>
      </c>
      <c r="K193" s="6">
        <f t="shared" si="57"/>
        <v>221.35</v>
      </c>
      <c r="L193" s="6">
        <f t="shared" si="58"/>
        <v>221.35</v>
      </c>
      <c r="M193" s="6">
        <f t="shared" si="59"/>
        <v>5.749350649350649</v>
      </c>
      <c r="N193" s="16">
        <v>21</v>
      </c>
      <c r="O193" s="6">
        <v>6.166666666666667</v>
      </c>
      <c r="P193" s="16">
        <v>137.5</v>
      </c>
      <c r="Q193" s="16">
        <v>6.5476190476190474</v>
      </c>
      <c r="R193" s="2"/>
      <c r="T193" s="22"/>
      <c r="U193"/>
      <c r="Y193"/>
      <c r="Z193" s="2"/>
      <c r="AC193"/>
      <c r="AD193" s="16">
        <v>5.5</v>
      </c>
      <c r="AE193" s="6">
        <v>5.3</v>
      </c>
      <c r="AF193" s="16">
        <v>29.15</v>
      </c>
      <c r="AG193" s="16">
        <v>5.3</v>
      </c>
      <c r="AK193"/>
      <c r="AL193" s="2"/>
      <c r="AO193"/>
      <c r="AP193" s="16">
        <v>1</v>
      </c>
      <c r="AQ193" s="6">
        <v>5.2</v>
      </c>
      <c r="AR193" s="16">
        <v>5.2</v>
      </c>
      <c r="AS193" s="16">
        <v>5.2</v>
      </c>
      <c r="AT193" s="2"/>
      <c r="AW193"/>
      <c r="BE193"/>
      <c r="BF193" s="2"/>
      <c r="BI193"/>
      <c r="BJ193" s="16">
        <v>11</v>
      </c>
      <c r="BK193" s="6">
        <v>4.5</v>
      </c>
      <c r="BL193" s="16">
        <v>49.5</v>
      </c>
      <c r="BM193" s="16">
        <v>4.5</v>
      </c>
      <c r="BN193" s="2"/>
      <c r="BO193" s="6"/>
      <c r="BP193"/>
      <c r="BQ193" s="6"/>
      <c r="BR193" s="6"/>
      <c r="BS193" s="6"/>
    </row>
    <row r="194" spans="1:71" ht="12.75">
      <c r="A194" s="3">
        <v>1426</v>
      </c>
      <c r="C194" s="6">
        <v>48.16666666666667</v>
      </c>
      <c r="D194" s="6">
        <v>296.8666666666667</v>
      </c>
      <c r="E194" s="6">
        <v>48.16666666666667</v>
      </c>
      <c r="F194" s="6">
        <f t="shared" si="53"/>
        <v>48.16666666666667</v>
      </c>
      <c r="G194" s="6">
        <v>296.8666666666667</v>
      </c>
      <c r="H194" s="6">
        <f t="shared" si="54"/>
        <v>296.8666666666667</v>
      </c>
      <c r="I194" s="6">
        <f t="shared" si="55"/>
        <v>6.163321799307958</v>
      </c>
      <c r="J194" s="6">
        <f t="shared" si="56"/>
        <v>48.16666666666667</v>
      </c>
      <c r="K194" s="6">
        <f t="shared" si="57"/>
        <v>296.8666666666667</v>
      </c>
      <c r="L194" s="6">
        <f t="shared" si="58"/>
        <v>296.8666666666667</v>
      </c>
      <c r="M194" s="6">
        <f t="shared" si="59"/>
        <v>6.163321799307958</v>
      </c>
      <c r="N194" s="16">
        <v>12</v>
      </c>
      <c r="O194" s="6">
        <v>6.275</v>
      </c>
      <c r="P194" s="16">
        <v>87.55</v>
      </c>
      <c r="Q194" s="16">
        <v>7.295833333333333</v>
      </c>
      <c r="R194" s="2"/>
      <c r="T194" s="22"/>
      <c r="U194"/>
      <c r="Y194"/>
      <c r="Z194" s="2"/>
      <c r="AC194"/>
      <c r="AD194" s="2"/>
      <c r="AG194"/>
      <c r="AK194"/>
      <c r="AL194" s="2"/>
      <c r="AO194"/>
      <c r="AP194" s="16">
        <v>14.166666666666668</v>
      </c>
      <c r="AQ194" s="6">
        <v>5.433333333333334</v>
      </c>
      <c r="AR194" s="16">
        <v>77.31666666666666</v>
      </c>
      <c r="AS194" s="16">
        <v>5.457647058823529</v>
      </c>
      <c r="AT194" s="16">
        <v>11</v>
      </c>
      <c r="AU194" s="6">
        <v>7.5</v>
      </c>
      <c r="AV194" s="16">
        <v>82.5</v>
      </c>
      <c r="AW194" s="16">
        <v>7.5</v>
      </c>
      <c r="BE194"/>
      <c r="BF194" s="2"/>
      <c r="BI194"/>
      <c r="BJ194" s="16">
        <v>11</v>
      </c>
      <c r="BK194" s="6">
        <v>4.5</v>
      </c>
      <c r="BL194" s="16">
        <v>49.5</v>
      </c>
      <c r="BM194" s="16">
        <v>4.5</v>
      </c>
      <c r="BN194" s="2"/>
      <c r="BO194" s="6"/>
      <c r="BP194"/>
      <c r="BQ194" s="6"/>
      <c r="BR194" s="6"/>
      <c r="BS194" s="6"/>
    </row>
    <row r="195" spans="1:71" ht="12.75">
      <c r="A195" s="3">
        <v>1427</v>
      </c>
      <c r="C195" s="6">
        <v>40.5</v>
      </c>
      <c r="D195" s="6">
        <v>258.175</v>
      </c>
      <c r="E195" s="6">
        <v>40.5</v>
      </c>
      <c r="F195" s="6">
        <f t="shared" si="53"/>
        <v>40.5</v>
      </c>
      <c r="G195" s="6">
        <v>258.175</v>
      </c>
      <c r="H195" s="6">
        <f t="shared" si="54"/>
        <v>258.175</v>
      </c>
      <c r="I195" s="6">
        <f t="shared" si="55"/>
        <v>6.374691358024692</v>
      </c>
      <c r="J195" s="6">
        <f t="shared" si="56"/>
        <v>29.5</v>
      </c>
      <c r="K195" s="6">
        <f t="shared" si="57"/>
        <v>156.425</v>
      </c>
      <c r="L195" s="6">
        <f t="shared" si="58"/>
        <v>156.425</v>
      </c>
      <c r="M195" s="6">
        <f t="shared" si="59"/>
        <v>5.302542372881356</v>
      </c>
      <c r="N195" s="16">
        <v>13</v>
      </c>
      <c r="O195" s="6">
        <v>5.416666666666667</v>
      </c>
      <c r="P195" s="16">
        <v>76.25</v>
      </c>
      <c r="Q195" s="16">
        <v>5.865384615384615</v>
      </c>
      <c r="R195" s="2"/>
      <c r="T195" s="22"/>
      <c r="U195"/>
      <c r="Y195"/>
      <c r="Z195" s="2"/>
      <c r="AC195"/>
      <c r="AD195" s="16">
        <v>5.5</v>
      </c>
      <c r="AE195" s="6">
        <v>4.85</v>
      </c>
      <c r="AF195" s="16">
        <v>26.674999999999997</v>
      </c>
      <c r="AG195" s="16">
        <v>4.85</v>
      </c>
      <c r="AK195"/>
      <c r="AL195" s="2"/>
      <c r="AO195"/>
      <c r="AP195" s="16">
        <v>5</v>
      </c>
      <c r="AQ195" s="6">
        <v>5.3</v>
      </c>
      <c r="AR195" s="16">
        <v>26.5</v>
      </c>
      <c r="AS195" s="16">
        <v>5.3</v>
      </c>
      <c r="AT195" s="2"/>
      <c r="AW195"/>
      <c r="BB195" s="16">
        <v>11</v>
      </c>
      <c r="BC195" s="6">
        <v>9.25</v>
      </c>
      <c r="BD195" s="16">
        <v>101.75</v>
      </c>
      <c r="BE195" s="16">
        <v>9.25</v>
      </c>
      <c r="BF195" s="2"/>
      <c r="BI195"/>
      <c r="BJ195" s="16">
        <v>6</v>
      </c>
      <c r="BK195" s="6">
        <v>4.5</v>
      </c>
      <c r="BL195" s="16">
        <v>27</v>
      </c>
      <c r="BM195" s="16">
        <v>4.5</v>
      </c>
      <c r="BN195" s="2"/>
      <c r="BO195" s="6"/>
      <c r="BP195"/>
      <c r="BQ195" s="6"/>
      <c r="BR195" s="6"/>
      <c r="BS195" s="6"/>
    </row>
    <row r="196" spans="1:76" ht="12.75">
      <c r="A196" s="3">
        <v>1428</v>
      </c>
      <c r="C196" s="6">
        <v>48.5</v>
      </c>
      <c r="D196" s="6">
        <v>291.7</v>
      </c>
      <c r="E196" s="6">
        <v>48.5</v>
      </c>
      <c r="F196" s="6">
        <f t="shared" si="53"/>
        <v>48.5</v>
      </c>
      <c r="G196" s="6">
        <v>291.7</v>
      </c>
      <c r="H196" s="6">
        <f t="shared" si="54"/>
        <v>291.7</v>
      </c>
      <c r="I196" s="6">
        <f t="shared" si="55"/>
        <v>6.014432989690722</v>
      </c>
      <c r="J196" s="6">
        <f t="shared" si="56"/>
        <v>48.5</v>
      </c>
      <c r="K196" s="6">
        <f t="shared" si="57"/>
        <v>291.7</v>
      </c>
      <c r="L196" s="6">
        <f t="shared" si="58"/>
        <v>291.7</v>
      </c>
      <c r="M196" s="6">
        <f t="shared" si="59"/>
        <v>6.014432989690722</v>
      </c>
      <c r="N196" s="16">
        <v>1</v>
      </c>
      <c r="O196" s="6">
        <v>5.2</v>
      </c>
      <c r="P196" s="16">
        <v>5.2</v>
      </c>
      <c r="Q196" s="16">
        <v>5.2</v>
      </c>
      <c r="Z196" s="16">
        <v>8</v>
      </c>
      <c r="AA196" s="6">
        <v>5.300000000000001</v>
      </c>
      <c r="AB196" s="16">
        <v>42.6</v>
      </c>
      <c r="AC196" s="16">
        <v>5.325</v>
      </c>
      <c r="AP196" s="16">
        <v>5.5</v>
      </c>
      <c r="AQ196" s="6">
        <v>5.4</v>
      </c>
      <c r="AR196" s="16">
        <v>29.700000000000003</v>
      </c>
      <c r="AS196" s="16">
        <v>5.4</v>
      </c>
      <c r="AT196" s="16">
        <v>23</v>
      </c>
      <c r="AU196" s="6">
        <v>6.566666666666666</v>
      </c>
      <c r="AV196" s="16">
        <v>164.7</v>
      </c>
      <c r="AW196" s="16">
        <v>7.160869565217391</v>
      </c>
      <c r="BJ196" s="16">
        <v>11</v>
      </c>
      <c r="BK196" s="6">
        <v>4.5</v>
      </c>
      <c r="BL196" s="16">
        <v>49.5</v>
      </c>
      <c r="BM196" s="16">
        <v>4.5</v>
      </c>
      <c r="BN196" s="16"/>
      <c r="BO196" s="29"/>
      <c r="BP196" s="29"/>
      <c r="BQ196" s="29"/>
      <c r="BR196" s="16"/>
      <c r="BS196" s="2"/>
      <c r="BT196" s="6"/>
      <c r="BV196" s="6"/>
      <c r="BW196" s="6"/>
      <c r="BX196" s="6"/>
    </row>
    <row r="197" spans="1:76" ht="12.75">
      <c r="A197" s="3">
        <v>1429</v>
      </c>
      <c r="C197" s="6">
        <v>53</v>
      </c>
      <c r="D197" s="6">
        <v>361.55000000000007</v>
      </c>
      <c r="E197" s="6">
        <v>53</v>
      </c>
      <c r="F197" s="6">
        <f t="shared" si="53"/>
        <v>53</v>
      </c>
      <c r="G197" s="6">
        <v>361.55000000000007</v>
      </c>
      <c r="H197" s="6">
        <f t="shared" si="54"/>
        <v>361.55</v>
      </c>
      <c r="I197" s="6">
        <f t="shared" si="55"/>
        <v>6.821698113207549</v>
      </c>
      <c r="J197" s="6">
        <f t="shared" si="56"/>
        <v>37</v>
      </c>
      <c r="K197" s="6">
        <f t="shared" si="57"/>
        <v>182.35000000000002</v>
      </c>
      <c r="L197" s="6">
        <f t="shared" si="58"/>
        <v>182.35000000000008</v>
      </c>
      <c r="M197" s="6">
        <f t="shared" si="59"/>
        <v>4.9283783783783806</v>
      </c>
      <c r="AD197" s="16">
        <v>11</v>
      </c>
      <c r="AE197" s="6">
        <v>4.55</v>
      </c>
      <c r="AF197" s="16">
        <v>50.05</v>
      </c>
      <c r="AG197" s="16">
        <v>4.55</v>
      </c>
      <c r="AP197" s="16">
        <v>6</v>
      </c>
      <c r="AQ197" s="6">
        <v>5.4</v>
      </c>
      <c r="AR197" s="16">
        <v>32.400000000000006</v>
      </c>
      <c r="AS197" s="16">
        <v>5.400000000000001</v>
      </c>
      <c r="AT197" s="16">
        <v>9</v>
      </c>
      <c r="AU197" s="6">
        <v>5.5</v>
      </c>
      <c r="AV197" s="16">
        <v>50.400000000000006</v>
      </c>
      <c r="AW197" s="16">
        <v>5.6</v>
      </c>
      <c r="BB197" s="16">
        <v>16</v>
      </c>
      <c r="BC197" s="6">
        <v>11.2</v>
      </c>
      <c r="BD197" s="16">
        <v>179.2</v>
      </c>
      <c r="BE197" s="16">
        <v>11.2</v>
      </c>
      <c r="BJ197" s="16">
        <v>11</v>
      </c>
      <c r="BK197" s="6">
        <v>4.5</v>
      </c>
      <c r="BL197" s="16">
        <v>49.5</v>
      </c>
      <c r="BM197" s="16">
        <v>4.5</v>
      </c>
      <c r="BN197" s="16"/>
      <c r="BO197" s="29"/>
      <c r="BP197" s="29"/>
      <c r="BQ197" s="29"/>
      <c r="BR197" s="16"/>
      <c r="BS197" s="2"/>
      <c r="BT197" s="6"/>
      <c r="BV197" s="6"/>
      <c r="BW197" s="6"/>
      <c r="BX197" s="6"/>
    </row>
    <row r="198" spans="1:76" ht="12.75">
      <c r="A198" s="3">
        <v>1430</v>
      </c>
      <c r="C198" s="6">
        <v>53.5</v>
      </c>
      <c r="D198" s="6">
        <v>427.7</v>
      </c>
      <c r="E198" s="6">
        <v>53.5</v>
      </c>
      <c r="F198" s="6">
        <f t="shared" si="53"/>
        <v>53.5</v>
      </c>
      <c r="G198" s="6">
        <v>427.7</v>
      </c>
      <c r="H198" s="6">
        <f t="shared" si="54"/>
        <v>427.7</v>
      </c>
      <c r="I198" s="6">
        <f t="shared" si="55"/>
        <v>7.9943925233644855</v>
      </c>
      <c r="J198" s="6">
        <f t="shared" si="56"/>
        <v>37.5</v>
      </c>
      <c r="K198" s="6">
        <f t="shared" si="57"/>
        <v>219.7</v>
      </c>
      <c r="L198" s="6">
        <f t="shared" si="58"/>
        <v>219.7</v>
      </c>
      <c r="M198" s="6">
        <f t="shared" si="59"/>
        <v>5.858666666666666</v>
      </c>
      <c r="N198" s="6">
        <v>20</v>
      </c>
      <c r="O198" s="6">
        <v>6.133333333333333</v>
      </c>
      <c r="P198" s="6">
        <v>127</v>
      </c>
      <c r="Q198" s="16">
        <v>6.35</v>
      </c>
      <c r="AP198" s="6">
        <v>6.5</v>
      </c>
      <c r="AQ198" s="6">
        <v>5.8</v>
      </c>
      <c r="AR198" s="6">
        <v>37.699999999999996</v>
      </c>
      <c r="AS198" s="16">
        <v>5.799999999999999</v>
      </c>
      <c r="BB198" s="6">
        <v>16</v>
      </c>
      <c r="BC198" s="6">
        <v>13</v>
      </c>
      <c r="BD198" s="6">
        <v>208</v>
      </c>
      <c r="BE198" s="16">
        <v>13</v>
      </c>
      <c r="BJ198" s="6">
        <v>11</v>
      </c>
      <c r="BK198" s="6">
        <v>5</v>
      </c>
      <c r="BL198" s="6">
        <v>55</v>
      </c>
      <c r="BM198" s="16">
        <v>5</v>
      </c>
      <c r="BN198" s="16"/>
      <c r="BO198" s="29"/>
      <c r="BP198" s="29"/>
      <c r="BQ198" s="29"/>
      <c r="BR198" s="16"/>
      <c r="BS198" s="2"/>
      <c r="BT198" s="6"/>
      <c r="BV198" s="6"/>
      <c r="BW198" s="6"/>
      <c r="BX198" s="6"/>
    </row>
    <row r="200" spans="1:65" ht="12.75">
      <c r="A200" s="3" t="s">
        <v>42</v>
      </c>
      <c r="B200" s="10">
        <v>10</v>
      </c>
      <c r="C200" s="6">
        <f>SUM(C189:C199)</f>
        <v>399.1666666666667</v>
      </c>
      <c r="D200" s="6">
        <f>SUM(D189:D199)</f>
        <v>2499.5416666666665</v>
      </c>
      <c r="E200" s="6">
        <f>SUM(E189:E199)</f>
        <v>399.1666666666667</v>
      </c>
      <c r="F200" s="6">
        <f>N200+R200+V200+Z200+AD200+AH200+AL200+AP200+AT200+AX200+BB200+BF200+BJ200</f>
        <v>399.1666666666667</v>
      </c>
      <c r="G200" s="6">
        <f>SUM(G189:G199)</f>
        <v>2499.5416666666665</v>
      </c>
      <c r="H200" s="6">
        <f>P200+T200+X200+AB200+AF200+AJ200+AN200+AR200+AV200+AZ200+BD200+BH200+BL200</f>
        <v>2499.5416666666665</v>
      </c>
      <c r="I200" s="6">
        <f>G200/E200</f>
        <v>6.261899791231732</v>
      </c>
      <c r="J200" s="6">
        <f>SUM(J189:J199)</f>
        <v>356.1666666666667</v>
      </c>
      <c r="K200" s="6">
        <f>SUM(K189:K199)</f>
        <v>2010.591666666667</v>
      </c>
      <c r="L200" s="6">
        <f>G200-BD200</f>
        <v>2010.5916666666665</v>
      </c>
      <c r="M200" s="6">
        <f>K200/J200</f>
        <v>5.645086569957885</v>
      </c>
      <c r="N200" s="6">
        <f>SUM(N189:N199)</f>
        <v>120.5</v>
      </c>
      <c r="O200" s="6">
        <f>AVERAGE(O189:O199)</f>
        <v>5.779629629629629</v>
      </c>
      <c r="P200" s="6">
        <f>SUM(P189:P199)</f>
        <v>743.25</v>
      </c>
      <c r="Q200" s="6">
        <f>P200/N200</f>
        <v>6.168049792531121</v>
      </c>
      <c r="R200" s="6">
        <f>SUM(R189:R199)</f>
        <v>0</v>
      </c>
      <c r="S200" s="6" t="e">
        <f>AVERAGE(S189:S199)</f>
        <v>#DIV/0!</v>
      </c>
      <c r="T200" s="6">
        <f>SUM(T189:T199)</f>
        <v>0</v>
      </c>
      <c r="U200" s="6">
        <v>0</v>
      </c>
      <c r="V200" s="6">
        <f>SUM(V189:V199)</f>
        <v>0</v>
      </c>
      <c r="W200" s="6" t="e">
        <f>AVERAGE(W189:W199)</f>
        <v>#DIV/0!</v>
      </c>
      <c r="X200" s="6">
        <f>SUM(X189:X199)</f>
        <v>0</v>
      </c>
      <c r="Y200" s="6">
        <v>0</v>
      </c>
      <c r="Z200" s="6">
        <f>SUM(Z189:Z199)</f>
        <v>8</v>
      </c>
      <c r="AA200" s="6">
        <f>AVERAGE(AA189:AA199)</f>
        <v>5.300000000000001</v>
      </c>
      <c r="AB200" s="6">
        <f>SUM(AB189:AB199)</f>
        <v>42.6</v>
      </c>
      <c r="AC200" s="16">
        <f>AB200/Z200</f>
        <v>5.325</v>
      </c>
      <c r="AD200" s="6">
        <f>SUM(AD189:AD199)</f>
        <v>33</v>
      </c>
      <c r="AE200" s="6">
        <f>AVERAGE(AE189:AE199)</f>
        <v>4.5249999999999995</v>
      </c>
      <c r="AF200" s="6">
        <f>SUM(AF189:AF199)</f>
        <v>143.27499999999998</v>
      </c>
      <c r="AG200" s="16">
        <f>AF200/AD200</f>
        <v>4.341666666666666</v>
      </c>
      <c r="AH200" s="6">
        <f>SUM(AH189:AH199)</f>
        <v>0</v>
      </c>
      <c r="AI200" s="6" t="e">
        <f>AVERAGE(AI189:AI199)</f>
        <v>#DIV/0!</v>
      </c>
      <c r="AJ200" s="6">
        <f>SUM(AJ189:AJ199)</f>
        <v>0</v>
      </c>
      <c r="AK200" s="6">
        <v>0</v>
      </c>
      <c r="AL200" s="6">
        <f>SUM(AL189:AL199)</f>
        <v>0</v>
      </c>
      <c r="AM200" s="6" t="e">
        <f>AVERAGE(AM189:AM199)</f>
        <v>#DIV/0!</v>
      </c>
      <c r="AN200" s="6">
        <f>SUM(AN189:AN199)</f>
        <v>0</v>
      </c>
      <c r="AO200" s="6">
        <v>0</v>
      </c>
      <c r="AP200" s="6">
        <f>SUM(AP189:AP199)</f>
        <v>68.66666666666667</v>
      </c>
      <c r="AQ200" s="6">
        <f>AVERAGE(AQ189:AQ199)</f>
        <v>5.528148148148147</v>
      </c>
      <c r="AR200" s="6">
        <f>SUM(AR189:AR199)</f>
        <v>382.8666666666666</v>
      </c>
      <c r="AS200" s="16">
        <f>AR200/AP200</f>
        <v>5.575728155339805</v>
      </c>
      <c r="AT200" s="6">
        <f>SUM(AT189:AT199)</f>
        <v>54</v>
      </c>
      <c r="AU200" s="6">
        <f>AVERAGE(AU189:AU199)</f>
        <v>6.641666666666667</v>
      </c>
      <c r="AV200" s="6">
        <f>SUM(AV189:AV199)</f>
        <v>374.6</v>
      </c>
      <c r="AW200" s="16">
        <f>AV200/AT200</f>
        <v>6.937037037037038</v>
      </c>
      <c r="AX200" s="6">
        <f>SUM(AX189:AX199)</f>
        <v>0</v>
      </c>
      <c r="AY200" s="6" t="e">
        <f>AVERAGE(AY189:AY199)</f>
        <v>#DIV/0!</v>
      </c>
      <c r="AZ200" s="6">
        <f>SUM(AZ189:AZ199)</f>
        <v>0</v>
      </c>
      <c r="BA200" s="6">
        <v>0</v>
      </c>
      <c r="BB200" s="6">
        <f>SUM(BB189:BB199)</f>
        <v>43</v>
      </c>
      <c r="BC200" s="6">
        <f>AVERAGE(BC189:BC199)</f>
        <v>11.15</v>
      </c>
      <c r="BD200" s="6">
        <f>SUM(BD189:BD199)</f>
        <v>488.95</v>
      </c>
      <c r="BE200" s="16">
        <f>BD200/BB200</f>
        <v>11.37093023255814</v>
      </c>
      <c r="BF200" s="6">
        <f>SUM(BF189:BF199)</f>
        <v>0</v>
      </c>
      <c r="BG200" s="6" t="e">
        <f>AVERAGE(BG189:BG199)</f>
        <v>#DIV/0!</v>
      </c>
      <c r="BH200" s="6">
        <f>SUM(BH189:BH199)</f>
        <v>0</v>
      </c>
      <c r="BI200" s="6">
        <v>0</v>
      </c>
      <c r="BJ200" s="6">
        <f>SUM(BJ189:BJ199)</f>
        <v>72</v>
      </c>
      <c r="BK200" s="6">
        <f>AVERAGE(BK189:BK199)</f>
        <v>4.5</v>
      </c>
      <c r="BL200" s="6">
        <f>SUM(BL189:BL199)</f>
        <v>324</v>
      </c>
      <c r="BM200" s="16">
        <f>BL200/BJ200</f>
        <v>4.5</v>
      </c>
    </row>
    <row r="201" spans="1:65" ht="12.75">
      <c r="A201" s="3" t="s">
        <v>134</v>
      </c>
      <c r="C201" s="6">
        <f aca="true" t="shared" si="60" ref="C201:H201">C200/10</f>
        <v>39.91666666666667</v>
      </c>
      <c r="D201" s="6">
        <f t="shared" si="60"/>
        <v>249.95416666666665</v>
      </c>
      <c r="E201" s="6">
        <f t="shared" si="60"/>
        <v>39.91666666666667</v>
      </c>
      <c r="F201" s="6">
        <f t="shared" si="60"/>
        <v>39.91666666666667</v>
      </c>
      <c r="G201" s="6">
        <f t="shared" si="60"/>
        <v>249.95416666666665</v>
      </c>
      <c r="H201" s="6">
        <f t="shared" si="60"/>
        <v>249.95416666666665</v>
      </c>
      <c r="I201" s="16">
        <f>H201/F201</f>
        <v>6.261899791231731</v>
      </c>
      <c r="J201" s="6">
        <f>J200/10</f>
        <v>35.61666666666667</v>
      </c>
      <c r="K201" s="6">
        <f>K200/10</f>
        <v>201.0591666666667</v>
      </c>
      <c r="L201" s="6">
        <f>L200/10</f>
        <v>201.05916666666664</v>
      </c>
      <c r="M201" s="16">
        <f>L201/J201</f>
        <v>5.6450865699578845</v>
      </c>
      <c r="N201" s="6">
        <f>N200/10</f>
        <v>12.05</v>
      </c>
      <c r="P201" s="6">
        <f>P200/10</f>
        <v>74.325</v>
      </c>
      <c r="Q201" s="16">
        <f>P201/N201</f>
        <v>6.168049792531121</v>
      </c>
      <c r="R201" s="6">
        <f>R200/10</f>
        <v>0</v>
      </c>
      <c r="T201" s="6">
        <f>T200/10</f>
        <v>0</v>
      </c>
      <c r="V201" s="6">
        <f>V200/10</f>
        <v>0</v>
      </c>
      <c r="X201" s="6">
        <f>X200/10</f>
        <v>0</v>
      </c>
      <c r="Z201" s="6">
        <f>Z200/10</f>
        <v>0.8</v>
      </c>
      <c r="AB201" s="6">
        <f>AB200/10</f>
        <v>4.26</v>
      </c>
      <c r="AC201" s="16">
        <f>AB201/Z201</f>
        <v>5.324999999999999</v>
      </c>
      <c r="AD201" s="6">
        <f>AD200/10</f>
        <v>3.3</v>
      </c>
      <c r="AF201" s="6">
        <f>AF200/10</f>
        <v>14.327499999999997</v>
      </c>
      <c r="AG201" s="16">
        <f>AF201/AD201</f>
        <v>4.341666666666666</v>
      </c>
      <c r="AH201" s="6">
        <f>AH200/10</f>
        <v>0</v>
      </c>
      <c r="AJ201" s="6">
        <f>AJ200/10</f>
        <v>0</v>
      </c>
      <c r="AL201" s="6">
        <f>AL200/10</f>
        <v>0</v>
      </c>
      <c r="AN201" s="6">
        <f>AN200/10</f>
        <v>0</v>
      </c>
      <c r="AP201" s="6">
        <f>AP200/10</f>
        <v>6.866666666666667</v>
      </c>
      <c r="AR201" s="6">
        <f>AR200/10</f>
        <v>38.28666666666666</v>
      </c>
      <c r="AS201" s="16">
        <f>AR201/AP201</f>
        <v>5.575728155339805</v>
      </c>
      <c r="AT201" s="6">
        <f>AT200/10</f>
        <v>5.4</v>
      </c>
      <c r="AV201" s="6">
        <f>AV200/10</f>
        <v>37.46</v>
      </c>
      <c r="AW201" s="16">
        <f>AV201/AT201</f>
        <v>6.937037037037037</v>
      </c>
      <c r="AX201" s="6">
        <f>AX200/10</f>
        <v>0</v>
      </c>
      <c r="AZ201" s="6">
        <f>AZ200/10</f>
        <v>0</v>
      </c>
      <c r="BB201" s="6">
        <f>BB200/10</f>
        <v>4.3</v>
      </c>
      <c r="BD201" s="6">
        <f>BD200/10</f>
        <v>48.894999999999996</v>
      </c>
      <c r="BE201" s="16">
        <f>BD201/BB201</f>
        <v>11.37093023255814</v>
      </c>
      <c r="BF201" s="6">
        <f>BF200/10</f>
        <v>0</v>
      </c>
      <c r="BH201" s="6">
        <f>BH200/10</f>
        <v>0</v>
      </c>
      <c r="BJ201" s="6">
        <f>BJ200/10</f>
        <v>7.2</v>
      </c>
      <c r="BL201" s="6">
        <f>BL200/10</f>
        <v>32.4</v>
      </c>
      <c r="BM201" s="16">
        <f>BL201/BJ201</f>
        <v>4.5</v>
      </c>
    </row>
    <row r="202" spans="1:69" ht="12.75">
      <c r="A202" s="3" t="s">
        <v>174</v>
      </c>
      <c r="J202" s="14">
        <f>J200/$E$200</f>
        <v>0.8922755741127348</v>
      </c>
      <c r="K202" s="14">
        <f>K200/$G$200</f>
        <v>0.8043841370918003</v>
      </c>
      <c r="L202" s="14">
        <f>L200/$G$200</f>
        <v>0.8043841370918001</v>
      </c>
      <c r="N202" s="14">
        <f>N200/$E$200</f>
        <v>0.3018789144050104</v>
      </c>
      <c r="P202" s="14">
        <f>P200/$G$200</f>
        <v>0.2973545149944157</v>
      </c>
      <c r="R202" s="14">
        <f>R200/$E$200</f>
        <v>0</v>
      </c>
      <c r="T202" s="14">
        <f>T200/$G$200</f>
        <v>0</v>
      </c>
      <c r="V202" s="14">
        <f>V200/$E$200</f>
        <v>0</v>
      </c>
      <c r="X202" s="14">
        <f>X200/$G$200</f>
        <v>0</v>
      </c>
      <c r="Z202" s="14">
        <f>Z200/$E$200</f>
        <v>0.020041753653444676</v>
      </c>
      <c r="AB202" s="14">
        <f>AB200/$G$200</f>
        <v>0.017043124572838356</v>
      </c>
      <c r="AD202" s="14">
        <f>AD200/$E$200</f>
        <v>0.08267223382045928</v>
      </c>
      <c r="AF202" s="14">
        <f>AF200/$G$200</f>
        <v>0.05732050875993932</v>
      </c>
      <c r="AH202" s="14">
        <f>AH200/$E$200</f>
        <v>0</v>
      </c>
      <c r="AJ202" s="14">
        <f>AJ200/$G$200</f>
        <v>0</v>
      </c>
      <c r="AL202" s="14">
        <f>AL200/$E$200</f>
        <v>0</v>
      </c>
      <c r="AN202" s="14">
        <f>AN200/$G$200</f>
        <v>0</v>
      </c>
      <c r="AP202" s="14">
        <f>AP200/$E$200</f>
        <v>0.17202505219206682</v>
      </c>
      <c r="AR202" s="14">
        <f>AR200/$G$200</f>
        <v>0.15317474870392905</v>
      </c>
      <c r="AT202" s="14">
        <f>AT200/$E$200</f>
        <v>0.13528183716075157</v>
      </c>
      <c r="AV202" s="14">
        <f>AV200/$G$200</f>
        <v>0.14986747570387907</v>
      </c>
      <c r="AX202" s="14">
        <f>AX200/$E$200</f>
        <v>0</v>
      </c>
      <c r="AZ202" s="14">
        <f>AZ200/$G$200</f>
        <v>0</v>
      </c>
      <c r="BB202" s="14">
        <f>BB200/$E$200</f>
        <v>0.10772442588726514</v>
      </c>
      <c r="BD202" s="14">
        <f>BD200/$G$200</f>
        <v>0.19561586290819985</v>
      </c>
      <c r="BF202" s="14">
        <f>BF200/$E$200</f>
        <v>0</v>
      </c>
      <c r="BH202" s="14">
        <f>BH200/$G$200</f>
        <v>0</v>
      </c>
      <c r="BJ202" s="14">
        <f>BJ200/$E$200</f>
        <v>0.1803757828810021</v>
      </c>
      <c r="BL202" s="14">
        <f>BL200/$G$200</f>
        <v>0.12962376435679876</v>
      </c>
      <c r="BO202" s="14">
        <f>N202+R202+V202+Z202+AD202+AH202+AL202+AP202+AT202+AX202+BB202+BF202+BJ202</f>
        <v>1</v>
      </c>
      <c r="BP202" s="14">
        <f>P202+T202+X202+AB202+AF202+AJ202+AN202+AR202+AV202+AZ202+BD202+BH202+BL202</f>
        <v>1</v>
      </c>
      <c r="BQ202" s="14">
        <f>K202+BD202</f>
        <v>1.0000000000000002</v>
      </c>
    </row>
    <row r="204" spans="1:76" ht="12.75">
      <c r="A204" s="3">
        <v>1431</v>
      </c>
      <c r="C204" s="6">
        <v>53</v>
      </c>
      <c r="D204" s="6">
        <v>328.75</v>
      </c>
      <c r="E204" s="6">
        <v>53</v>
      </c>
      <c r="F204" s="6">
        <f aca="true" t="shared" si="61" ref="F204:F213">N204+R204+V204+Z204+AD204+AH204+AL204+AP204+AT204+AX204+BB204+BF204+BJ204</f>
        <v>53</v>
      </c>
      <c r="G204" s="6">
        <v>328.75</v>
      </c>
      <c r="H204" s="6">
        <f aca="true" t="shared" si="62" ref="H204:H213">P204+T204+X204+AB204+AF204+AJ204+AN204+AR204+AV204+AZ204+BD204+BH204+BL204</f>
        <v>328.75</v>
      </c>
      <c r="I204" s="6">
        <f aca="true" t="shared" si="63" ref="I204:I213">G204/E204</f>
        <v>6.202830188679245</v>
      </c>
      <c r="J204" s="6">
        <f aca="true" t="shared" si="64" ref="J204:J213">E204-BB204</f>
        <v>53</v>
      </c>
      <c r="K204" s="6">
        <f aca="true" t="shared" si="65" ref="K204:K213">P204+T204+X204+AB204+AF204+AJ204+AN204+AR204+AV204+AZ204+BH204+BL204</f>
        <v>328.75</v>
      </c>
      <c r="L204" s="6">
        <f aca="true" t="shared" si="66" ref="L204:L213">G204-BD204</f>
        <v>328.75</v>
      </c>
      <c r="M204" s="6">
        <f aca="true" t="shared" si="67" ref="M204:M213">L204/J204</f>
        <v>6.202830188679245</v>
      </c>
      <c r="N204" s="16">
        <v>11</v>
      </c>
      <c r="O204" s="6">
        <v>6.75</v>
      </c>
      <c r="P204" s="16">
        <v>74.25</v>
      </c>
      <c r="Q204" s="16">
        <v>6.75</v>
      </c>
      <c r="V204" s="16">
        <v>16</v>
      </c>
      <c r="W204" s="6">
        <v>6.75</v>
      </c>
      <c r="X204" s="16">
        <v>108</v>
      </c>
      <c r="Y204" s="16">
        <v>6.75</v>
      </c>
      <c r="AP204" s="16">
        <v>14</v>
      </c>
      <c r="AQ204" s="6">
        <v>6.050000000000001</v>
      </c>
      <c r="AR204" s="16">
        <v>85.6</v>
      </c>
      <c r="AS204" s="16">
        <v>6.114285714285715</v>
      </c>
      <c r="AT204" s="16">
        <v>1</v>
      </c>
      <c r="AU204" s="6">
        <v>5.9</v>
      </c>
      <c r="AV204" s="16">
        <v>5.9</v>
      </c>
      <c r="AW204" s="16">
        <v>5.9</v>
      </c>
      <c r="BJ204" s="16">
        <v>11</v>
      </c>
      <c r="BK204" s="6">
        <v>5</v>
      </c>
      <c r="BL204" s="16">
        <v>55</v>
      </c>
      <c r="BM204" s="16">
        <v>5</v>
      </c>
      <c r="BN204" s="16"/>
      <c r="BO204" s="29"/>
      <c r="BP204" s="29"/>
      <c r="BQ204" s="29"/>
      <c r="BR204" s="16"/>
      <c r="BS204" s="2"/>
      <c r="BT204" s="6"/>
      <c r="BV204" s="6"/>
      <c r="BW204" s="6"/>
      <c r="BX204" s="6"/>
    </row>
    <row r="205" spans="1:76" ht="12.75">
      <c r="A205" s="3">
        <v>1432</v>
      </c>
      <c r="C205" s="6">
        <v>51</v>
      </c>
      <c r="D205" s="6">
        <v>392.1333333333333</v>
      </c>
      <c r="E205" s="6">
        <v>51</v>
      </c>
      <c r="F205" s="6">
        <f t="shared" si="61"/>
        <v>51</v>
      </c>
      <c r="G205" s="6">
        <v>392.1333333333333</v>
      </c>
      <c r="H205" s="6">
        <f t="shared" si="62"/>
        <v>392.1333333333333</v>
      </c>
      <c r="I205" s="6">
        <f t="shared" si="63"/>
        <v>7.688888888888889</v>
      </c>
      <c r="J205" s="6">
        <f t="shared" si="64"/>
        <v>40</v>
      </c>
      <c r="K205" s="6">
        <f t="shared" si="65"/>
        <v>252.3875</v>
      </c>
      <c r="L205" s="6">
        <f t="shared" si="66"/>
        <v>252.3875</v>
      </c>
      <c r="M205" s="6">
        <f t="shared" si="67"/>
        <v>6.3096875</v>
      </c>
      <c r="N205" s="16">
        <v>6.5</v>
      </c>
      <c r="O205" s="6">
        <v>6.300000000000001</v>
      </c>
      <c r="P205" s="16">
        <v>42.3</v>
      </c>
      <c r="Q205" s="16">
        <v>6.5076923076923086</v>
      </c>
      <c r="AL205" s="16">
        <v>11</v>
      </c>
      <c r="AM205" s="6">
        <v>7</v>
      </c>
      <c r="AN205" s="16">
        <v>77</v>
      </c>
      <c r="AO205" s="16">
        <v>7</v>
      </c>
      <c r="AP205" s="16">
        <v>8.5</v>
      </c>
      <c r="AQ205" s="6">
        <v>6.775</v>
      </c>
      <c r="AR205" s="16">
        <v>57.587500000000006</v>
      </c>
      <c r="AS205" s="16">
        <v>6.775</v>
      </c>
      <c r="AT205" s="16">
        <v>3</v>
      </c>
      <c r="AU205" s="6">
        <v>5</v>
      </c>
      <c r="AV205" s="16">
        <v>15</v>
      </c>
      <c r="AW205" s="16">
        <v>5</v>
      </c>
      <c r="BB205" s="16">
        <v>11</v>
      </c>
      <c r="BC205" s="6">
        <v>12.704166666666666</v>
      </c>
      <c r="BD205" s="16">
        <v>139.74583333333334</v>
      </c>
      <c r="BE205" s="16">
        <v>12.704166666666667</v>
      </c>
      <c r="BJ205" s="6">
        <v>11</v>
      </c>
      <c r="BK205" s="6">
        <v>5.5</v>
      </c>
      <c r="BL205" s="6">
        <v>60.5</v>
      </c>
      <c r="BM205" s="16">
        <v>5.5</v>
      </c>
      <c r="BN205" s="16"/>
      <c r="BO205" s="29"/>
      <c r="BP205" s="29"/>
      <c r="BQ205" s="29"/>
      <c r="BR205" s="16"/>
      <c r="BS205" s="2"/>
      <c r="BT205" s="6"/>
      <c r="BV205" s="6"/>
      <c r="BW205" s="6"/>
      <c r="BX205" s="6"/>
    </row>
    <row r="206" spans="1:74" ht="12.75">
      <c r="A206" s="3">
        <v>1433</v>
      </c>
      <c r="C206" s="6">
        <v>57</v>
      </c>
      <c r="D206" s="6">
        <v>392.725</v>
      </c>
      <c r="E206" s="6">
        <v>57</v>
      </c>
      <c r="F206" s="6">
        <f t="shared" si="61"/>
        <v>57</v>
      </c>
      <c r="G206" s="6">
        <v>392.725</v>
      </c>
      <c r="H206" s="6">
        <f t="shared" si="62"/>
        <v>392.72499999999997</v>
      </c>
      <c r="I206" s="6">
        <f t="shared" si="63"/>
        <v>6.889912280701755</v>
      </c>
      <c r="J206" s="6">
        <f t="shared" si="64"/>
        <v>57</v>
      </c>
      <c r="K206" s="6">
        <f t="shared" si="65"/>
        <v>392.72499999999997</v>
      </c>
      <c r="L206" s="6">
        <f t="shared" si="66"/>
        <v>392.725</v>
      </c>
      <c r="M206" s="6">
        <f t="shared" si="67"/>
        <v>6.889912280701755</v>
      </c>
      <c r="N206" s="16">
        <v>8.5</v>
      </c>
      <c r="O206" s="6">
        <v>6.916666666666667</v>
      </c>
      <c r="P206" s="16">
        <v>58.775</v>
      </c>
      <c r="Q206" s="16">
        <v>6.914705882352941</v>
      </c>
      <c r="V206" s="16">
        <v>2</v>
      </c>
      <c r="W206" s="6">
        <v>5.5</v>
      </c>
      <c r="X206" s="16">
        <v>11</v>
      </c>
      <c r="Y206" s="16">
        <v>5.5</v>
      </c>
      <c r="AL206" s="16">
        <v>16</v>
      </c>
      <c r="AM206" s="6">
        <v>7.3</v>
      </c>
      <c r="AN206" s="16">
        <v>120</v>
      </c>
      <c r="AO206" s="16">
        <v>7.5</v>
      </c>
      <c r="AP206" s="16">
        <v>17.5</v>
      </c>
      <c r="AQ206" s="6">
        <v>7.7</v>
      </c>
      <c r="AR206" s="16">
        <v>133.85</v>
      </c>
      <c r="AS206" s="16">
        <v>7.648571428571429</v>
      </c>
      <c r="AT206" s="16">
        <v>1</v>
      </c>
      <c r="AU206" s="6">
        <v>5.7</v>
      </c>
      <c r="AV206" s="16">
        <v>5.7</v>
      </c>
      <c r="AW206" s="16">
        <v>5.7</v>
      </c>
      <c r="BF206" s="16">
        <v>1</v>
      </c>
      <c r="BG206" s="6">
        <v>6.5</v>
      </c>
      <c r="BH206" s="16">
        <v>6.5</v>
      </c>
      <c r="BI206" s="16">
        <v>6.5</v>
      </c>
      <c r="BJ206" s="16">
        <v>11</v>
      </c>
      <c r="BK206" s="6">
        <v>5.15</v>
      </c>
      <c r="BL206" s="16">
        <v>56.9</v>
      </c>
      <c r="BM206" s="16">
        <v>5.172727272727273</v>
      </c>
      <c r="BN206" s="16"/>
      <c r="BO206" s="29"/>
      <c r="BP206" s="29"/>
      <c r="BQ206" s="29"/>
      <c r="BR206" s="16"/>
      <c r="BS206" s="2"/>
      <c r="BT206" s="6"/>
      <c r="BV206" s="6"/>
    </row>
    <row r="207" spans="1:76" ht="12.75">
      <c r="A207" s="3">
        <v>1434</v>
      </c>
      <c r="C207" s="6">
        <v>52</v>
      </c>
      <c r="D207" s="6">
        <v>413.25</v>
      </c>
      <c r="E207" s="6">
        <v>52</v>
      </c>
      <c r="F207" s="6">
        <f t="shared" si="61"/>
        <v>52</v>
      </c>
      <c r="G207" s="6">
        <v>413.25</v>
      </c>
      <c r="H207" s="6">
        <f t="shared" si="62"/>
        <v>413.25</v>
      </c>
      <c r="I207" s="6">
        <f t="shared" si="63"/>
        <v>7.947115384615385</v>
      </c>
      <c r="J207" s="6">
        <f t="shared" si="64"/>
        <v>41</v>
      </c>
      <c r="K207" s="6">
        <f t="shared" si="65"/>
        <v>265.85</v>
      </c>
      <c r="L207" s="6">
        <f t="shared" si="66"/>
        <v>265.85</v>
      </c>
      <c r="M207" s="6">
        <f t="shared" si="67"/>
        <v>6.484146341463415</v>
      </c>
      <c r="N207" s="16">
        <v>1</v>
      </c>
      <c r="O207" s="6">
        <v>6.3</v>
      </c>
      <c r="P207" s="16">
        <v>6.3</v>
      </c>
      <c r="Q207" s="16">
        <v>6.3</v>
      </c>
      <c r="AD207" s="16">
        <v>1</v>
      </c>
      <c r="AE207" s="6">
        <v>5.25</v>
      </c>
      <c r="AF207" s="16">
        <v>5.25</v>
      </c>
      <c r="AG207" s="16">
        <v>5.25</v>
      </c>
      <c r="AH207" s="16">
        <v>2</v>
      </c>
      <c r="AI207" s="6">
        <v>5.074999999999999</v>
      </c>
      <c r="AJ207" s="16">
        <v>10.149999999999999</v>
      </c>
      <c r="AK207" s="16">
        <v>5.074999999999999</v>
      </c>
      <c r="AP207" s="16">
        <v>14</v>
      </c>
      <c r="AQ207" s="6">
        <v>6.75</v>
      </c>
      <c r="AR207" s="16">
        <v>95.75</v>
      </c>
      <c r="AS207" s="16">
        <v>6.839285714285714</v>
      </c>
      <c r="AT207" s="16">
        <v>12</v>
      </c>
      <c r="AU207" s="6">
        <v>6.325</v>
      </c>
      <c r="AV207" s="16">
        <v>85.15</v>
      </c>
      <c r="AW207" s="16">
        <v>7.095833333333334</v>
      </c>
      <c r="BB207" s="16">
        <v>11</v>
      </c>
      <c r="BC207" s="6">
        <v>13.4</v>
      </c>
      <c r="BD207" s="16">
        <v>147.4</v>
      </c>
      <c r="BE207" s="16">
        <v>13.4</v>
      </c>
      <c r="BJ207" s="16">
        <v>11</v>
      </c>
      <c r="BK207" s="6">
        <v>5.75</v>
      </c>
      <c r="BL207" s="16">
        <v>63.25</v>
      </c>
      <c r="BM207" s="16">
        <v>5.75</v>
      </c>
      <c r="BN207" s="16"/>
      <c r="BO207" s="29"/>
      <c r="BP207" s="29"/>
      <c r="BQ207" s="29"/>
      <c r="BR207" s="16"/>
      <c r="BS207" s="2"/>
      <c r="BT207" s="6"/>
      <c r="BV207" s="6"/>
      <c r="BW207" s="6"/>
      <c r="BX207" s="6"/>
    </row>
    <row r="208" spans="1:72" ht="12.75">
      <c r="A208" s="3">
        <v>1435</v>
      </c>
      <c r="C208" s="6">
        <v>48</v>
      </c>
      <c r="D208" s="6">
        <v>385.4125</v>
      </c>
      <c r="E208" s="6">
        <v>48</v>
      </c>
      <c r="F208" s="6">
        <f t="shared" si="61"/>
        <v>48</v>
      </c>
      <c r="G208" s="6">
        <v>385.4125</v>
      </c>
      <c r="H208" s="6">
        <f t="shared" si="62"/>
        <v>385.4125</v>
      </c>
      <c r="I208" s="6">
        <f t="shared" si="63"/>
        <v>8.029427083333333</v>
      </c>
      <c r="J208" s="6">
        <f t="shared" si="64"/>
        <v>37</v>
      </c>
      <c r="K208" s="6">
        <f t="shared" si="65"/>
        <v>239.8</v>
      </c>
      <c r="L208" s="6">
        <f t="shared" si="66"/>
        <v>239.8</v>
      </c>
      <c r="M208" s="6">
        <f t="shared" si="67"/>
        <v>6.481081081081081</v>
      </c>
      <c r="N208" s="16">
        <v>1</v>
      </c>
      <c r="O208" s="6">
        <v>6.4</v>
      </c>
      <c r="P208" s="16">
        <v>6.4</v>
      </c>
      <c r="Q208" s="16">
        <v>6.4</v>
      </c>
      <c r="V208" s="16">
        <v>11</v>
      </c>
      <c r="W208" s="6">
        <v>7</v>
      </c>
      <c r="X208" s="16">
        <v>77</v>
      </c>
      <c r="Y208" s="16">
        <v>7</v>
      </c>
      <c r="AL208" s="16">
        <v>8.5</v>
      </c>
      <c r="AM208" s="6">
        <v>6.85</v>
      </c>
      <c r="AN208" s="16">
        <v>58.22500000000001</v>
      </c>
      <c r="AO208" s="16">
        <v>6.850000000000001</v>
      </c>
      <c r="AP208" s="16">
        <v>5.5</v>
      </c>
      <c r="AQ208" s="6">
        <v>6.85</v>
      </c>
      <c r="AR208" s="16">
        <v>37.675000000000004</v>
      </c>
      <c r="AS208" s="16">
        <v>6.85</v>
      </c>
      <c r="BB208" s="16">
        <v>11</v>
      </c>
      <c r="BC208" s="6">
        <v>13.2375</v>
      </c>
      <c r="BD208" s="16">
        <v>145.6125</v>
      </c>
      <c r="BE208" s="16">
        <v>13.2375</v>
      </c>
      <c r="BJ208" s="16">
        <v>11</v>
      </c>
      <c r="BK208" s="6">
        <v>5.5</v>
      </c>
      <c r="BL208" s="16">
        <v>60.5</v>
      </c>
      <c r="BM208" s="16">
        <v>5.5</v>
      </c>
      <c r="BN208" s="16"/>
      <c r="BO208" s="29"/>
      <c r="BP208" s="29"/>
      <c r="BQ208" s="29"/>
      <c r="BR208" s="16"/>
      <c r="BS208" s="2"/>
      <c r="BT208" s="6"/>
    </row>
    <row r="209" spans="1:72" ht="12.75">
      <c r="A209" s="3">
        <v>1436</v>
      </c>
      <c r="C209" s="6">
        <v>33</v>
      </c>
      <c r="D209" s="6">
        <v>210</v>
      </c>
      <c r="E209" s="6">
        <v>33</v>
      </c>
      <c r="F209" s="6">
        <f t="shared" si="61"/>
        <v>33</v>
      </c>
      <c r="G209" s="6">
        <v>210</v>
      </c>
      <c r="H209" s="6">
        <f t="shared" si="62"/>
        <v>210</v>
      </c>
      <c r="I209" s="6">
        <f t="shared" si="63"/>
        <v>6.363636363636363</v>
      </c>
      <c r="J209" s="6">
        <f t="shared" si="64"/>
        <v>33</v>
      </c>
      <c r="K209" s="6">
        <f t="shared" si="65"/>
        <v>210</v>
      </c>
      <c r="L209" s="6">
        <f t="shared" si="66"/>
        <v>210</v>
      </c>
      <c r="M209" s="6">
        <f t="shared" si="67"/>
        <v>6.363636363636363</v>
      </c>
      <c r="N209" s="16">
        <v>6</v>
      </c>
      <c r="O209" s="6">
        <v>6.5</v>
      </c>
      <c r="P209" s="16">
        <v>39</v>
      </c>
      <c r="Q209" s="16">
        <v>6.5</v>
      </c>
      <c r="AP209" s="16">
        <v>5</v>
      </c>
      <c r="AQ209" s="6">
        <v>6.7</v>
      </c>
      <c r="AR209" s="16">
        <v>33.5</v>
      </c>
      <c r="AS209" s="16">
        <v>6.7</v>
      </c>
      <c r="BF209" s="16">
        <v>11</v>
      </c>
      <c r="BG209" s="6">
        <v>7</v>
      </c>
      <c r="BH209" s="16">
        <v>77</v>
      </c>
      <c r="BI209" s="16">
        <v>7</v>
      </c>
      <c r="BJ209" s="16">
        <v>11</v>
      </c>
      <c r="BK209" s="6">
        <v>5.5</v>
      </c>
      <c r="BL209" s="16">
        <v>60.5</v>
      </c>
      <c r="BM209" s="16">
        <v>5.5</v>
      </c>
      <c r="BN209" s="16"/>
      <c r="BO209" s="29"/>
      <c r="BP209" s="29"/>
      <c r="BQ209" s="29"/>
      <c r="BR209" s="16"/>
      <c r="BS209" s="2"/>
      <c r="BT209" s="6"/>
    </row>
    <row r="210" spans="1:70" ht="12.75">
      <c r="A210" s="3">
        <v>1437</v>
      </c>
      <c r="C210" s="6">
        <v>31</v>
      </c>
      <c r="D210" s="6">
        <v>210</v>
      </c>
      <c r="E210" s="6">
        <v>31</v>
      </c>
      <c r="F210" s="6">
        <f t="shared" si="61"/>
        <v>31</v>
      </c>
      <c r="G210" s="6">
        <v>210</v>
      </c>
      <c r="H210" s="6">
        <f t="shared" si="62"/>
        <v>210</v>
      </c>
      <c r="I210" s="6">
        <f t="shared" si="63"/>
        <v>6.774193548387097</v>
      </c>
      <c r="J210" s="6">
        <f t="shared" si="64"/>
        <v>31</v>
      </c>
      <c r="K210" s="6">
        <f t="shared" si="65"/>
        <v>210</v>
      </c>
      <c r="L210" s="6">
        <f t="shared" si="66"/>
        <v>210</v>
      </c>
      <c r="M210" s="6">
        <f t="shared" si="67"/>
        <v>6.774193548387097</v>
      </c>
      <c r="AL210" s="8">
        <v>11</v>
      </c>
      <c r="AM210" s="6">
        <v>7.5</v>
      </c>
      <c r="AN210" s="16">
        <v>82.5</v>
      </c>
      <c r="AO210" s="16">
        <v>7.5</v>
      </c>
      <c r="BF210" s="8">
        <v>11</v>
      </c>
      <c r="BG210" s="6">
        <v>7.5</v>
      </c>
      <c r="BH210" s="16">
        <v>82.5</v>
      </c>
      <c r="BI210" s="16">
        <v>7.5</v>
      </c>
      <c r="BJ210" s="8">
        <v>9</v>
      </c>
      <c r="BK210" s="6">
        <v>5</v>
      </c>
      <c r="BL210" s="16">
        <v>45</v>
      </c>
      <c r="BM210" s="16">
        <v>5</v>
      </c>
      <c r="BN210" s="16"/>
      <c r="BO210" s="29"/>
      <c r="BP210" s="29"/>
      <c r="BQ210" s="29"/>
      <c r="BR210" s="16"/>
    </row>
    <row r="211" spans="1:76" ht="12.75">
      <c r="A211" s="3">
        <v>1438</v>
      </c>
      <c r="C211" s="6">
        <v>33.5</v>
      </c>
      <c r="D211" s="6">
        <v>246.4625</v>
      </c>
      <c r="E211" s="6">
        <v>33.5</v>
      </c>
      <c r="F211" s="6">
        <f t="shared" si="61"/>
        <v>33.5</v>
      </c>
      <c r="G211" s="6">
        <v>246.4625</v>
      </c>
      <c r="H211" s="6">
        <f t="shared" si="62"/>
        <v>246.4625</v>
      </c>
      <c r="I211" s="6">
        <f t="shared" si="63"/>
        <v>7.357089552238806</v>
      </c>
      <c r="J211" s="6">
        <f t="shared" si="64"/>
        <v>33.5</v>
      </c>
      <c r="K211" s="6">
        <f t="shared" si="65"/>
        <v>246.4625</v>
      </c>
      <c r="L211" s="6">
        <f t="shared" si="66"/>
        <v>246.4625</v>
      </c>
      <c r="M211" s="6">
        <f t="shared" si="67"/>
        <v>7.357089552238806</v>
      </c>
      <c r="N211" s="16">
        <v>5</v>
      </c>
      <c r="O211" s="6">
        <v>7.5</v>
      </c>
      <c r="P211" s="16">
        <v>37.5</v>
      </c>
      <c r="Q211" s="16">
        <v>7.5</v>
      </c>
      <c r="AL211" s="16">
        <v>5.5</v>
      </c>
      <c r="AM211" s="6">
        <v>7.425000000000001</v>
      </c>
      <c r="AN211" s="16">
        <v>40.837500000000006</v>
      </c>
      <c r="AO211" s="16">
        <v>7.425000000000001</v>
      </c>
      <c r="AP211" s="16">
        <v>8.5</v>
      </c>
      <c r="AQ211" s="6">
        <v>7.291666666666667</v>
      </c>
      <c r="AR211" s="16">
        <v>62.125</v>
      </c>
      <c r="AS211" s="16">
        <v>7.3088235294117645</v>
      </c>
      <c r="AT211" s="16">
        <v>14.5</v>
      </c>
      <c r="AU211" s="6">
        <v>7.333333333333333</v>
      </c>
      <c r="AV211" s="16">
        <v>106</v>
      </c>
      <c r="AW211" s="16">
        <v>7.310344827586207</v>
      </c>
      <c r="BS211" s="2"/>
      <c r="BT211" s="6"/>
      <c r="BV211" s="6"/>
      <c r="BW211" s="6"/>
      <c r="BX211" s="6"/>
    </row>
    <row r="212" spans="1:76" ht="12.75">
      <c r="A212" s="3">
        <v>1439</v>
      </c>
      <c r="C212" s="6">
        <v>23</v>
      </c>
      <c r="D212" s="6">
        <v>174.45</v>
      </c>
      <c r="E212" s="6">
        <v>23</v>
      </c>
      <c r="F212" s="6">
        <f t="shared" si="61"/>
        <v>23</v>
      </c>
      <c r="G212" s="6">
        <v>174.45</v>
      </c>
      <c r="H212" s="6">
        <f t="shared" si="62"/>
        <v>174.45</v>
      </c>
      <c r="I212" s="6">
        <f t="shared" si="63"/>
        <v>7.584782608695652</v>
      </c>
      <c r="J212" s="6">
        <f t="shared" si="64"/>
        <v>23</v>
      </c>
      <c r="K212" s="6">
        <f t="shared" si="65"/>
        <v>174.45</v>
      </c>
      <c r="L212" s="6">
        <f t="shared" si="66"/>
        <v>174.45</v>
      </c>
      <c r="M212" s="6">
        <f t="shared" si="67"/>
        <v>7.584782608695652</v>
      </c>
      <c r="N212" s="16">
        <v>5</v>
      </c>
      <c r="O212" s="6">
        <v>7.15</v>
      </c>
      <c r="P212" s="16">
        <v>35.7</v>
      </c>
      <c r="Q212" s="16">
        <v>7.14</v>
      </c>
      <c r="AL212" s="16">
        <v>5</v>
      </c>
      <c r="AM212" s="6">
        <v>8</v>
      </c>
      <c r="AN212" s="16">
        <v>40</v>
      </c>
      <c r="AO212" s="16">
        <v>8</v>
      </c>
      <c r="AP212" s="16">
        <v>5</v>
      </c>
      <c r="AQ212" s="6">
        <v>7.75</v>
      </c>
      <c r="AR212" s="16">
        <v>38.75</v>
      </c>
      <c r="AS212" s="16">
        <v>7.75</v>
      </c>
      <c r="AT212" s="16">
        <v>8</v>
      </c>
      <c r="AU212" s="6">
        <v>7.5</v>
      </c>
      <c r="AV212" s="16">
        <v>60</v>
      </c>
      <c r="AW212" s="16">
        <v>7.5</v>
      </c>
      <c r="BS212" s="2"/>
      <c r="BT212" s="6"/>
      <c r="BV212" s="6"/>
      <c r="BW212" s="6"/>
      <c r="BX212" s="6"/>
    </row>
    <row r="213" spans="1:76" ht="12.75">
      <c r="A213" s="3">
        <v>1440</v>
      </c>
      <c r="C213" s="6">
        <v>13</v>
      </c>
      <c r="D213" s="6">
        <v>98.75</v>
      </c>
      <c r="E213" s="6">
        <v>13</v>
      </c>
      <c r="F213" s="6">
        <f t="shared" si="61"/>
        <v>13</v>
      </c>
      <c r="G213" s="6">
        <v>98.75</v>
      </c>
      <c r="H213" s="6">
        <f t="shared" si="62"/>
        <v>98.75</v>
      </c>
      <c r="I213" s="6">
        <f t="shared" si="63"/>
        <v>7.596153846153846</v>
      </c>
      <c r="J213" s="6">
        <f t="shared" si="64"/>
        <v>13</v>
      </c>
      <c r="K213" s="6">
        <f t="shared" si="65"/>
        <v>98.75</v>
      </c>
      <c r="L213" s="6">
        <f t="shared" si="66"/>
        <v>98.75</v>
      </c>
      <c r="M213" s="6">
        <f t="shared" si="67"/>
        <v>7.596153846153846</v>
      </c>
      <c r="AP213" s="16">
        <v>5</v>
      </c>
      <c r="AQ213" s="6">
        <v>7.75</v>
      </c>
      <c r="AR213" s="16">
        <v>38.75</v>
      </c>
      <c r="AS213" s="16">
        <v>7.75</v>
      </c>
      <c r="AT213" s="16">
        <v>8</v>
      </c>
      <c r="AU213" s="6">
        <v>7.5</v>
      </c>
      <c r="AV213" s="16">
        <v>60</v>
      </c>
      <c r="AW213" s="16">
        <v>7.5</v>
      </c>
      <c r="BS213" s="2"/>
      <c r="BT213" s="6"/>
      <c r="BV213" s="6"/>
      <c r="BW213" s="6"/>
      <c r="BX213" s="6"/>
    </row>
    <row r="215" spans="1:65" ht="12.75">
      <c r="A215" s="3" t="s">
        <v>43</v>
      </c>
      <c r="B215" s="10">
        <v>10</v>
      </c>
      <c r="C215" s="6">
        <f>SUM(C204:C214)</f>
        <v>394.5</v>
      </c>
      <c r="D215" s="6">
        <f>SUM(D204:D214)</f>
        <v>2851.9333333333334</v>
      </c>
      <c r="E215" s="6">
        <f>SUM(E204:E214)</f>
        <v>394.5</v>
      </c>
      <c r="F215" s="6">
        <f>N215+R215+V215+Z215+AD215+AH215+AL215+AP215+AT215+AX215+BB215+BF215+BJ215</f>
        <v>394.5</v>
      </c>
      <c r="G215" s="6">
        <f>SUM(G204:G214)</f>
        <v>2851.9333333333334</v>
      </c>
      <c r="H215" s="6">
        <f>P215+T215+X215+AB215+AF215+AJ215+AN215+AR215+AV215+AZ215+BD215+BH215+BL215</f>
        <v>2851.9333333333334</v>
      </c>
      <c r="I215" s="6">
        <f>G215/E215</f>
        <v>7.22923531896916</v>
      </c>
      <c r="J215" s="6">
        <f>SUM(J204:J214)</f>
        <v>361.5</v>
      </c>
      <c r="K215" s="6">
        <f>SUM(K204:K214)</f>
        <v>2419.1749999999997</v>
      </c>
      <c r="L215" s="6">
        <f>G215-BD215</f>
        <v>2419.175</v>
      </c>
      <c r="M215" s="6">
        <f>K215/J215</f>
        <v>6.692047026279391</v>
      </c>
      <c r="N215" s="6">
        <f>SUM(N204:N214)</f>
        <v>44</v>
      </c>
      <c r="O215" s="6">
        <f>AVERAGE(O204:O214)</f>
        <v>6.727083333333334</v>
      </c>
      <c r="P215" s="6">
        <f>SUM(P204:P214)</f>
        <v>300.22499999999997</v>
      </c>
      <c r="Q215" s="6">
        <f>P215/N215</f>
        <v>6.823295454545454</v>
      </c>
      <c r="R215" s="6">
        <f>SUM(R204:R214)</f>
        <v>0</v>
      </c>
      <c r="S215" s="6" t="e">
        <f>AVERAGE(S204:S214)</f>
        <v>#DIV/0!</v>
      </c>
      <c r="T215" s="6">
        <f>SUM(T204:T214)</f>
        <v>0</v>
      </c>
      <c r="U215" s="6">
        <v>0</v>
      </c>
      <c r="V215" s="6">
        <f>SUM(V204:V214)</f>
        <v>29</v>
      </c>
      <c r="W215" s="6">
        <f>AVERAGE(W204:W214)</f>
        <v>6.416666666666667</v>
      </c>
      <c r="X215" s="6">
        <f>SUM(X204:X214)</f>
        <v>196</v>
      </c>
      <c r="Y215" s="16">
        <f>X215/V215</f>
        <v>6.758620689655173</v>
      </c>
      <c r="Z215" s="6">
        <f>SUM(Z204:Z214)</f>
        <v>0</v>
      </c>
      <c r="AA215" s="6" t="e">
        <f>AVERAGE(AA204:AA214)</f>
        <v>#DIV/0!</v>
      </c>
      <c r="AB215" s="6">
        <f>SUM(AB204:AB214)</f>
        <v>0</v>
      </c>
      <c r="AC215" s="16">
        <v>0</v>
      </c>
      <c r="AD215" s="6">
        <f>SUM(AD204:AD214)</f>
        <v>1</v>
      </c>
      <c r="AE215" s="6">
        <f>AVERAGE(AE204:AE214)</f>
        <v>5.25</v>
      </c>
      <c r="AF215" s="6">
        <f>SUM(AF204:AF214)</f>
        <v>5.25</v>
      </c>
      <c r="AG215" s="16">
        <f>AF215/AD215</f>
        <v>5.25</v>
      </c>
      <c r="AH215" s="6">
        <f>SUM(AH204:AH214)</f>
        <v>2</v>
      </c>
      <c r="AI215" s="6">
        <f>AVERAGE(AI204:AI214)</f>
        <v>5.074999999999999</v>
      </c>
      <c r="AJ215" s="6">
        <f>SUM(AJ204:AJ214)</f>
        <v>10.149999999999999</v>
      </c>
      <c r="AK215" s="16">
        <f>AJ215/AH215</f>
        <v>5.074999999999999</v>
      </c>
      <c r="AL215" s="6">
        <f>SUM(AL204:AL214)</f>
        <v>57</v>
      </c>
      <c r="AM215" s="6">
        <f>AVERAGE(AM204:AM214)</f>
        <v>7.345833333333334</v>
      </c>
      <c r="AN215" s="6">
        <f>SUM(AN204:AN214)</f>
        <v>418.5625</v>
      </c>
      <c r="AO215" s="16">
        <f>AN215/AL215</f>
        <v>7.343201754385965</v>
      </c>
      <c r="AP215" s="6">
        <f>SUM(AP204:AP214)</f>
        <v>83</v>
      </c>
      <c r="AQ215" s="6">
        <f>AVERAGE(AQ204:AQ214)</f>
        <v>7.068518518518519</v>
      </c>
      <c r="AR215" s="6">
        <f>SUM(AR204:AR214)</f>
        <v>583.5875000000001</v>
      </c>
      <c r="AS215" s="16">
        <f>AR215/AP215</f>
        <v>7.031174698795182</v>
      </c>
      <c r="AT215" s="6">
        <f>SUM(AT204:AT214)</f>
        <v>47.5</v>
      </c>
      <c r="AU215" s="6">
        <f>AVERAGE(AU204:AU214)</f>
        <v>6.46547619047619</v>
      </c>
      <c r="AV215" s="6">
        <f>SUM(AV204:AV214)</f>
        <v>337.75</v>
      </c>
      <c r="AW215" s="16">
        <f>AV215/AT215</f>
        <v>7.110526315789474</v>
      </c>
      <c r="AX215" s="6">
        <f>SUM(AX204:AX214)</f>
        <v>0</v>
      </c>
      <c r="AY215" s="6" t="e">
        <f>AVERAGE(AY204:AY214)</f>
        <v>#DIV/0!</v>
      </c>
      <c r="AZ215" s="6">
        <f>SUM(AZ204:AZ214)</f>
        <v>0</v>
      </c>
      <c r="BA215" s="6">
        <v>0</v>
      </c>
      <c r="BB215" s="6">
        <f>SUM(BB204:BB214)</f>
        <v>33</v>
      </c>
      <c r="BC215" s="6">
        <f>AVERAGE(BC204:BC214)</f>
        <v>13.113888888888889</v>
      </c>
      <c r="BD215" s="6">
        <f>SUM(BD204:BD214)</f>
        <v>432.7583333333334</v>
      </c>
      <c r="BE215" s="16">
        <f>BD215/BB215</f>
        <v>13.11388888888889</v>
      </c>
      <c r="BF215" s="6">
        <f>SUM(BF204:BF214)</f>
        <v>23</v>
      </c>
      <c r="BG215" s="6">
        <f>AVERAGE(BG204:BG214)</f>
        <v>7</v>
      </c>
      <c r="BH215" s="6">
        <f>SUM(BH204:BH214)</f>
        <v>166</v>
      </c>
      <c r="BI215" s="16">
        <f>BH215/BF215</f>
        <v>7.217391304347826</v>
      </c>
      <c r="BJ215" s="6">
        <f>SUM(BJ204:BJ214)</f>
        <v>75</v>
      </c>
      <c r="BK215" s="6">
        <f>AVERAGE(BK204:BK214)</f>
        <v>5.3428571428571425</v>
      </c>
      <c r="BL215" s="6">
        <f>SUM(BL204:BL214)</f>
        <v>401.65</v>
      </c>
      <c r="BM215" s="16">
        <f>BL215/BJ215</f>
        <v>5.355333333333333</v>
      </c>
    </row>
    <row r="216" spans="1:65" ht="12.75">
      <c r="A216" s="3" t="s">
        <v>134</v>
      </c>
      <c r="C216" s="6">
        <f aca="true" t="shared" si="68" ref="C216:H216">C215/10</f>
        <v>39.45</v>
      </c>
      <c r="D216" s="6">
        <f t="shared" si="68"/>
        <v>285.1933333333333</v>
      </c>
      <c r="E216" s="6">
        <f t="shared" si="68"/>
        <v>39.45</v>
      </c>
      <c r="F216" s="6">
        <f t="shared" si="68"/>
        <v>39.45</v>
      </c>
      <c r="G216" s="6">
        <f t="shared" si="68"/>
        <v>285.1933333333333</v>
      </c>
      <c r="H216" s="6">
        <f t="shared" si="68"/>
        <v>285.1933333333333</v>
      </c>
      <c r="I216" s="6">
        <f>G216/E216</f>
        <v>7.229235318969159</v>
      </c>
      <c r="J216" s="6">
        <f>J215/10</f>
        <v>36.15</v>
      </c>
      <c r="K216" s="6">
        <f>K215/10</f>
        <v>241.91749999999996</v>
      </c>
      <c r="L216" s="6">
        <f>L215/10</f>
        <v>241.91750000000002</v>
      </c>
      <c r="M216" s="6">
        <f>K216/J216</f>
        <v>6.692047026279391</v>
      </c>
      <c r="N216" s="6">
        <f>N215/10</f>
        <v>4.4</v>
      </c>
      <c r="P216" s="6">
        <f>P215/10</f>
        <v>30.022499999999997</v>
      </c>
      <c r="Q216" s="6">
        <f>P216/N216</f>
        <v>6.823295454545454</v>
      </c>
      <c r="R216" s="6">
        <f>R215/10</f>
        <v>0</v>
      </c>
      <c r="T216" s="6">
        <f>T215/10</f>
        <v>0</v>
      </c>
      <c r="V216" s="6">
        <f>V215/10</f>
        <v>2.9</v>
      </c>
      <c r="X216" s="6">
        <f>X215/10</f>
        <v>19.6</v>
      </c>
      <c r="Y216" s="6">
        <f>X216/V216</f>
        <v>6.7586206896551735</v>
      </c>
      <c r="Z216" s="6">
        <f>Z215/10</f>
        <v>0</v>
      </c>
      <c r="AB216" s="6">
        <f>AB215/10</f>
        <v>0</v>
      </c>
      <c r="AD216" s="6">
        <f>AD215/10</f>
        <v>0.1</v>
      </c>
      <c r="AF216" s="6">
        <f>AF215/10</f>
        <v>0.525</v>
      </c>
      <c r="AG216" s="6">
        <f>AF216/AD216</f>
        <v>5.25</v>
      </c>
      <c r="AH216" s="6">
        <f>AH215/10</f>
        <v>0.2</v>
      </c>
      <c r="AJ216" s="6">
        <f>AJ215/10</f>
        <v>1.015</v>
      </c>
      <c r="AK216" s="6">
        <f>AJ216/AH216</f>
        <v>5.074999999999999</v>
      </c>
      <c r="AL216" s="6">
        <f>AL215/10</f>
        <v>5.7</v>
      </c>
      <c r="AN216" s="6">
        <f>AN215/10</f>
        <v>41.85625</v>
      </c>
      <c r="AO216" s="6">
        <f>AN216/AL216</f>
        <v>7.343201754385965</v>
      </c>
      <c r="AP216" s="6">
        <f>AP215/10</f>
        <v>8.3</v>
      </c>
      <c r="AR216" s="6">
        <f>AR215/10</f>
        <v>58.35875000000001</v>
      </c>
      <c r="AS216" s="6">
        <f>AR216/AP216</f>
        <v>7.031174698795181</v>
      </c>
      <c r="AT216" s="6">
        <f>AT215/10</f>
        <v>4.75</v>
      </c>
      <c r="AV216" s="6">
        <f>AV215/10</f>
        <v>33.775</v>
      </c>
      <c r="AW216" s="6">
        <f>AV216/AT216</f>
        <v>7.110526315789474</v>
      </c>
      <c r="AX216" s="6">
        <f>AX215/10</f>
        <v>0</v>
      </c>
      <c r="AZ216" s="6">
        <f>AZ215/10</f>
        <v>0</v>
      </c>
      <c r="BB216" s="6">
        <f>BB215/10</f>
        <v>3.3</v>
      </c>
      <c r="BD216" s="6">
        <f>BD215/10</f>
        <v>43.27583333333334</v>
      </c>
      <c r="BE216" s="6">
        <f>BD216/BB216</f>
        <v>13.11388888888889</v>
      </c>
      <c r="BF216" s="6">
        <f>BF215/10</f>
        <v>2.3</v>
      </c>
      <c r="BH216" s="6">
        <f>BH215/10</f>
        <v>16.6</v>
      </c>
      <c r="BI216" s="6">
        <f>BH216/BF216</f>
        <v>7.217391304347827</v>
      </c>
      <c r="BJ216" s="6">
        <f>BJ215/10</f>
        <v>7.5</v>
      </c>
      <c r="BL216" s="6">
        <f>BL215/10</f>
        <v>40.165</v>
      </c>
      <c r="BM216" s="6">
        <f>BL216/BJ216</f>
        <v>5.355333333333333</v>
      </c>
    </row>
    <row r="217" spans="1:69" ht="12.75">
      <c r="A217" s="3" t="s">
        <v>174</v>
      </c>
      <c r="J217" s="14">
        <f>J215/$E$215</f>
        <v>0.9163498098859315</v>
      </c>
      <c r="K217" s="14">
        <f>K215/$G$215</f>
        <v>0.8482579069169451</v>
      </c>
      <c r="L217" s="14">
        <f>L215/$G$215</f>
        <v>0.8482579069169452</v>
      </c>
      <c r="N217" s="14">
        <f>N215/$E$215</f>
        <v>0.11153358681875793</v>
      </c>
      <c r="P217" s="14">
        <f>P215/$G$215</f>
        <v>0.10527069356459944</v>
      </c>
      <c r="R217" s="14">
        <f>R215/$E$215</f>
        <v>0</v>
      </c>
      <c r="T217" s="14">
        <f>T215/$G$215</f>
        <v>0</v>
      </c>
      <c r="V217" s="14">
        <f>V215/$E$215</f>
        <v>0.07351077313054499</v>
      </c>
      <c r="X217" s="14">
        <f>X215/$G$215</f>
        <v>0.06872530914701139</v>
      </c>
      <c r="Z217" s="14">
        <f>Z215/$E$215</f>
        <v>0</v>
      </c>
      <c r="AB217" s="14">
        <f>AB215/$G$215</f>
        <v>0</v>
      </c>
      <c r="AD217" s="14">
        <f>AD215/$E$215</f>
        <v>0.0025348542458808617</v>
      </c>
      <c r="AF217" s="14">
        <f>AF215/$G$215</f>
        <v>0.0018408564950092336</v>
      </c>
      <c r="AG217" s="14"/>
      <c r="AH217" s="14">
        <f>AH215/$E$215</f>
        <v>0.005069708491761723</v>
      </c>
      <c r="AJ217" s="14">
        <f>AJ215/$G$215</f>
        <v>0.0035589892236845173</v>
      </c>
      <c r="AL217" s="14">
        <f>AL215/$E$215</f>
        <v>0.1444866920152091</v>
      </c>
      <c r="AN217" s="14">
        <f>AN215/$G$215</f>
        <v>0.14676447556043853</v>
      </c>
      <c r="AP217" s="14">
        <f>AP215/$E$215</f>
        <v>0.21039290240811154</v>
      </c>
      <c r="AR217" s="14">
        <f>AR215/$G$215</f>
        <v>0.20462873138689547</v>
      </c>
      <c r="AS217" s="14"/>
      <c r="AT217" s="14">
        <f>AT215/$E$215</f>
        <v>0.12040557667934093</v>
      </c>
      <c r="AV217" s="14">
        <f>AV215/$G$215</f>
        <v>0.11842843451226069</v>
      </c>
      <c r="AX217" s="14">
        <f>AX215/$E$215</f>
        <v>0</v>
      </c>
      <c r="AZ217" s="14">
        <f>AZ215/$G$215</f>
        <v>0</v>
      </c>
      <c r="BB217" s="14">
        <f>BB215/$E$215</f>
        <v>0.08365019011406843</v>
      </c>
      <c r="BD217" s="14">
        <f>BD215/$G$215</f>
        <v>0.15174209308305478</v>
      </c>
      <c r="BF217" s="14">
        <f>BF215/$E$215</f>
        <v>0.058301647655259824</v>
      </c>
      <c r="BH217" s="14">
        <f>BH215/$G$215</f>
        <v>0.05820612917553005</v>
      </c>
      <c r="BJ217" s="14">
        <f>BJ215/$E$215</f>
        <v>0.19011406844106463</v>
      </c>
      <c r="BL217" s="14">
        <f>BL215/$G$215</f>
        <v>0.14083428785151592</v>
      </c>
      <c r="BO217" s="14">
        <f>N217+R217+V217+Z217+AD217+AH217+AL217+AP217+AT217+AX217+BB217+BF217+BJ217</f>
        <v>0.9999999999999999</v>
      </c>
      <c r="BP217" s="14">
        <f>P217+T217+X217+AB217+AF217+AJ217+AN217+AR217+AV217+AZ217+BD217+BH217+BL217</f>
        <v>1</v>
      </c>
      <c r="BQ217" s="14">
        <f>K217+BD217</f>
        <v>0.9999999999999999</v>
      </c>
    </row>
    <row r="219" spans="1:73" ht="12.75">
      <c r="A219" s="3">
        <v>1441</v>
      </c>
      <c r="C219" s="6">
        <v>26</v>
      </c>
      <c r="D219" s="6">
        <v>244.95</v>
      </c>
      <c r="E219" s="6">
        <v>26</v>
      </c>
      <c r="F219" s="6">
        <f aca="true" t="shared" si="69" ref="F219:F228">N219+R219+V219+Z219+AD219+AH219+AL219+AP219+AT219+AX219+BB219+BF219+BJ219</f>
        <v>26</v>
      </c>
      <c r="G219" s="6">
        <v>244.95</v>
      </c>
      <c r="H219" s="6">
        <f aca="true" t="shared" si="70" ref="H219:H228">P219+T219+X219+AB219+AF219+AJ219+AN219+AR219+AV219+AZ219+BD219+BH219+BL219</f>
        <v>244.95000000000002</v>
      </c>
      <c r="I219" s="6">
        <f aca="true" t="shared" si="71" ref="I219:I228">G219/E219</f>
        <v>9.421153846153846</v>
      </c>
      <c r="J219" s="6">
        <f aca="true" t="shared" si="72" ref="J219:J228">E219-BB219</f>
        <v>13</v>
      </c>
      <c r="K219" s="6">
        <f aca="true" t="shared" si="73" ref="K219:K228">P219+T219+X219+AB219+AF219+AJ219+AN219+AR219+AV219+AZ219+BH219+BL219</f>
        <v>100.1</v>
      </c>
      <c r="L219" s="6">
        <f aca="true" t="shared" si="74" ref="L219:L228">G219-BD219</f>
        <v>100.09999999999997</v>
      </c>
      <c r="M219" s="6">
        <f aca="true" t="shared" si="75" ref="M219:M228">L219/J219</f>
        <v>7.6999999999999975</v>
      </c>
      <c r="AL219" s="16">
        <v>8</v>
      </c>
      <c r="AM219" s="6">
        <v>7.9</v>
      </c>
      <c r="AN219" s="16">
        <v>63.6</v>
      </c>
      <c r="AO219" s="16">
        <v>7.95</v>
      </c>
      <c r="AP219" s="16">
        <v>5</v>
      </c>
      <c r="AQ219" s="6">
        <v>7.3</v>
      </c>
      <c r="AR219" s="16">
        <v>36.5</v>
      </c>
      <c r="AS219" s="16">
        <v>7.3</v>
      </c>
      <c r="BB219" s="16">
        <v>13</v>
      </c>
      <c r="BC219" s="6">
        <v>11.142307692307691</v>
      </c>
      <c r="BD219" s="16">
        <v>144.85000000000002</v>
      </c>
      <c r="BE219" s="16">
        <v>11.142307692307694</v>
      </c>
      <c r="BS219" s="2"/>
      <c r="BT219" s="6"/>
      <c r="BU219" s="6"/>
    </row>
    <row r="220" spans="1:79" ht="12.75">
      <c r="A220" s="3">
        <v>1442</v>
      </c>
      <c r="C220" s="6">
        <v>26.833333333333336</v>
      </c>
      <c r="D220" s="6">
        <v>232.325</v>
      </c>
      <c r="E220" s="6">
        <v>26.833333333333336</v>
      </c>
      <c r="F220" s="6">
        <f t="shared" si="69"/>
        <v>26.833333333333336</v>
      </c>
      <c r="G220" s="6">
        <v>232.325</v>
      </c>
      <c r="H220" s="6">
        <f t="shared" si="70"/>
        <v>232.325</v>
      </c>
      <c r="I220" s="6">
        <f t="shared" si="71"/>
        <v>8.65807453416149</v>
      </c>
      <c r="J220" s="6">
        <f t="shared" si="72"/>
        <v>13.500000000000002</v>
      </c>
      <c r="K220" s="6">
        <f t="shared" si="73"/>
        <v>98.325</v>
      </c>
      <c r="L220" s="6">
        <f t="shared" si="74"/>
        <v>98.32499999999999</v>
      </c>
      <c r="M220" s="6">
        <f t="shared" si="75"/>
        <v>7.283333333333331</v>
      </c>
      <c r="N220" s="16">
        <v>5</v>
      </c>
      <c r="O220" s="16">
        <v>7</v>
      </c>
      <c r="P220" s="16">
        <v>35</v>
      </c>
      <c r="Q220" s="16">
        <v>7</v>
      </c>
      <c r="AP220" s="16">
        <v>8.5</v>
      </c>
      <c r="AQ220" s="16">
        <v>7.45</v>
      </c>
      <c r="AR220" s="16">
        <v>63.325</v>
      </c>
      <c r="AS220" s="16">
        <v>7.45</v>
      </c>
      <c r="BB220" s="16">
        <v>13.333333333333334</v>
      </c>
      <c r="BC220" s="16">
        <v>10.133333333333335</v>
      </c>
      <c r="BD220" s="16">
        <v>134</v>
      </c>
      <c r="BE220" s="16">
        <v>10.049999999999999</v>
      </c>
      <c r="BS220" s="2"/>
      <c r="BT220" s="6"/>
      <c r="BV220" s="6"/>
      <c r="BW220" s="6"/>
      <c r="BX220" s="6"/>
      <c r="CA220" s="21"/>
    </row>
    <row r="221" spans="1:76" ht="12.75">
      <c r="A221" s="3">
        <v>1443</v>
      </c>
      <c r="C221" s="6">
        <v>47.666666666666664</v>
      </c>
      <c r="D221" s="6">
        <v>327.4333333333333</v>
      </c>
      <c r="E221" s="6">
        <v>47.666666666666664</v>
      </c>
      <c r="F221" s="6">
        <f t="shared" si="69"/>
        <v>47.666666666666664</v>
      </c>
      <c r="G221" s="6">
        <v>327.4333333333333</v>
      </c>
      <c r="H221" s="6">
        <f t="shared" si="70"/>
        <v>327.4333333333333</v>
      </c>
      <c r="I221" s="6">
        <f t="shared" si="71"/>
        <v>6.869230769230769</v>
      </c>
      <c r="J221" s="6">
        <f t="shared" si="72"/>
        <v>47.666666666666664</v>
      </c>
      <c r="K221" s="6">
        <f t="shared" si="73"/>
        <v>327.4333333333333</v>
      </c>
      <c r="L221" s="6">
        <f t="shared" si="74"/>
        <v>327.4333333333333</v>
      </c>
      <c r="M221" s="6">
        <f t="shared" si="75"/>
        <v>6.869230769230769</v>
      </c>
      <c r="N221" s="16"/>
      <c r="AH221" s="16">
        <v>16</v>
      </c>
      <c r="AI221" s="6">
        <v>7.4</v>
      </c>
      <c r="AJ221" s="16">
        <v>118.4</v>
      </c>
      <c r="AK221" s="16">
        <v>7.4</v>
      </c>
      <c r="AL221" s="16">
        <v>8.666666666666666</v>
      </c>
      <c r="AM221" s="6">
        <v>7.4</v>
      </c>
      <c r="AN221" s="16">
        <v>64.13333333333333</v>
      </c>
      <c r="AO221" s="16">
        <v>7.4</v>
      </c>
      <c r="AP221" s="16">
        <v>5</v>
      </c>
      <c r="AQ221" s="6">
        <v>7</v>
      </c>
      <c r="AR221" s="16">
        <v>35</v>
      </c>
      <c r="AS221" s="16">
        <v>7</v>
      </c>
      <c r="AT221" s="16">
        <v>10</v>
      </c>
      <c r="AU221" s="6">
        <v>7.4</v>
      </c>
      <c r="AV221" s="16">
        <v>74</v>
      </c>
      <c r="AW221" s="16">
        <v>7.4</v>
      </c>
      <c r="BJ221" s="16">
        <v>8</v>
      </c>
      <c r="BK221" s="6">
        <v>5.35</v>
      </c>
      <c r="BL221" s="16">
        <v>35.900000000000006</v>
      </c>
      <c r="BM221" s="16">
        <v>4.487500000000001</v>
      </c>
      <c r="BN221" s="16"/>
      <c r="BO221" s="29"/>
      <c r="BP221" s="29"/>
      <c r="BQ221" s="29"/>
      <c r="BR221" s="16"/>
      <c r="BS221" s="2"/>
      <c r="BT221" s="6"/>
      <c r="BV221" s="6"/>
      <c r="BW221" s="6"/>
      <c r="BX221" s="6"/>
    </row>
    <row r="222" spans="1:49" ht="12.75">
      <c r="A222" s="3">
        <v>1444</v>
      </c>
      <c r="C222" s="6">
        <v>65.5</v>
      </c>
      <c r="D222" s="6">
        <v>475.5</v>
      </c>
      <c r="E222" s="6">
        <v>57.5</v>
      </c>
      <c r="F222" s="6">
        <f t="shared" si="69"/>
        <v>57.5</v>
      </c>
      <c r="G222" s="6">
        <v>433.5</v>
      </c>
      <c r="H222" s="6">
        <f t="shared" si="70"/>
        <v>433.5</v>
      </c>
      <c r="I222" s="6">
        <f t="shared" si="71"/>
        <v>7.539130434782609</v>
      </c>
      <c r="J222" s="6">
        <f t="shared" si="72"/>
        <v>57.5</v>
      </c>
      <c r="K222" s="6">
        <f t="shared" si="73"/>
        <v>433.5</v>
      </c>
      <c r="L222" s="6">
        <f t="shared" si="74"/>
        <v>433.5</v>
      </c>
      <c r="M222" s="6">
        <f t="shared" si="75"/>
        <v>7.539130434782609</v>
      </c>
      <c r="N222" s="16">
        <v>5</v>
      </c>
      <c r="O222" s="6">
        <v>7</v>
      </c>
      <c r="P222" s="16">
        <v>35</v>
      </c>
      <c r="Q222" s="16">
        <v>7</v>
      </c>
      <c r="AD222" s="16">
        <v>17</v>
      </c>
      <c r="AE222" s="6">
        <v>7.666666666666667</v>
      </c>
      <c r="AF222" s="16">
        <v>128.5</v>
      </c>
      <c r="AG222" s="16">
        <v>7.5588235294117645</v>
      </c>
      <c r="AH222" s="16">
        <v>10</v>
      </c>
      <c r="AI222" s="6">
        <v>7.5</v>
      </c>
      <c r="AJ222" s="16">
        <v>75</v>
      </c>
      <c r="AK222" s="16">
        <v>7.5</v>
      </c>
      <c r="AP222" s="16">
        <v>15.5</v>
      </c>
      <c r="AQ222" s="6">
        <v>7.333333333333333</v>
      </c>
      <c r="AR222" s="16">
        <v>115</v>
      </c>
      <c r="AS222" s="16">
        <v>7.419354838709677</v>
      </c>
      <c r="AT222" s="16">
        <v>10</v>
      </c>
      <c r="AU222" s="6">
        <v>8</v>
      </c>
      <c r="AV222" s="16">
        <v>80</v>
      </c>
      <c r="AW222" s="16">
        <v>8</v>
      </c>
    </row>
    <row r="223" spans="1:76" ht="12.75">
      <c r="A223" s="3">
        <v>1445</v>
      </c>
      <c r="C223" s="6">
        <v>39.5</v>
      </c>
      <c r="D223" s="6">
        <v>281</v>
      </c>
      <c r="E223" s="6">
        <v>39.5</v>
      </c>
      <c r="F223" s="6">
        <f t="shared" si="69"/>
        <v>39.5</v>
      </c>
      <c r="G223" s="6">
        <v>281</v>
      </c>
      <c r="H223" s="6">
        <f t="shared" si="70"/>
        <v>281</v>
      </c>
      <c r="I223" s="6">
        <f t="shared" si="71"/>
        <v>7.113924050632911</v>
      </c>
      <c r="J223" s="6">
        <f t="shared" si="72"/>
        <v>39.5</v>
      </c>
      <c r="K223" s="6">
        <f t="shared" si="73"/>
        <v>281</v>
      </c>
      <c r="L223" s="6">
        <f t="shared" si="74"/>
        <v>281</v>
      </c>
      <c r="M223" s="6">
        <f t="shared" si="75"/>
        <v>7.113924050632911</v>
      </c>
      <c r="N223" s="16">
        <v>8</v>
      </c>
      <c r="O223" s="6">
        <v>7</v>
      </c>
      <c r="P223" s="16">
        <v>56</v>
      </c>
      <c r="Q223" s="16">
        <v>7</v>
      </c>
      <c r="AD223" s="16">
        <v>2</v>
      </c>
      <c r="AE223" s="6">
        <v>8</v>
      </c>
      <c r="AF223" s="16">
        <v>16</v>
      </c>
      <c r="AG223" s="16">
        <v>8</v>
      </c>
      <c r="AP223" s="16"/>
      <c r="AT223" s="16">
        <v>16.5</v>
      </c>
      <c r="AU223" s="6">
        <v>8</v>
      </c>
      <c r="AV223" s="16">
        <v>132</v>
      </c>
      <c r="AW223" s="16">
        <v>8</v>
      </c>
      <c r="BF223" s="16">
        <v>6</v>
      </c>
      <c r="BG223" s="6">
        <v>7</v>
      </c>
      <c r="BH223" s="16">
        <v>42</v>
      </c>
      <c r="BI223" s="16">
        <v>7</v>
      </c>
      <c r="BJ223" s="16">
        <v>7</v>
      </c>
      <c r="BK223" s="6">
        <v>5</v>
      </c>
      <c r="BL223" s="16">
        <v>35</v>
      </c>
      <c r="BM223" s="16">
        <v>5</v>
      </c>
      <c r="BN223" s="16"/>
      <c r="BO223" s="29"/>
      <c r="BP223" s="29"/>
      <c r="BQ223" s="29"/>
      <c r="BR223" s="16"/>
      <c r="BS223" s="2"/>
      <c r="BT223" s="6"/>
      <c r="BV223" s="6"/>
      <c r="BW223" s="6"/>
      <c r="BX223" s="6"/>
    </row>
    <row r="224" spans="1:76" ht="12.75">
      <c r="A224" s="3">
        <v>1446</v>
      </c>
      <c r="C224" s="6">
        <v>40.33333333333333</v>
      </c>
      <c r="D224" s="6">
        <v>280.75</v>
      </c>
      <c r="E224" s="6">
        <v>40.33333333333333</v>
      </c>
      <c r="F224" s="6">
        <f t="shared" si="69"/>
        <v>40.33333333333333</v>
      </c>
      <c r="G224" s="6">
        <v>281</v>
      </c>
      <c r="H224" s="6">
        <f t="shared" si="70"/>
        <v>281</v>
      </c>
      <c r="I224" s="6">
        <f t="shared" si="71"/>
        <v>6.966942148760332</v>
      </c>
      <c r="J224" s="6">
        <f t="shared" si="72"/>
        <v>30.33333333333333</v>
      </c>
      <c r="K224" s="6">
        <f t="shared" si="73"/>
        <v>196</v>
      </c>
      <c r="L224" s="6">
        <f t="shared" si="74"/>
        <v>196</v>
      </c>
      <c r="M224" s="6">
        <f t="shared" si="75"/>
        <v>6.461538461538463</v>
      </c>
      <c r="AP224" s="16">
        <v>23.333333333333332</v>
      </c>
      <c r="AQ224" s="6">
        <v>6.975</v>
      </c>
      <c r="AR224" s="16">
        <v>162.5</v>
      </c>
      <c r="AS224" s="16">
        <v>6.964285714285714</v>
      </c>
      <c r="BB224" s="16">
        <v>10</v>
      </c>
      <c r="BC224" s="6">
        <v>8.5</v>
      </c>
      <c r="BD224" s="16">
        <v>85</v>
      </c>
      <c r="BE224" s="16">
        <v>8.5</v>
      </c>
      <c r="BJ224" s="16">
        <v>7</v>
      </c>
      <c r="BK224" s="6">
        <v>4.75</v>
      </c>
      <c r="BL224" s="16">
        <v>33.5</v>
      </c>
      <c r="BM224" s="16">
        <v>4.785714285714286</v>
      </c>
      <c r="BN224" s="16"/>
      <c r="BO224" s="29"/>
      <c r="BP224" s="29"/>
      <c r="BQ224" s="29"/>
      <c r="BR224" s="16"/>
      <c r="BS224" s="2"/>
      <c r="BT224" s="6"/>
      <c r="BV224" s="6"/>
      <c r="BW224" s="6"/>
      <c r="BX224" s="6"/>
    </row>
    <row r="225" spans="1:76" ht="12.75">
      <c r="A225" s="3">
        <v>1447</v>
      </c>
      <c r="C225" s="6">
        <v>39.5</v>
      </c>
      <c r="D225" s="6">
        <v>369.875</v>
      </c>
      <c r="E225" s="6">
        <v>39.5</v>
      </c>
      <c r="F225" s="6">
        <f t="shared" si="69"/>
        <v>39.5</v>
      </c>
      <c r="G225" s="6">
        <v>369.875</v>
      </c>
      <c r="H225" s="6">
        <f t="shared" si="70"/>
        <v>369.875</v>
      </c>
      <c r="I225" s="6">
        <f t="shared" si="71"/>
        <v>9.363924050632912</v>
      </c>
      <c r="J225" s="6">
        <f t="shared" si="72"/>
        <v>24</v>
      </c>
      <c r="K225" s="6">
        <f t="shared" si="73"/>
        <v>180</v>
      </c>
      <c r="L225" s="6">
        <f t="shared" si="74"/>
        <v>180</v>
      </c>
      <c r="M225" s="6">
        <f t="shared" si="75"/>
        <v>7.5</v>
      </c>
      <c r="AD225" s="16">
        <v>10</v>
      </c>
      <c r="AE225" s="6">
        <v>7.5</v>
      </c>
      <c r="AF225" s="16">
        <v>75</v>
      </c>
      <c r="AG225" s="16">
        <v>7.5</v>
      </c>
      <c r="AL225" s="16">
        <v>9</v>
      </c>
      <c r="AM225" s="6">
        <v>7.75</v>
      </c>
      <c r="AN225" s="16">
        <v>70</v>
      </c>
      <c r="AO225" s="16">
        <v>7.777777777777778</v>
      </c>
      <c r="AP225" s="16">
        <v>5</v>
      </c>
      <c r="AQ225" s="6">
        <v>7</v>
      </c>
      <c r="AR225" s="16">
        <v>35</v>
      </c>
      <c r="AS225" s="16">
        <v>7</v>
      </c>
      <c r="BB225" s="16">
        <v>15.5</v>
      </c>
      <c r="BC225" s="6">
        <v>12.25</v>
      </c>
      <c r="BD225" s="16">
        <v>189.875</v>
      </c>
      <c r="BE225" s="16">
        <v>12.25</v>
      </c>
      <c r="BS225" s="2"/>
      <c r="BT225" s="6"/>
      <c r="BU225" s="6"/>
      <c r="BV225" s="6"/>
      <c r="BW225" s="6"/>
      <c r="BX225" s="16"/>
    </row>
    <row r="226" spans="1:76" ht="12.75">
      <c r="A226" s="3">
        <v>1448</v>
      </c>
      <c r="C226" s="6">
        <v>51</v>
      </c>
      <c r="D226" s="6">
        <v>437</v>
      </c>
      <c r="E226" s="6">
        <v>51</v>
      </c>
      <c r="F226" s="6">
        <f t="shared" si="69"/>
        <v>51</v>
      </c>
      <c r="G226" s="6">
        <v>437</v>
      </c>
      <c r="H226" s="6">
        <f t="shared" si="70"/>
        <v>437</v>
      </c>
      <c r="I226" s="6">
        <f t="shared" si="71"/>
        <v>8.568627450980392</v>
      </c>
      <c r="J226" s="6">
        <f t="shared" si="72"/>
        <v>34</v>
      </c>
      <c r="K226" s="6">
        <f t="shared" si="73"/>
        <v>224.5</v>
      </c>
      <c r="L226" s="6">
        <f t="shared" si="74"/>
        <v>224.5</v>
      </c>
      <c r="M226" s="6">
        <f t="shared" si="75"/>
        <v>6.602941176470588</v>
      </c>
      <c r="V226" s="16">
        <v>10.5</v>
      </c>
      <c r="W226" s="6">
        <v>8</v>
      </c>
      <c r="X226" s="16">
        <v>84</v>
      </c>
      <c r="Y226" s="16">
        <v>8</v>
      </c>
      <c r="AP226" s="16">
        <v>10</v>
      </c>
      <c r="AQ226" s="6">
        <v>6.65</v>
      </c>
      <c r="AR226" s="16">
        <v>66.5</v>
      </c>
      <c r="AS226" s="16">
        <v>6.65</v>
      </c>
      <c r="BB226" s="16">
        <v>17</v>
      </c>
      <c r="BC226" s="6">
        <v>12.5</v>
      </c>
      <c r="BD226" s="16">
        <v>212.5</v>
      </c>
      <c r="BE226" s="16">
        <v>12.5</v>
      </c>
      <c r="BJ226" s="16">
        <v>13.5</v>
      </c>
      <c r="BK226" s="6">
        <v>6.2</v>
      </c>
      <c r="BL226" s="16">
        <v>74</v>
      </c>
      <c r="BM226" s="16">
        <v>5.481481481481482</v>
      </c>
      <c r="BN226" s="16"/>
      <c r="BO226" s="29"/>
      <c r="BP226" s="29"/>
      <c r="BQ226" s="29"/>
      <c r="BR226" s="16"/>
      <c r="BS226" s="2"/>
      <c r="BT226" s="6"/>
      <c r="BV226" s="6"/>
      <c r="BW226" s="6"/>
      <c r="BX226" s="6"/>
    </row>
    <row r="227" spans="1:76" ht="12.75">
      <c r="A227" s="3">
        <v>1449</v>
      </c>
      <c r="C227" s="6">
        <v>48.5</v>
      </c>
      <c r="D227" s="6">
        <v>448.28333333333336</v>
      </c>
      <c r="E227" s="6">
        <v>48.5</v>
      </c>
      <c r="F227" s="6">
        <f t="shared" si="69"/>
        <v>48.5</v>
      </c>
      <c r="G227" s="6">
        <v>442.28333333333336</v>
      </c>
      <c r="H227" s="6">
        <f t="shared" si="70"/>
        <v>442.28333333333336</v>
      </c>
      <c r="I227" s="6">
        <f t="shared" si="71"/>
        <v>9.119243986254297</v>
      </c>
      <c r="J227" s="6">
        <f t="shared" si="72"/>
        <v>31.5</v>
      </c>
      <c r="K227" s="6">
        <f t="shared" si="73"/>
        <v>225.25</v>
      </c>
      <c r="L227" s="6">
        <f t="shared" si="74"/>
        <v>225.25</v>
      </c>
      <c r="M227" s="6">
        <f t="shared" si="75"/>
        <v>7.150793650793651</v>
      </c>
      <c r="AL227" s="16">
        <v>8.5</v>
      </c>
      <c r="AM227" s="6">
        <v>7.5</v>
      </c>
      <c r="AN227" s="16">
        <v>64.5</v>
      </c>
      <c r="AO227" s="16">
        <v>7.588235294117647</v>
      </c>
      <c r="AP227" s="16">
        <v>5</v>
      </c>
      <c r="AQ227" s="6">
        <v>7.25</v>
      </c>
      <c r="AR227" s="16">
        <v>36.25</v>
      </c>
      <c r="AS227" s="16">
        <v>7.25</v>
      </c>
      <c r="AT227" s="16">
        <v>10</v>
      </c>
      <c r="AU227" s="6">
        <v>8.25</v>
      </c>
      <c r="AV227" s="16">
        <v>82.5</v>
      </c>
      <c r="AW227" s="16">
        <v>8.25</v>
      </c>
      <c r="BB227" s="16">
        <v>17</v>
      </c>
      <c r="BC227" s="6">
        <v>12.766666666666667</v>
      </c>
      <c r="BD227" s="16">
        <v>217.03333333333336</v>
      </c>
      <c r="BE227" s="16">
        <v>12.766666666666667</v>
      </c>
      <c r="BJ227" s="16">
        <v>8</v>
      </c>
      <c r="BK227" s="6">
        <v>6</v>
      </c>
      <c r="BL227" s="16">
        <v>42</v>
      </c>
      <c r="BM227" s="16">
        <v>5.25</v>
      </c>
      <c r="BN227" s="16"/>
      <c r="BO227" s="29"/>
      <c r="BP227" s="29"/>
      <c r="BQ227" s="29"/>
      <c r="BR227" s="16"/>
      <c r="BS227" s="2"/>
      <c r="BT227" s="6"/>
      <c r="BV227" s="6"/>
      <c r="BW227" s="6"/>
      <c r="BX227" s="6"/>
    </row>
    <row r="228" spans="1:76" ht="12.75">
      <c r="A228" s="3">
        <v>1450</v>
      </c>
      <c r="C228" s="6">
        <v>48</v>
      </c>
      <c r="D228" s="6">
        <v>438.7125</v>
      </c>
      <c r="E228" s="6">
        <v>48</v>
      </c>
      <c r="F228" s="6">
        <f t="shared" si="69"/>
        <v>48</v>
      </c>
      <c r="G228" s="6">
        <v>438.7125</v>
      </c>
      <c r="H228" s="6">
        <f t="shared" si="70"/>
        <v>438.7125</v>
      </c>
      <c r="I228" s="6">
        <f t="shared" si="71"/>
        <v>9.139843749999999</v>
      </c>
      <c r="J228" s="6">
        <f t="shared" si="72"/>
        <v>31</v>
      </c>
      <c r="K228" s="6">
        <f t="shared" si="73"/>
        <v>203.89999999999998</v>
      </c>
      <c r="L228" s="6">
        <f t="shared" si="74"/>
        <v>203.89999999999998</v>
      </c>
      <c r="M228" s="6">
        <f t="shared" si="75"/>
        <v>6.5774193548387085</v>
      </c>
      <c r="AP228" s="16">
        <v>23</v>
      </c>
      <c r="AQ228" s="6">
        <v>6.95</v>
      </c>
      <c r="AR228" s="16">
        <v>160.89999999999998</v>
      </c>
      <c r="AS228" s="16">
        <v>6.995652173913043</v>
      </c>
      <c r="BB228" s="16">
        <v>17</v>
      </c>
      <c r="BC228" s="6">
        <v>13.8125</v>
      </c>
      <c r="BD228" s="16">
        <v>234.8125</v>
      </c>
      <c r="BE228" s="16">
        <v>13.8125</v>
      </c>
      <c r="BJ228" s="16">
        <v>8</v>
      </c>
      <c r="BK228" s="6">
        <v>6.5</v>
      </c>
      <c r="BL228" s="16">
        <v>43</v>
      </c>
      <c r="BM228" s="16">
        <v>5.375</v>
      </c>
      <c r="BN228" s="16"/>
      <c r="BO228" s="29"/>
      <c r="BP228" s="29"/>
      <c r="BQ228" s="29"/>
      <c r="BR228" s="16"/>
      <c r="BS228" s="2"/>
      <c r="BT228" s="6"/>
      <c r="BV228" s="6"/>
      <c r="BW228" s="6"/>
      <c r="BX228" s="6"/>
    </row>
    <row r="230" spans="1:65" ht="12.75">
      <c r="A230" s="3" t="s">
        <v>44</v>
      </c>
      <c r="B230" s="10">
        <v>10</v>
      </c>
      <c r="C230" s="6">
        <f>SUM(C219:C229)</f>
        <v>432.8333333333333</v>
      </c>
      <c r="D230" s="6">
        <f>SUM(D219:D229)</f>
        <v>3535.8291666666664</v>
      </c>
      <c r="E230" s="6">
        <f>SUM(E219:E229)</f>
        <v>424.8333333333333</v>
      </c>
      <c r="F230" s="6">
        <f>N230+R230+V230+Z230+AD230+AH230+AL230+AP230+AT230+AX230+BB230+BF230+BJ230</f>
        <v>424.83333333333337</v>
      </c>
      <c r="G230" s="6">
        <f>SUM(G219:G229)</f>
        <v>3488.0791666666664</v>
      </c>
      <c r="H230" s="6">
        <f>P230+T230+X230+AB230+AF230+AJ230+AN230+AR230+AV230+AZ230+BD230+BH230+BL230</f>
        <v>3488.079166666667</v>
      </c>
      <c r="I230" s="6">
        <f>G230/E230</f>
        <v>8.210464888191447</v>
      </c>
      <c r="J230" s="6">
        <f>SUM(J219:J229)</f>
        <v>322</v>
      </c>
      <c r="K230" s="6">
        <f>SUM(K219:K229)</f>
        <v>2270.0083333333337</v>
      </c>
      <c r="L230" s="6">
        <f>G230-BD230</f>
        <v>2270.008333333333</v>
      </c>
      <c r="M230" s="6">
        <f>K230/J230</f>
        <v>7.049715320910974</v>
      </c>
      <c r="N230" s="6">
        <f>SUM(N219:N229)</f>
        <v>18</v>
      </c>
      <c r="O230" s="6">
        <f>AVERAGE(O219:O229)</f>
        <v>7</v>
      </c>
      <c r="P230" s="6">
        <f>SUM(P219:P229)</f>
        <v>126</v>
      </c>
      <c r="Q230" s="6">
        <f>P230/N230</f>
        <v>7</v>
      </c>
      <c r="R230" s="6">
        <f>SUM(R219:R229)</f>
        <v>0</v>
      </c>
      <c r="S230" s="6" t="e">
        <f>AVERAGE(S219:S229)</f>
        <v>#DIV/0!</v>
      </c>
      <c r="T230" s="6">
        <f>SUM(T219:T229)</f>
        <v>0</v>
      </c>
      <c r="U230" s="6">
        <v>0</v>
      </c>
      <c r="V230" s="6">
        <f>SUM(V219:V229)</f>
        <v>10.5</v>
      </c>
      <c r="W230" s="6">
        <f>AVERAGE(W219:W229)</f>
        <v>8</v>
      </c>
      <c r="X230" s="6">
        <f>SUM(X219:X229)</f>
        <v>84</v>
      </c>
      <c r="Y230" s="16">
        <f>X230/V230</f>
        <v>8</v>
      </c>
      <c r="Z230" s="6">
        <f>SUM(Z219:Z229)</f>
        <v>0</v>
      </c>
      <c r="AA230" s="6" t="e">
        <f>AVERAGE(AA219:AA229)</f>
        <v>#DIV/0!</v>
      </c>
      <c r="AB230" s="6">
        <f>SUM(AB219:AB229)</f>
        <v>0</v>
      </c>
      <c r="AC230" s="6">
        <v>0</v>
      </c>
      <c r="AD230" s="6">
        <f>SUM(AD219:AD229)</f>
        <v>29</v>
      </c>
      <c r="AE230" s="6">
        <f>AVERAGE(AE219:AE229)</f>
        <v>7.722222222222222</v>
      </c>
      <c r="AF230" s="6">
        <f>SUM(AF219:AF229)</f>
        <v>219.5</v>
      </c>
      <c r="AG230" s="16">
        <f>AF230/AD230</f>
        <v>7.568965517241379</v>
      </c>
      <c r="AH230" s="6">
        <f>SUM(AH219:AH229)</f>
        <v>26</v>
      </c>
      <c r="AI230" s="6">
        <f>AVERAGE(AI219:AI229)</f>
        <v>7.45</v>
      </c>
      <c r="AJ230" s="6">
        <f>SUM(AJ219:AJ229)</f>
        <v>193.4</v>
      </c>
      <c r="AK230" s="16">
        <f>AJ230/AH230</f>
        <v>7.438461538461539</v>
      </c>
      <c r="AL230" s="6">
        <f>SUM(AL219:AL229)</f>
        <v>34.166666666666664</v>
      </c>
      <c r="AM230" s="6">
        <f>AVERAGE(AM219:AM229)</f>
        <v>7.6375</v>
      </c>
      <c r="AN230" s="6">
        <f>SUM(AN219:AN229)</f>
        <v>262.23333333333335</v>
      </c>
      <c r="AO230" s="16">
        <f>AN230/AL230</f>
        <v>7.675121951219513</v>
      </c>
      <c r="AP230" s="6">
        <f>SUM(AP219:AP229)</f>
        <v>100.33333333333333</v>
      </c>
      <c r="AQ230" s="6">
        <f>AVERAGE(AQ219:AQ229)</f>
        <v>7.100925925925925</v>
      </c>
      <c r="AR230" s="6">
        <f>SUM(AR219:AR229)</f>
        <v>710.975</v>
      </c>
      <c r="AS230" s="16">
        <f>AR230/AP230</f>
        <v>7.086129568106313</v>
      </c>
      <c r="AT230" s="6">
        <f>SUM(AT219:AT229)</f>
        <v>46.5</v>
      </c>
      <c r="AU230" s="6">
        <f>AVERAGE(AU219:AU229)</f>
        <v>7.9125</v>
      </c>
      <c r="AV230" s="6">
        <f>SUM(AV219:AV229)</f>
        <v>368.5</v>
      </c>
      <c r="AW230" s="16">
        <f>AV230/AT230</f>
        <v>7.924731182795699</v>
      </c>
      <c r="AX230" s="6">
        <f>SUM(AX219:AX229)</f>
        <v>0</v>
      </c>
      <c r="AY230" s="6" t="e">
        <f>AVERAGE(AY219:AY229)</f>
        <v>#DIV/0!</v>
      </c>
      <c r="AZ230" s="6">
        <f>SUM(AZ219:AZ229)</f>
        <v>0</v>
      </c>
      <c r="BA230" s="6">
        <v>0</v>
      </c>
      <c r="BB230" s="6">
        <f>SUM(BB219:BB229)</f>
        <v>102.83333333333334</v>
      </c>
      <c r="BC230" s="6">
        <f>AVERAGE(BC219:BC229)</f>
        <v>11.586401098901097</v>
      </c>
      <c r="BD230" s="6">
        <f>SUM(BD219:BD229)</f>
        <v>1218.0708333333334</v>
      </c>
      <c r="BE230" s="16">
        <f>BD230/BB230</f>
        <v>11.845097244732576</v>
      </c>
      <c r="BF230" s="6">
        <f>SUM(BF219:BF229)</f>
        <v>6</v>
      </c>
      <c r="BG230" s="6">
        <f>AVERAGE(BG219:BG229)</f>
        <v>7</v>
      </c>
      <c r="BH230" s="6">
        <f>SUM(BH219:BH229)</f>
        <v>42</v>
      </c>
      <c r="BI230" s="16">
        <f>BH230/BF230</f>
        <v>7</v>
      </c>
      <c r="BJ230" s="6">
        <f>SUM(BJ219:BJ229)</f>
        <v>51.5</v>
      </c>
      <c r="BK230" s="6">
        <f>AVERAGE(BK219:BK229)</f>
        <v>5.633333333333333</v>
      </c>
      <c r="BL230" s="6">
        <f>SUM(BL219:BL229)</f>
        <v>263.4</v>
      </c>
      <c r="BM230" s="16">
        <f>BL230/BJ230</f>
        <v>5.114563106796116</v>
      </c>
    </row>
    <row r="231" spans="1:65" ht="12.75">
      <c r="A231" s="3" t="s">
        <v>134</v>
      </c>
      <c r="C231" s="6">
        <f aca="true" t="shared" si="76" ref="C231:H231">C230/10</f>
        <v>43.28333333333333</v>
      </c>
      <c r="D231" s="6">
        <f t="shared" si="76"/>
        <v>353.5829166666666</v>
      </c>
      <c r="E231" s="6">
        <f t="shared" si="76"/>
        <v>42.483333333333334</v>
      </c>
      <c r="F231" s="6">
        <f t="shared" si="76"/>
        <v>42.483333333333334</v>
      </c>
      <c r="G231" s="6">
        <f t="shared" si="76"/>
        <v>348.80791666666664</v>
      </c>
      <c r="H231" s="6">
        <f t="shared" si="76"/>
        <v>348.8079166666667</v>
      </c>
      <c r="I231" s="6">
        <f>G231/E231</f>
        <v>8.210464888191447</v>
      </c>
      <c r="J231" s="6">
        <f>J230/10</f>
        <v>32.2</v>
      </c>
      <c r="K231" s="6">
        <f>K230/10</f>
        <v>227.00083333333336</v>
      </c>
      <c r="L231" s="6">
        <f>L230/10</f>
        <v>227.00083333333333</v>
      </c>
      <c r="M231" s="6">
        <f>K231/J231</f>
        <v>7.049715320910973</v>
      </c>
      <c r="N231" s="6">
        <f>N230/10</f>
        <v>1.8</v>
      </c>
      <c r="P231" s="6">
        <f>P230/10</f>
        <v>12.6</v>
      </c>
      <c r="Q231" s="6">
        <f>P231/N231</f>
        <v>7</v>
      </c>
      <c r="R231" s="6">
        <f>R230/10</f>
        <v>0</v>
      </c>
      <c r="U231" s="6">
        <f>U230/10</f>
        <v>0</v>
      </c>
      <c r="V231" s="6">
        <f>V230/10</f>
        <v>1.05</v>
      </c>
      <c r="X231" s="6">
        <f>X230/10</f>
        <v>8.4</v>
      </c>
      <c r="Y231" s="16">
        <f>X231/V231</f>
        <v>8</v>
      </c>
      <c r="Z231" s="6">
        <f>Z230/10</f>
        <v>0</v>
      </c>
      <c r="AC231" s="6">
        <f>AC230/10</f>
        <v>0</v>
      </c>
      <c r="AD231" s="6">
        <f>AD230/10</f>
        <v>2.9</v>
      </c>
      <c r="AF231" s="6">
        <f>AF230/10</f>
        <v>21.95</v>
      </c>
      <c r="AH231" s="6">
        <f>AH230/10</f>
        <v>2.6</v>
      </c>
      <c r="AJ231" s="6">
        <f>AJ230/10</f>
        <v>19.34</v>
      </c>
      <c r="AL231" s="6">
        <f>AL230/10</f>
        <v>3.4166666666666665</v>
      </c>
      <c r="AN231" s="6">
        <f>AN230/10</f>
        <v>26.223333333333336</v>
      </c>
      <c r="AO231" s="16">
        <f>AN231/AL231</f>
        <v>7.675121951219514</v>
      </c>
      <c r="AP231" s="6">
        <f>AP230/10</f>
        <v>10.033333333333333</v>
      </c>
      <c r="AR231" s="6">
        <f>AR230/10</f>
        <v>71.0975</v>
      </c>
      <c r="AS231" s="16">
        <f>AR231/AP231</f>
        <v>7.086129568106312</v>
      </c>
      <c r="AT231" s="6">
        <f>AT230/10</f>
        <v>4.65</v>
      </c>
      <c r="AV231" s="6">
        <f>AV230/10</f>
        <v>36.85</v>
      </c>
      <c r="AW231" s="16">
        <f>AV231/AT231</f>
        <v>7.924731182795699</v>
      </c>
      <c r="AX231" s="6">
        <v>0</v>
      </c>
      <c r="AZ231" s="6">
        <v>0</v>
      </c>
      <c r="BB231" s="6">
        <f>BB230/10</f>
        <v>10.283333333333335</v>
      </c>
      <c r="BD231" s="6">
        <f>BD230/10</f>
        <v>121.80708333333334</v>
      </c>
      <c r="BE231" s="16">
        <f>BD231/BB231</f>
        <v>11.845097244732576</v>
      </c>
      <c r="BF231" s="6">
        <f>BF230/10</f>
        <v>0.6</v>
      </c>
      <c r="BH231" s="6">
        <f>BH230/10</f>
        <v>4.2</v>
      </c>
      <c r="BI231" s="16">
        <f>BH231/BF231</f>
        <v>7.000000000000001</v>
      </c>
      <c r="BJ231" s="6">
        <f>BJ230/10</f>
        <v>5.15</v>
      </c>
      <c r="BL231" s="6">
        <f>BL230/10</f>
        <v>26.339999999999996</v>
      </c>
      <c r="BM231" s="16">
        <f>BL231/BJ231</f>
        <v>5.1145631067961155</v>
      </c>
    </row>
    <row r="232" spans="1:69" ht="12.75">
      <c r="A232" s="3" t="s">
        <v>174</v>
      </c>
      <c r="J232" s="14">
        <f>J230/$E$230</f>
        <v>0.7579442918791683</v>
      </c>
      <c r="K232" s="14">
        <f>K230/$G$230</f>
        <v>0.6507903705358371</v>
      </c>
      <c r="L232" s="14">
        <f>L230/$G$230</f>
        <v>0.650790370535837</v>
      </c>
      <c r="N232" s="14">
        <f>N230/$E$230</f>
        <v>0.04236955668889761</v>
      </c>
      <c r="P232" s="14">
        <f>P230/$G$230</f>
        <v>0.03612303333138225</v>
      </c>
      <c r="R232" s="14">
        <f>R230/$E$230</f>
        <v>0</v>
      </c>
      <c r="T232" s="14">
        <f>T230/$G$230</f>
        <v>0</v>
      </c>
      <c r="V232" s="14">
        <f>V230/$E$230</f>
        <v>0.02471557473519027</v>
      </c>
      <c r="X232" s="14">
        <f>X230/$G$230</f>
        <v>0.024082022220921498</v>
      </c>
      <c r="Z232" s="14">
        <f>Z230/$E$230</f>
        <v>0</v>
      </c>
      <c r="AB232" s="14">
        <f>AB230/$G$230</f>
        <v>0</v>
      </c>
      <c r="AD232" s="14">
        <f>AD230/$E$230</f>
        <v>0.06826206355433503</v>
      </c>
      <c r="AF232" s="14">
        <f>AF230/$G$230</f>
        <v>0.06292861758919367</v>
      </c>
      <c r="AH232" s="14">
        <f>AH230/$E$230</f>
        <v>0.0612004707728521</v>
      </c>
      <c r="AJ232" s="14">
        <f>AJ230/$G$230</f>
        <v>0.0554459892562645</v>
      </c>
      <c r="AL232" s="14">
        <f>AL230/$E$230</f>
        <v>0.08042369556688897</v>
      </c>
      <c r="AN232" s="14">
        <f>AN230/$G$230</f>
        <v>0.07517986857618628</v>
      </c>
      <c r="AP232" s="14">
        <f>AP230/$E$230</f>
        <v>0.2361710474695959</v>
      </c>
      <c r="AR232" s="14">
        <f>AR230/$G$230</f>
        <v>0.20382994938713883</v>
      </c>
      <c r="AT232" s="14">
        <f>AT230/$E$230</f>
        <v>0.10945468811298549</v>
      </c>
      <c r="AV232" s="14">
        <f>AV230/$G$230</f>
        <v>0.10564553795725681</v>
      </c>
      <c r="AX232" s="14">
        <f>AX230/$E$230</f>
        <v>0</v>
      </c>
      <c r="AZ232" s="14">
        <f>AZ230/$G$230</f>
        <v>0</v>
      </c>
      <c r="BB232" s="14">
        <f>BB230/$E$230</f>
        <v>0.24205570812083174</v>
      </c>
      <c r="BD232" s="14">
        <f>BD230/$G$230</f>
        <v>0.3492096294641631</v>
      </c>
      <c r="BF232" s="14">
        <f>BF230/$E$230</f>
        <v>0.01412318556296587</v>
      </c>
      <c r="BH232" s="14">
        <f>BH230/$G$230</f>
        <v>0.012041011110460749</v>
      </c>
      <c r="BJ232" s="14">
        <f>BJ230/$E$230</f>
        <v>0.12122400941545705</v>
      </c>
      <c r="BL232" s="14">
        <f>BL230/$G$230</f>
        <v>0.07551434110703241</v>
      </c>
      <c r="BO232" s="14">
        <f>N232+R232+V232+Z232+AD232+AH232+AL232+AP232+AT232+AX232+BB232+BF232+BJ232</f>
        <v>1</v>
      </c>
      <c r="BP232" s="14">
        <f>P232+T232+X232+AB232+AF232+AJ232+AN232+AR232+AV232+AZ232+BD232+BH232+BL232</f>
        <v>1.0000000000000002</v>
      </c>
      <c r="BQ232" s="14">
        <f>K232+BD232</f>
        <v>1.0000000000000002</v>
      </c>
    </row>
    <row r="234" spans="1:76" ht="12.75">
      <c r="A234" s="3">
        <v>1451</v>
      </c>
      <c r="C234" s="6">
        <v>27</v>
      </c>
      <c r="D234" s="6">
        <v>193.5</v>
      </c>
      <c r="E234" s="6">
        <v>27</v>
      </c>
      <c r="F234" s="6">
        <f aca="true" t="shared" si="77" ref="F234:F243">N234+R234+V234+Z234+AD234+AH234+AL234+AP234+AT234+AX234+BB234+BF234+BJ234</f>
        <v>27</v>
      </c>
      <c r="G234" s="6">
        <v>193.5</v>
      </c>
      <c r="H234" s="6">
        <f aca="true" t="shared" si="78" ref="H234:H243">P234+T234+X234+AB234+AF234+AJ234+AN234+AR234+AV234+AZ234+BD234+BH234+BL234</f>
        <v>193.5</v>
      </c>
      <c r="I234" s="6">
        <f aca="true" t="shared" si="79" ref="I234:I243">G234/E234</f>
        <v>7.166666666666667</v>
      </c>
      <c r="J234" s="6">
        <f aca="true" t="shared" si="80" ref="J234:J243">E234-BB234</f>
        <v>27</v>
      </c>
      <c r="K234" s="6">
        <f aca="true" t="shared" si="81" ref="K234:K243">P234+T234+X234+AB234+AF234+AJ234+AN234+AR234+AV234+AZ234+BH234+BL234</f>
        <v>193.5</v>
      </c>
      <c r="L234" s="6">
        <f aca="true" t="shared" si="82" ref="L234:L243">G234-BD234</f>
        <v>193.5</v>
      </c>
      <c r="M234" s="6">
        <f aca="true" t="shared" si="83" ref="M234:M243">L234/J234</f>
        <v>7.166666666666667</v>
      </c>
      <c r="AD234" s="8">
        <v>6</v>
      </c>
      <c r="AE234" s="6">
        <v>8</v>
      </c>
      <c r="AF234" s="16">
        <v>48</v>
      </c>
      <c r="AG234" s="16">
        <v>8</v>
      </c>
      <c r="AL234" s="8">
        <v>6</v>
      </c>
      <c r="AM234" s="6">
        <v>5.5</v>
      </c>
      <c r="AN234" s="16">
        <v>33</v>
      </c>
      <c r="AO234" s="16">
        <v>5.5</v>
      </c>
      <c r="AP234" s="8">
        <v>5</v>
      </c>
      <c r="AQ234" s="6">
        <v>6.5</v>
      </c>
      <c r="AR234" s="16">
        <v>32.5</v>
      </c>
      <c r="AS234" s="16">
        <v>6.5</v>
      </c>
      <c r="AT234" s="8">
        <v>10</v>
      </c>
      <c r="AU234" s="6">
        <v>8</v>
      </c>
      <c r="AV234" s="16">
        <v>80</v>
      </c>
      <c r="AW234" s="16">
        <v>8</v>
      </c>
      <c r="BS234" s="2"/>
      <c r="BT234" s="6"/>
      <c r="BV234" s="6"/>
      <c r="BW234" s="6"/>
      <c r="BX234" s="6"/>
    </row>
    <row r="235" spans="1:76" ht="12.75">
      <c r="A235" s="3">
        <v>1452</v>
      </c>
      <c r="C235" s="6">
        <v>26</v>
      </c>
      <c r="D235" s="6">
        <v>169</v>
      </c>
      <c r="E235" s="6">
        <v>26</v>
      </c>
      <c r="F235" s="6">
        <f t="shared" si="77"/>
        <v>26</v>
      </c>
      <c r="G235" s="6">
        <v>169</v>
      </c>
      <c r="H235" s="6">
        <f t="shared" si="78"/>
        <v>169</v>
      </c>
      <c r="I235" s="6">
        <f t="shared" si="79"/>
        <v>6.5</v>
      </c>
      <c r="J235" s="6">
        <f t="shared" si="80"/>
        <v>26</v>
      </c>
      <c r="K235" s="6">
        <f t="shared" si="81"/>
        <v>169</v>
      </c>
      <c r="L235" s="6">
        <f t="shared" si="82"/>
        <v>169</v>
      </c>
      <c r="M235" s="6">
        <f t="shared" si="83"/>
        <v>6.5</v>
      </c>
      <c r="N235" s="16">
        <v>9</v>
      </c>
      <c r="O235" s="16">
        <v>6.5</v>
      </c>
      <c r="P235" s="16">
        <v>58.5</v>
      </c>
      <c r="Q235" s="16">
        <v>6.5</v>
      </c>
      <c r="AD235" s="16"/>
      <c r="AP235" s="16">
        <v>17</v>
      </c>
      <c r="AQ235" s="16">
        <v>6.5</v>
      </c>
      <c r="AR235" s="16">
        <v>110.5</v>
      </c>
      <c r="AS235" s="16">
        <v>6.5</v>
      </c>
      <c r="BS235" s="2"/>
      <c r="BT235" s="6"/>
      <c r="BV235" s="6"/>
      <c r="BW235" s="6"/>
      <c r="BX235" s="6"/>
    </row>
    <row r="236" spans="1:76" ht="12.75">
      <c r="A236" s="3">
        <v>1453</v>
      </c>
      <c r="C236" s="6">
        <v>33</v>
      </c>
      <c r="D236" s="6">
        <v>199.975</v>
      </c>
      <c r="E236" s="6">
        <v>33</v>
      </c>
      <c r="F236" s="6">
        <f t="shared" si="77"/>
        <v>33</v>
      </c>
      <c r="G236" s="6">
        <v>199.975</v>
      </c>
      <c r="H236" s="6">
        <f t="shared" si="78"/>
        <v>199.975</v>
      </c>
      <c r="I236" s="6">
        <f t="shared" si="79"/>
        <v>6.059848484848485</v>
      </c>
      <c r="J236" s="6">
        <f t="shared" si="80"/>
        <v>33</v>
      </c>
      <c r="K236" s="6">
        <f t="shared" si="81"/>
        <v>199.975</v>
      </c>
      <c r="L236" s="6">
        <f t="shared" si="82"/>
        <v>199.975</v>
      </c>
      <c r="M236" s="6">
        <f t="shared" si="83"/>
        <v>6.059848484848485</v>
      </c>
      <c r="AP236" s="16">
        <v>20</v>
      </c>
      <c r="AQ236" s="6">
        <v>6.441666666666667</v>
      </c>
      <c r="AR236" s="16">
        <v>126.85</v>
      </c>
      <c r="AS236" s="16">
        <v>6.342499999999999</v>
      </c>
      <c r="AT236" s="16">
        <v>5</v>
      </c>
      <c r="AU236" s="6">
        <v>6.725</v>
      </c>
      <c r="AV236" s="16">
        <v>33.625</v>
      </c>
      <c r="AW236" s="16">
        <v>6.725</v>
      </c>
      <c r="BJ236" s="16">
        <v>8</v>
      </c>
      <c r="BK236" s="6">
        <v>6.25</v>
      </c>
      <c r="BL236" s="16">
        <v>39.5</v>
      </c>
      <c r="BM236" s="16">
        <v>4.9375</v>
      </c>
      <c r="BN236" s="16"/>
      <c r="BO236" s="29"/>
      <c r="BP236" s="29"/>
      <c r="BQ236" s="29"/>
      <c r="BR236" s="16"/>
      <c r="BS236" s="2"/>
      <c r="BT236" s="6"/>
      <c r="BV236" s="6"/>
      <c r="BW236" s="6"/>
      <c r="BX236" s="6"/>
    </row>
    <row r="237" spans="1:72" ht="12.75">
      <c r="A237" s="3">
        <v>1454</v>
      </c>
      <c r="C237" s="6">
        <v>38</v>
      </c>
      <c r="D237" s="6">
        <v>285.4</v>
      </c>
      <c r="E237" s="6">
        <v>38</v>
      </c>
      <c r="F237" s="6">
        <f t="shared" si="77"/>
        <v>38</v>
      </c>
      <c r="G237" s="6">
        <v>285.4</v>
      </c>
      <c r="H237" s="6">
        <f t="shared" si="78"/>
        <v>285.4</v>
      </c>
      <c r="I237" s="6">
        <f t="shared" si="79"/>
        <v>7.510526315789473</v>
      </c>
      <c r="J237" s="6">
        <f t="shared" si="80"/>
        <v>38</v>
      </c>
      <c r="K237" s="6">
        <f t="shared" si="81"/>
        <v>285.4</v>
      </c>
      <c r="L237" s="6">
        <f t="shared" si="82"/>
        <v>285.4</v>
      </c>
      <c r="M237" s="6">
        <f t="shared" si="83"/>
        <v>7.510526315789473</v>
      </c>
      <c r="Z237" s="16">
        <v>10</v>
      </c>
      <c r="AA237" s="6">
        <v>7.5</v>
      </c>
      <c r="AB237" s="16">
        <v>75</v>
      </c>
      <c r="AC237" s="16">
        <v>7.5</v>
      </c>
      <c r="AL237" s="16">
        <v>5</v>
      </c>
      <c r="AM237" s="6">
        <v>8</v>
      </c>
      <c r="AN237" s="16">
        <v>40</v>
      </c>
      <c r="AO237" s="16">
        <v>8</v>
      </c>
      <c r="AP237" s="16">
        <v>6</v>
      </c>
      <c r="AQ237" s="6">
        <v>7.15</v>
      </c>
      <c r="AR237" s="16">
        <v>42.900000000000006</v>
      </c>
      <c r="AS237" s="16">
        <v>7.150000000000001</v>
      </c>
      <c r="BF237" s="16">
        <v>17</v>
      </c>
      <c r="BG237" s="6">
        <v>7.5</v>
      </c>
      <c r="BH237" s="16">
        <v>127.5</v>
      </c>
      <c r="BI237" s="16">
        <v>7.5</v>
      </c>
      <c r="BS237" s="2"/>
      <c r="BT237" s="6"/>
    </row>
    <row r="238" spans="1:76" ht="12.75">
      <c r="A238" s="3">
        <v>1455</v>
      </c>
      <c r="C238" s="6">
        <v>61.5</v>
      </c>
      <c r="D238" s="6">
        <v>421.51666666666665</v>
      </c>
      <c r="E238" s="6">
        <v>61.5</v>
      </c>
      <c r="F238" s="6">
        <f t="shared" si="77"/>
        <v>61.5</v>
      </c>
      <c r="G238" s="6">
        <v>421.51666666666665</v>
      </c>
      <c r="H238" s="6">
        <f t="shared" si="78"/>
        <v>421.51666666666665</v>
      </c>
      <c r="I238" s="6">
        <f t="shared" si="79"/>
        <v>6.853929539295392</v>
      </c>
      <c r="J238" s="6">
        <f t="shared" si="80"/>
        <v>61.5</v>
      </c>
      <c r="K238" s="6">
        <f t="shared" si="81"/>
        <v>421.51666666666665</v>
      </c>
      <c r="L238" s="6">
        <f t="shared" si="82"/>
        <v>421.51666666666665</v>
      </c>
      <c r="M238" s="6">
        <f t="shared" si="83"/>
        <v>6.853929539295392</v>
      </c>
      <c r="AD238" s="16">
        <v>16.5</v>
      </c>
      <c r="AE238" s="6">
        <v>7.75</v>
      </c>
      <c r="AF238" s="16">
        <v>127.875</v>
      </c>
      <c r="AG238" s="16">
        <v>7.75</v>
      </c>
      <c r="AP238" s="16">
        <v>20</v>
      </c>
      <c r="AQ238" s="6">
        <v>6.71875</v>
      </c>
      <c r="AR238" s="16">
        <v>134.375</v>
      </c>
      <c r="AS238" s="16">
        <v>6.71875</v>
      </c>
      <c r="AT238" s="16">
        <v>17</v>
      </c>
      <c r="AU238" s="6">
        <v>7.333333333333333</v>
      </c>
      <c r="AV238" s="16">
        <v>124.66666666666666</v>
      </c>
      <c r="AW238" s="16">
        <v>7.333333333333333</v>
      </c>
      <c r="BJ238" s="16">
        <v>8</v>
      </c>
      <c r="BK238" s="6">
        <v>5.9</v>
      </c>
      <c r="BL238" s="16">
        <v>34.6</v>
      </c>
      <c r="BM238" s="16">
        <v>4.325</v>
      </c>
      <c r="BN238" s="16"/>
      <c r="BO238" s="29"/>
      <c r="BP238" s="29"/>
      <c r="BQ238" s="29"/>
      <c r="BR238" s="16"/>
      <c r="BS238" s="2"/>
      <c r="BT238" s="6"/>
      <c r="BV238" s="6"/>
      <c r="BW238" s="6"/>
      <c r="BX238" s="6"/>
    </row>
    <row r="239" spans="1:76" ht="12.75">
      <c r="A239" s="3">
        <v>1456</v>
      </c>
      <c r="C239" s="6">
        <v>49</v>
      </c>
      <c r="D239" s="6">
        <v>327.6</v>
      </c>
      <c r="E239" s="6">
        <v>49</v>
      </c>
      <c r="F239" s="6">
        <f t="shared" si="77"/>
        <v>49</v>
      </c>
      <c r="G239" s="6">
        <v>327.6</v>
      </c>
      <c r="H239" s="6">
        <f t="shared" si="78"/>
        <v>327.6</v>
      </c>
      <c r="I239" s="6">
        <f t="shared" si="79"/>
        <v>6.685714285714286</v>
      </c>
      <c r="J239" s="6">
        <f t="shared" si="80"/>
        <v>49</v>
      </c>
      <c r="K239" s="6">
        <f t="shared" si="81"/>
        <v>327.6</v>
      </c>
      <c r="L239" s="6">
        <f t="shared" si="82"/>
        <v>327.6</v>
      </c>
      <c r="M239" s="6">
        <f t="shared" si="83"/>
        <v>6.685714285714286</v>
      </c>
      <c r="AD239" s="16">
        <v>10</v>
      </c>
      <c r="AE239" s="6">
        <v>7</v>
      </c>
      <c r="AF239" s="16">
        <v>70</v>
      </c>
      <c r="AG239" s="16">
        <v>7</v>
      </c>
      <c r="AL239" s="16">
        <v>17</v>
      </c>
      <c r="AM239" s="6">
        <v>7.6</v>
      </c>
      <c r="AN239" s="16">
        <v>129.2</v>
      </c>
      <c r="AO239" s="16">
        <v>7.6</v>
      </c>
      <c r="AP239" s="16">
        <v>14</v>
      </c>
      <c r="AQ239" s="6">
        <v>6.6</v>
      </c>
      <c r="AR239" s="16">
        <v>92.4</v>
      </c>
      <c r="AS239" s="16">
        <v>6.6</v>
      </c>
      <c r="BJ239" s="16">
        <v>8</v>
      </c>
      <c r="BK239" s="6">
        <v>6</v>
      </c>
      <c r="BL239" s="16">
        <v>36</v>
      </c>
      <c r="BM239" s="16">
        <v>4.5</v>
      </c>
      <c r="BN239" s="16"/>
      <c r="BO239" s="29"/>
      <c r="BP239" s="29"/>
      <c r="BQ239" s="29"/>
      <c r="BR239" s="16"/>
      <c r="BS239" s="2"/>
      <c r="BT239" s="6"/>
      <c r="BV239" s="6"/>
      <c r="BW239" s="6"/>
      <c r="BX239" s="6"/>
    </row>
    <row r="240" spans="1:75" ht="12.75">
      <c r="A240" s="3">
        <v>1457</v>
      </c>
      <c r="C240" s="6">
        <v>76</v>
      </c>
      <c r="D240" s="6">
        <v>526.75</v>
      </c>
      <c r="E240" s="6">
        <v>76</v>
      </c>
      <c r="F240" s="6">
        <f t="shared" si="77"/>
        <v>76</v>
      </c>
      <c r="G240" s="6">
        <v>526.75</v>
      </c>
      <c r="H240" s="6">
        <f t="shared" si="78"/>
        <v>526.75</v>
      </c>
      <c r="I240" s="6">
        <f t="shared" si="79"/>
        <v>6.930921052631579</v>
      </c>
      <c r="J240" s="6">
        <f t="shared" si="80"/>
        <v>76</v>
      </c>
      <c r="K240" s="6">
        <f t="shared" si="81"/>
        <v>526.75</v>
      </c>
      <c r="L240" s="6">
        <f t="shared" si="82"/>
        <v>526.75</v>
      </c>
      <c r="M240" s="6">
        <f t="shared" si="83"/>
        <v>6.930921052631579</v>
      </c>
      <c r="N240" s="16">
        <v>5</v>
      </c>
      <c r="O240" s="6">
        <v>7</v>
      </c>
      <c r="P240" s="16">
        <v>35</v>
      </c>
      <c r="Q240" s="16">
        <v>7</v>
      </c>
      <c r="AD240" s="16">
        <v>27</v>
      </c>
      <c r="AE240" s="6">
        <v>7.25</v>
      </c>
      <c r="AF240" s="16">
        <v>195.75</v>
      </c>
      <c r="AG240" s="16">
        <v>7.25</v>
      </c>
      <c r="AP240" s="16">
        <v>19</v>
      </c>
      <c r="AQ240" s="6">
        <v>7</v>
      </c>
      <c r="AR240" s="16">
        <v>133.25</v>
      </c>
      <c r="AS240" s="16">
        <v>7.0131578947368425</v>
      </c>
      <c r="BJ240" s="16">
        <v>25</v>
      </c>
      <c r="BK240" s="6">
        <v>6.583333333333333</v>
      </c>
      <c r="BL240" s="16">
        <v>162.75</v>
      </c>
      <c r="BM240" s="16">
        <v>6.51</v>
      </c>
      <c r="BN240" s="16"/>
      <c r="BO240" s="29"/>
      <c r="BP240" s="29"/>
      <c r="BQ240" s="29"/>
      <c r="BR240" s="16"/>
      <c r="BV240" s="6"/>
      <c r="BW240" s="6"/>
    </row>
    <row r="241" spans="1:76" ht="12.75">
      <c r="A241" s="3">
        <v>1458</v>
      </c>
      <c r="C241" s="6">
        <v>52</v>
      </c>
      <c r="D241" s="6">
        <v>332</v>
      </c>
      <c r="E241" s="6">
        <v>52</v>
      </c>
      <c r="F241" s="6">
        <f t="shared" si="77"/>
        <v>52</v>
      </c>
      <c r="G241" s="6">
        <v>332</v>
      </c>
      <c r="H241" s="6">
        <f t="shared" si="78"/>
        <v>332</v>
      </c>
      <c r="I241" s="6">
        <f t="shared" si="79"/>
        <v>6.384615384615385</v>
      </c>
      <c r="J241" s="6">
        <f t="shared" si="80"/>
        <v>52</v>
      </c>
      <c r="K241" s="6">
        <f t="shared" si="81"/>
        <v>332</v>
      </c>
      <c r="L241" s="6">
        <f t="shared" si="82"/>
        <v>332</v>
      </c>
      <c r="M241" s="6">
        <f t="shared" si="83"/>
        <v>6.384615384615385</v>
      </c>
      <c r="AP241" s="16">
        <v>2</v>
      </c>
      <c r="AQ241" s="6">
        <v>4.5</v>
      </c>
      <c r="AR241" s="16">
        <v>9</v>
      </c>
      <c r="AS241" s="16">
        <v>4.5</v>
      </c>
      <c r="BF241" s="16">
        <v>42</v>
      </c>
      <c r="BG241" s="6">
        <v>6.75</v>
      </c>
      <c r="BH241" s="16">
        <v>287</v>
      </c>
      <c r="BI241" s="16">
        <v>6.833333333333333</v>
      </c>
      <c r="BJ241" s="16">
        <v>8</v>
      </c>
      <c r="BK241" s="6">
        <v>6</v>
      </c>
      <c r="BL241" s="16">
        <v>36</v>
      </c>
      <c r="BM241" s="16">
        <v>4.5</v>
      </c>
      <c r="BN241" s="16"/>
      <c r="BO241" s="29"/>
      <c r="BP241" s="29"/>
      <c r="BQ241" s="29"/>
      <c r="BR241" s="16"/>
      <c r="BS241" s="2"/>
      <c r="BT241" s="6"/>
      <c r="BV241" s="6"/>
      <c r="BW241" s="6"/>
      <c r="BX241" s="6"/>
    </row>
    <row r="242" spans="1:76" ht="12.75">
      <c r="A242" s="3">
        <v>1459</v>
      </c>
      <c r="C242" s="6">
        <v>57</v>
      </c>
      <c r="D242" s="6">
        <v>340.5</v>
      </c>
      <c r="E242" s="6">
        <v>57</v>
      </c>
      <c r="F242" s="6">
        <f t="shared" si="77"/>
        <v>57</v>
      </c>
      <c r="G242" s="6">
        <v>340.5</v>
      </c>
      <c r="H242" s="6">
        <f t="shared" si="78"/>
        <v>340.5</v>
      </c>
      <c r="I242" s="6">
        <f t="shared" si="79"/>
        <v>5.973684210526316</v>
      </c>
      <c r="J242" s="6">
        <f t="shared" si="80"/>
        <v>57</v>
      </c>
      <c r="K242" s="6">
        <f t="shared" si="81"/>
        <v>340.5</v>
      </c>
      <c r="L242" s="6">
        <f t="shared" si="82"/>
        <v>340.5</v>
      </c>
      <c r="M242" s="6">
        <f t="shared" si="83"/>
        <v>5.973684210526316</v>
      </c>
      <c r="AD242" s="6">
        <v>5</v>
      </c>
      <c r="AE242" s="6">
        <v>7.5</v>
      </c>
      <c r="AF242" s="6">
        <v>37.5</v>
      </c>
      <c r="AG242" s="16">
        <v>7.5</v>
      </c>
      <c r="AH242" s="6">
        <v>2</v>
      </c>
      <c r="AI242" s="6">
        <v>7</v>
      </c>
      <c r="AJ242" s="6">
        <v>14</v>
      </c>
      <c r="AK242" s="16">
        <v>7</v>
      </c>
      <c r="AP242" s="6">
        <v>11</v>
      </c>
      <c r="AQ242" s="6">
        <v>6</v>
      </c>
      <c r="AR242" s="6">
        <v>66</v>
      </c>
      <c r="AS242" s="16">
        <v>6</v>
      </c>
      <c r="BF242" s="6">
        <v>26</v>
      </c>
      <c r="BG242" s="6">
        <v>7</v>
      </c>
      <c r="BH242" s="6">
        <v>182</v>
      </c>
      <c r="BI242" s="16">
        <v>7</v>
      </c>
      <c r="BJ242" s="6">
        <v>13</v>
      </c>
      <c r="BK242" s="6">
        <v>6</v>
      </c>
      <c r="BL242" s="6">
        <v>41</v>
      </c>
      <c r="BM242" s="16">
        <v>3.1538461538461537</v>
      </c>
      <c r="BN242" s="16"/>
      <c r="BO242" s="29"/>
      <c r="BP242" s="29"/>
      <c r="BQ242" s="29"/>
      <c r="BR242" s="16"/>
      <c r="BS242" s="2"/>
      <c r="BT242" s="6"/>
      <c r="BV242" s="6"/>
      <c r="BW242" s="6"/>
      <c r="BX242" s="6"/>
    </row>
    <row r="243" spans="1:76" ht="12.75">
      <c r="A243" s="3">
        <v>1460</v>
      </c>
      <c r="C243" s="6">
        <v>29</v>
      </c>
      <c r="D243" s="6">
        <v>186.275</v>
      </c>
      <c r="E243" s="6">
        <v>29</v>
      </c>
      <c r="F243" s="6">
        <f t="shared" si="77"/>
        <v>29</v>
      </c>
      <c r="G243" s="6">
        <v>186.275</v>
      </c>
      <c r="H243" s="6">
        <f t="shared" si="78"/>
        <v>186.275</v>
      </c>
      <c r="I243" s="6">
        <f t="shared" si="79"/>
        <v>6.423275862068966</v>
      </c>
      <c r="J243" s="6">
        <f t="shared" si="80"/>
        <v>29</v>
      </c>
      <c r="K243" s="6">
        <f t="shared" si="81"/>
        <v>186.275</v>
      </c>
      <c r="L243" s="6">
        <f t="shared" si="82"/>
        <v>186.275</v>
      </c>
      <c r="M243" s="6">
        <f t="shared" si="83"/>
        <v>6.423275862068966</v>
      </c>
      <c r="AD243" s="16">
        <v>9</v>
      </c>
      <c r="AE243" s="6">
        <v>6.300000000000001</v>
      </c>
      <c r="AF243" s="16">
        <v>56.400000000000006</v>
      </c>
      <c r="AG243" s="16">
        <v>6.2666666666666675</v>
      </c>
      <c r="AL243" s="16">
        <v>8</v>
      </c>
      <c r="AM243" s="6">
        <v>7.15625</v>
      </c>
      <c r="AN243" s="16">
        <v>56.625</v>
      </c>
      <c r="AO243" s="16">
        <v>7.078125</v>
      </c>
      <c r="AP243" s="16">
        <v>7</v>
      </c>
      <c r="AQ243" s="6">
        <v>6.125</v>
      </c>
      <c r="AR243" s="16">
        <v>43.25</v>
      </c>
      <c r="AS243" s="16">
        <v>6.178571428571429</v>
      </c>
      <c r="BF243" s="16">
        <v>5</v>
      </c>
      <c r="BG243" s="6">
        <v>6</v>
      </c>
      <c r="BH243" s="16">
        <v>30</v>
      </c>
      <c r="BI243" s="16">
        <v>6</v>
      </c>
      <c r="BS243" s="2"/>
      <c r="BT243" s="6"/>
      <c r="BV243" s="6"/>
      <c r="BW243" s="6"/>
      <c r="BX243" s="6"/>
    </row>
    <row r="245" spans="1:65" ht="12.75">
      <c r="A245" s="3" t="s">
        <v>45</v>
      </c>
      <c r="B245" s="10">
        <v>10</v>
      </c>
      <c r="C245" s="6">
        <f>SUM(C234:C244)</f>
        <v>448.5</v>
      </c>
      <c r="D245" s="6">
        <f>SUM(D234:D244)</f>
        <v>2982.516666666667</v>
      </c>
      <c r="E245" s="6">
        <f>SUM(E234:E244)</f>
        <v>448.5</v>
      </c>
      <c r="F245" s="6">
        <f>N245+R245+V245+Z245+AD245+AH245+AL245+AP245+AT245+AX245+BB245+BF245+BJ245</f>
        <v>448.5</v>
      </c>
      <c r="G245" s="6">
        <f>SUM(G234:G244)</f>
        <v>2982.516666666667</v>
      </c>
      <c r="H245" s="6">
        <f>P245+T245+X245+AB245+AF245+AJ245+AN245+AR245+AV245+AZ245+BD245+BH245+BL245</f>
        <v>2982.516666666667</v>
      </c>
      <c r="I245" s="6">
        <f>G245/E245</f>
        <v>6.649981419546638</v>
      </c>
      <c r="J245" s="6">
        <f>SUM(J234:J244)</f>
        <v>448.5</v>
      </c>
      <c r="K245" s="6">
        <f>SUM(K234:K244)</f>
        <v>2982.516666666667</v>
      </c>
      <c r="L245" s="6">
        <f>G245-BD245</f>
        <v>2982.516666666667</v>
      </c>
      <c r="M245" s="6">
        <f>K245/J245</f>
        <v>6.649981419546638</v>
      </c>
      <c r="N245" s="6">
        <f>SUM(N234:N244)</f>
        <v>14</v>
      </c>
      <c r="O245" s="6">
        <f>AVERAGE(O234:O244)</f>
        <v>6.75</v>
      </c>
      <c r="P245" s="6">
        <f>SUM(P234:P244)</f>
        <v>93.5</v>
      </c>
      <c r="Q245" s="6">
        <f>P245/N245</f>
        <v>6.678571428571429</v>
      </c>
      <c r="R245" s="6">
        <f>SUM(R234:R244)</f>
        <v>0</v>
      </c>
      <c r="S245" s="6" t="e">
        <f>AVERAGE(S234:S244)</f>
        <v>#DIV/0!</v>
      </c>
      <c r="T245" s="6">
        <f>SUM(T234:T244)</f>
        <v>0</v>
      </c>
      <c r="U245" s="6">
        <v>0</v>
      </c>
      <c r="V245" s="6">
        <f>SUM(V234:V244)</f>
        <v>0</v>
      </c>
      <c r="W245" s="6" t="e">
        <f>AVERAGE(W234:W244)</f>
        <v>#DIV/0!</v>
      </c>
      <c r="X245" s="6">
        <f>SUM(X234:X244)</f>
        <v>0</v>
      </c>
      <c r="Y245" s="16">
        <v>0</v>
      </c>
      <c r="Z245" s="6">
        <f>SUM(Z234:Z244)</f>
        <v>10</v>
      </c>
      <c r="AA245" s="6">
        <f>AVERAGE(AA234:AA244)</f>
        <v>7.5</v>
      </c>
      <c r="AB245" s="6">
        <f>SUM(AB234:AB244)</f>
        <v>75</v>
      </c>
      <c r="AC245" s="16">
        <f>AB245/Z245</f>
        <v>7.5</v>
      </c>
      <c r="AD245" s="6">
        <f>SUM(AD234:AD244)</f>
        <v>73.5</v>
      </c>
      <c r="AE245" s="6">
        <f>AVERAGE(AE234:AE244)</f>
        <v>7.3</v>
      </c>
      <c r="AF245" s="6">
        <f>SUM(AF234:AF244)</f>
        <v>535.525</v>
      </c>
      <c r="AG245" s="16">
        <f>AF245/AD245</f>
        <v>7.286054421768707</v>
      </c>
      <c r="AH245" s="6">
        <f>SUM(AH234:AH244)</f>
        <v>2</v>
      </c>
      <c r="AI245" s="6">
        <f>AVERAGE(AI234:AI244)</f>
        <v>7</v>
      </c>
      <c r="AJ245" s="6">
        <f>SUM(AJ234:AJ244)</f>
        <v>14</v>
      </c>
      <c r="AK245" s="16">
        <f>AJ245/AH245</f>
        <v>7</v>
      </c>
      <c r="AL245" s="6">
        <f>SUM(AL234:AL244)</f>
        <v>36</v>
      </c>
      <c r="AM245" s="6">
        <f>AVERAGE(AM234:AM244)</f>
        <v>7.0640625</v>
      </c>
      <c r="AN245" s="6">
        <f>SUM(AN234:AN244)</f>
        <v>258.825</v>
      </c>
      <c r="AO245" s="16">
        <f>AN245/AL245</f>
        <v>7.189583333333333</v>
      </c>
      <c r="AP245" s="6">
        <f>SUM(AP234:AP244)</f>
        <v>121</v>
      </c>
      <c r="AQ245" s="6">
        <f>AVERAGE(AQ234:AQ244)</f>
        <v>6.353541666666667</v>
      </c>
      <c r="AR245" s="6">
        <f>SUM(AR234:AR244)</f>
        <v>791.025</v>
      </c>
      <c r="AS245" s="16">
        <f>AR245/AP245</f>
        <v>6.537396694214876</v>
      </c>
      <c r="AT245" s="6">
        <f>SUM(AT234:AT244)</f>
        <v>32</v>
      </c>
      <c r="AU245" s="6">
        <f>AVERAGE(AU234:AU244)</f>
        <v>7.352777777777778</v>
      </c>
      <c r="AV245" s="6">
        <f>SUM(AV234:AV244)</f>
        <v>238.29166666666666</v>
      </c>
      <c r="AW245" s="16">
        <f>AV245/AT245</f>
        <v>7.446614583333333</v>
      </c>
      <c r="AX245" s="6">
        <f>SUM(AX234:AX244)</f>
        <v>0</v>
      </c>
      <c r="AY245" s="6" t="e">
        <f>AVERAGE(AY234:AY244)</f>
        <v>#DIV/0!</v>
      </c>
      <c r="AZ245" s="6">
        <f>SUM(AZ234:AZ244)</f>
        <v>0</v>
      </c>
      <c r="BA245" s="6">
        <v>0</v>
      </c>
      <c r="BB245" s="6">
        <f>SUM(BB234:BB244)</f>
        <v>0</v>
      </c>
      <c r="BC245" s="6" t="e">
        <f>AVERAGE(BC234:BC244)</f>
        <v>#DIV/0!</v>
      </c>
      <c r="BD245" s="6">
        <f>SUM(BD234:BD244)</f>
        <v>0</v>
      </c>
      <c r="BE245" s="6">
        <v>0</v>
      </c>
      <c r="BF245" s="6">
        <f>SUM(BF234:BF244)</f>
        <v>90</v>
      </c>
      <c r="BG245" s="6">
        <f>AVERAGE(BG234:BG244)</f>
        <v>6.8125</v>
      </c>
      <c r="BH245" s="6">
        <f>SUM(BH234:BH244)</f>
        <v>626.5</v>
      </c>
      <c r="BI245" s="16">
        <f>BH245/BF245</f>
        <v>6.961111111111111</v>
      </c>
      <c r="BJ245" s="6">
        <f>SUM(BJ234:BJ244)</f>
        <v>70</v>
      </c>
      <c r="BK245" s="6">
        <f>AVERAGE(BK234:BK244)</f>
        <v>6.122222222222223</v>
      </c>
      <c r="BL245" s="6">
        <f>SUM(BL234:BL244)</f>
        <v>349.85</v>
      </c>
      <c r="BM245" s="16">
        <f>BL245/BJ245</f>
        <v>4.997857142857143</v>
      </c>
    </row>
    <row r="246" spans="1:65" ht="12.75">
      <c r="A246" s="3" t="s">
        <v>134</v>
      </c>
      <c r="C246" s="6">
        <f aca="true" t="shared" si="84" ref="C246:H246">C245/10</f>
        <v>44.85</v>
      </c>
      <c r="D246" s="6">
        <f t="shared" si="84"/>
        <v>298.25166666666667</v>
      </c>
      <c r="E246" s="6">
        <f t="shared" si="84"/>
        <v>44.85</v>
      </c>
      <c r="F246" s="6">
        <f t="shared" si="84"/>
        <v>44.85</v>
      </c>
      <c r="G246" s="6">
        <f t="shared" si="84"/>
        <v>298.25166666666667</v>
      </c>
      <c r="H246" s="6">
        <f t="shared" si="84"/>
        <v>298.25166666666667</v>
      </c>
      <c r="I246" s="6">
        <f>G246/E246</f>
        <v>6.649981419546637</v>
      </c>
      <c r="J246" s="6">
        <f>J245/10</f>
        <v>44.85</v>
      </c>
      <c r="K246" s="6">
        <f>K245/10</f>
        <v>298.25166666666667</v>
      </c>
      <c r="L246" s="6">
        <f>L245/10</f>
        <v>298.25166666666667</v>
      </c>
      <c r="M246" s="6">
        <f>K246/J246</f>
        <v>6.649981419546637</v>
      </c>
      <c r="N246" s="6">
        <f>N245/10</f>
        <v>1.4</v>
      </c>
      <c r="P246" s="6">
        <f>P245/10</f>
        <v>9.35</v>
      </c>
      <c r="Q246" s="6">
        <f>P246/N246</f>
        <v>6.678571428571429</v>
      </c>
      <c r="R246" s="6">
        <f>R245/10</f>
        <v>0</v>
      </c>
      <c r="T246" s="6">
        <f>T245/10</f>
        <v>0</v>
      </c>
      <c r="V246" s="6">
        <f>V245/10</f>
        <v>0</v>
      </c>
      <c r="X246" s="6">
        <f>X245/10</f>
        <v>0</v>
      </c>
      <c r="Z246" s="6">
        <f>Z245/10</f>
        <v>1</v>
      </c>
      <c r="AB246" s="6">
        <f>AB245/10</f>
        <v>7.5</v>
      </c>
      <c r="AC246" s="16">
        <f>AB246/Z246</f>
        <v>7.5</v>
      </c>
      <c r="AD246" s="6">
        <f>AD245/10</f>
        <v>7.35</v>
      </c>
      <c r="AF246" s="6">
        <f>AF245/10</f>
        <v>53.552499999999995</v>
      </c>
      <c r="AG246" s="16">
        <f>AF246/AD246</f>
        <v>7.286054421768707</v>
      </c>
      <c r="AH246" s="6">
        <f>AH245/10</f>
        <v>0.2</v>
      </c>
      <c r="AJ246" s="6">
        <f>AJ245/10</f>
        <v>1.4</v>
      </c>
      <c r="AK246" s="16">
        <f>AJ246/AH246</f>
        <v>6.999999999999999</v>
      </c>
      <c r="AL246" s="6">
        <f>AL245/10</f>
        <v>3.6</v>
      </c>
      <c r="AN246" s="6">
        <f>AN245/10</f>
        <v>25.8825</v>
      </c>
      <c r="AO246" s="16">
        <f>AN246/AL246</f>
        <v>7.189583333333333</v>
      </c>
      <c r="AP246" s="6">
        <f>AP245/10</f>
        <v>12.1</v>
      </c>
      <c r="AR246" s="6">
        <f>AR245/10</f>
        <v>79.10249999999999</v>
      </c>
      <c r="AS246" s="16">
        <f>AR246/AP246</f>
        <v>6.537396694214875</v>
      </c>
      <c r="AT246" s="6">
        <f>AT245/10</f>
        <v>3.2</v>
      </c>
      <c r="AV246" s="6">
        <f>AV245/10</f>
        <v>23.829166666666666</v>
      </c>
      <c r="AW246" s="16">
        <f>AV246/AT246</f>
        <v>7.446614583333333</v>
      </c>
      <c r="AX246" s="6">
        <f>AX245/10</f>
        <v>0</v>
      </c>
      <c r="AZ246" s="6">
        <f>AZ245/10</f>
        <v>0</v>
      </c>
      <c r="BA246" s="16"/>
      <c r="BB246" s="6">
        <f>BB245/10</f>
        <v>0</v>
      </c>
      <c r="BD246" s="6">
        <f>BD245/10</f>
        <v>0</v>
      </c>
      <c r="BF246" s="6">
        <f>BF245/10</f>
        <v>9</v>
      </c>
      <c r="BH246" s="6">
        <f>BH245/10</f>
        <v>62.65</v>
      </c>
      <c r="BI246" s="16">
        <f>BH246/BF246</f>
        <v>6.961111111111111</v>
      </c>
      <c r="BJ246" s="6">
        <f>BJ245/10</f>
        <v>7</v>
      </c>
      <c r="BL246" s="6">
        <f>BL245/10</f>
        <v>34.985</v>
      </c>
      <c r="BM246" s="16">
        <f>BL246/BJ246</f>
        <v>4.997857142857143</v>
      </c>
    </row>
    <row r="247" spans="1:69" ht="12.75">
      <c r="A247" s="3" t="s">
        <v>174</v>
      </c>
      <c r="J247" s="14">
        <f>J245/$E$245</f>
        <v>1</v>
      </c>
      <c r="K247" s="14">
        <f>K245/$G$245</f>
        <v>1</v>
      </c>
      <c r="L247" s="14">
        <f>L245/$G$245</f>
        <v>1</v>
      </c>
      <c r="N247" s="14">
        <f>N245/$E$245</f>
        <v>0.03121516164994426</v>
      </c>
      <c r="P247" s="14">
        <f>P245/$G$245</f>
        <v>0.03134936379232304</v>
      </c>
      <c r="R247" s="14">
        <f>R245/$E$245</f>
        <v>0</v>
      </c>
      <c r="T247" s="14">
        <f>T245/$G$245</f>
        <v>0</v>
      </c>
      <c r="V247" s="14">
        <f>V245/$E$245</f>
        <v>0</v>
      </c>
      <c r="X247" s="14">
        <f>X245/$G$245</f>
        <v>0</v>
      </c>
      <c r="Z247" s="14">
        <f>Z245/$E$245</f>
        <v>0.022296544035674472</v>
      </c>
      <c r="AB247" s="14">
        <f>AB245/$G$245</f>
        <v>0.025146548496515805</v>
      </c>
      <c r="AD247" s="14">
        <f>AD245/$E$245</f>
        <v>0.16387959866220736</v>
      </c>
      <c r="AF247" s="14">
        <f>AF245/$G$245</f>
        <v>0.179554738447955</v>
      </c>
      <c r="AH247" s="14">
        <f>AH245/$E$245</f>
        <v>0.004459308807134894</v>
      </c>
      <c r="AJ247" s="14">
        <f>AJ245/$G$245</f>
        <v>0.004694022386016283</v>
      </c>
      <c r="AL247" s="14">
        <f>AL245/$E$245</f>
        <v>0.0802675585284281</v>
      </c>
      <c r="AN247" s="14">
        <f>AN245/$G$245</f>
        <v>0.08678073886147604</v>
      </c>
      <c r="AP247" s="14">
        <f>AP245/$E$245</f>
        <v>0.2697881828316611</v>
      </c>
      <c r="AR247" s="14">
        <f>AR245/$G$245</f>
        <v>0.26522064699275216</v>
      </c>
      <c r="AT247" s="14">
        <f>AT245/$E$245</f>
        <v>0.0713489409141583</v>
      </c>
      <c r="AV247" s="14">
        <f>AV245/$G$245</f>
        <v>0.07989617269531882</v>
      </c>
      <c r="AX247" s="14">
        <f>AX245/$E$245</f>
        <v>0</v>
      </c>
      <c r="AZ247" s="14">
        <f>AZ245/$G$245</f>
        <v>0</v>
      </c>
      <c r="BB247" s="14">
        <f>BB245/$E$245</f>
        <v>0</v>
      </c>
      <c r="BD247" s="14">
        <f>BD245/$G$245</f>
        <v>0</v>
      </c>
      <c r="BF247" s="14">
        <f>BF245/$E$245</f>
        <v>0.20066889632107024</v>
      </c>
      <c r="BH247" s="14">
        <f>BH245/$G$245</f>
        <v>0.2100575017742287</v>
      </c>
      <c r="BJ247" s="14">
        <f>BJ245/$E$245</f>
        <v>0.15607580824972128</v>
      </c>
      <c r="BL247" s="14">
        <f>BL245/$G$245</f>
        <v>0.11730026655341406</v>
      </c>
      <c r="BO247" s="14">
        <f>N247+R247+V247+Z247+AD247+AH247+AL247+AP247+AT247+AX247+BB247+BF247+BJ247</f>
        <v>1</v>
      </c>
      <c r="BP247" s="14">
        <f>P247+T247+X247+AB247+AF247+AJ247+AN247+AR247+AV247+AZ247+BD247+BH247+BL247</f>
        <v>0.9999999999999999</v>
      </c>
      <c r="BQ247" s="14">
        <f>K247+BD247</f>
        <v>1</v>
      </c>
    </row>
    <row r="249" spans="1:76" ht="12.75">
      <c r="A249" s="3">
        <v>1461</v>
      </c>
      <c r="C249" s="6">
        <v>22</v>
      </c>
      <c r="D249" s="6">
        <v>162.4</v>
      </c>
      <c r="E249" s="6">
        <v>22</v>
      </c>
      <c r="F249" s="6">
        <f aca="true" t="shared" si="85" ref="F249:F258">N249+R249+V249+Z249+AD249+AH249+AL249+AP249+AT249+AX249+BB249+BF249+BJ249</f>
        <v>22</v>
      </c>
      <c r="G249" s="6">
        <v>162.4</v>
      </c>
      <c r="H249" s="6">
        <f aca="true" t="shared" si="86" ref="H249:H258">P249+T249+X249+AB249+AF249+AJ249+AN249+AR249+AV249+AZ249+BD249+BH249+BL249</f>
        <v>162.4</v>
      </c>
      <c r="I249" s="6">
        <f aca="true" t="shared" si="87" ref="I249:I258">G249/E249</f>
        <v>7.381818181818182</v>
      </c>
      <c r="J249" s="6">
        <f aca="true" t="shared" si="88" ref="J249:J258">E249-BB249</f>
        <v>22</v>
      </c>
      <c r="K249" s="6">
        <f aca="true" t="shared" si="89" ref="K249:K258">P249+T249+X249+AB249+AF249+AJ249+AN249+AR249+AV249+AZ249+BH249+BL249</f>
        <v>162.4</v>
      </c>
      <c r="L249" s="6">
        <f aca="true" t="shared" si="90" ref="L249:L258">G249-BD249</f>
        <v>162.4</v>
      </c>
      <c r="M249" s="6">
        <f aca="true" t="shared" si="91" ref="M249:M258">L249/J249</f>
        <v>7.381818181818182</v>
      </c>
      <c r="AD249" s="16">
        <v>6</v>
      </c>
      <c r="AE249" s="6">
        <v>8.25</v>
      </c>
      <c r="AF249" s="16">
        <v>52</v>
      </c>
      <c r="AG249" s="16">
        <v>8.666666666666666</v>
      </c>
      <c r="AL249" s="16">
        <v>7</v>
      </c>
      <c r="AM249" s="6">
        <v>6.95</v>
      </c>
      <c r="AN249" s="16">
        <v>48.9</v>
      </c>
      <c r="AO249" s="16">
        <v>6.985714285714286</v>
      </c>
      <c r="AT249" s="16">
        <v>9</v>
      </c>
      <c r="AU249" s="6">
        <v>6.8</v>
      </c>
      <c r="AV249" s="16">
        <v>61.5</v>
      </c>
      <c r="AW249" s="16">
        <v>6.833333333333333</v>
      </c>
      <c r="BS249" s="2"/>
      <c r="BT249" s="6"/>
      <c r="BV249" s="6"/>
      <c r="BW249" s="6"/>
      <c r="BX249" s="6"/>
    </row>
    <row r="250" spans="1:74" ht="12.75">
      <c r="A250" s="3">
        <v>1462</v>
      </c>
      <c r="C250" s="6">
        <v>35</v>
      </c>
      <c r="D250" s="6">
        <v>239.75</v>
      </c>
      <c r="E250" s="6">
        <v>35</v>
      </c>
      <c r="F250" s="6">
        <f t="shared" si="85"/>
        <v>35</v>
      </c>
      <c r="G250" s="6">
        <v>239.75</v>
      </c>
      <c r="H250" s="6">
        <f t="shared" si="86"/>
        <v>239.75</v>
      </c>
      <c r="I250" s="6">
        <f t="shared" si="87"/>
        <v>6.85</v>
      </c>
      <c r="J250" s="6">
        <f t="shared" si="88"/>
        <v>35</v>
      </c>
      <c r="K250" s="6">
        <f t="shared" si="89"/>
        <v>239.75</v>
      </c>
      <c r="L250" s="6">
        <f t="shared" si="90"/>
        <v>239.75</v>
      </c>
      <c r="M250" s="6">
        <f t="shared" si="91"/>
        <v>6.85</v>
      </c>
      <c r="AH250" s="16">
        <v>4.5</v>
      </c>
      <c r="AI250" s="6">
        <v>6.5</v>
      </c>
      <c r="AJ250" s="16">
        <v>29.25</v>
      </c>
      <c r="AK250" s="16">
        <v>6.5</v>
      </c>
      <c r="AT250" s="16">
        <v>25.5</v>
      </c>
      <c r="AU250" s="6">
        <v>6.833333333333333</v>
      </c>
      <c r="AV250" s="16">
        <v>173</v>
      </c>
      <c r="AW250" s="16">
        <v>6.784313725490196</v>
      </c>
      <c r="BJ250" s="16">
        <v>5</v>
      </c>
      <c r="BK250" s="6">
        <v>7.5</v>
      </c>
      <c r="BL250" s="16">
        <v>37.5</v>
      </c>
      <c r="BM250" s="16">
        <v>7.5</v>
      </c>
      <c r="BN250" s="16"/>
      <c r="BO250" s="29"/>
      <c r="BP250" s="29"/>
      <c r="BQ250" s="29"/>
      <c r="BR250" s="16"/>
      <c r="BS250" s="2"/>
      <c r="BT250" s="6"/>
      <c r="BV250" s="6"/>
    </row>
    <row r="251" spans="1:76" ht="12.75">
      <c r="A251" s="3">
        <v>1463</v>
      </c>
      <c r="C251" s="6">
        <v>24.333333333333336</v>
      </c>
      <c r="D251" s="6">
        <v>160.35</v>
      </c>
      <c r="E251" s="6">
        <v>24.333333333333336</v>
      </c>
      <c r="F251" s="6">
        <f t="shared" si="85"/>
        <v>24.333333333333336</v>
      </c>
      <c r="G251" s="6">
        <v>160.35</v>
      </c>
      <c r="H251" s="6">
        <f t="shared" si="86"/>
        <v>160.35</v>
      </c>
      <c r="I251" s="6">
        <f t="shared" si="87"/>
        <v>6.589726027397259</v>
      </c>
      <c r="J251" s="6">
        <f t="shared" si="88"/>
        <v>24.333333333333336</v>
      </c>
      <c r="K251" s="6">
        <f t="shared" si="89"/>
        <v>160.35</v>
      </c>
      <c r="L251" s="6">
        <f t="shared" si="90"/>
        <v>160.35</v>
      </c>
      <c r="M251" s="6">
        <f t="shared" si="91"/>
        <v>6.589726027397259</v>
      </c>
      <c r="AH251" s="16">
        <v>10.333333333333334</v>
      </c>
      <c r="AI251" s="6">
        <v>6.525</v>
      </c>
      <c r="AJ251" s="16">
        <v>66.35</v>
      </c>
      <c r="AK251" s="16">
        <v>6.420967741935483</v>
      </c>
      <c r="AP251" s="16">
        <v>14</v>
      </c>
      <c r="AQ251" s="6">
        <v>6.625</v>
      </c>
      <c r="AR251" s="16">
        <v>94</v>
      </c>
      <c r="AS251" s="16">
        <v>6.714285714285714</v>
      </c>
      <c r="BS251" s="2"/>
      <c r="BT251" s="6"/>
      <c r="BV251" s="6"/>
      <c r="BW251" s="6"/>
      <c r="BX251" s="6"/>
    </row>
    <row r="252" spans="1:76" ht="12.75">
      <c r="A252" s="3">
        <v>1464</v>
      </c>
      <c r="C252" s="6">
        <v>28</v>
      </c>
      <c r="D252" s="6">
        <v>189.925</v>
      </c>
      <c r="E252" s="6">
        <v>28</v>
      </c>
      <c r="F252" s="6">
        <f t="shared" si="85"/>
        <v>28</v>
      </c>
      <c r="G252" s="6">
        <v>189.925</v>
      </c>
      <c r="H252" s="6">
        <f t="shared" si="86"/>
        <v>189.925</v>
      </c>
      <c r="I252" s="6">
        <f t="shared" si="87"/>
        <v>6.783035714285715</v>
      </c>
      <c r="J252" s="6">
        <f t="shared" si="88"/>
        <v>28</v>
      </c>
      <c r="K252" s="6">
        <f t="shared" si="89"/>
        <v>189.925</v>
      </c>
      <c r="L252" s="6">
        <f t="shared" si="90"/>
        <v>189.925</v>
      </c>
      <c r="M252" s="6">
        <f t="shared" si="91"/>
        <v>6.783035714285715</v>
      </c>
      <c r="Z252" s="16">
        <v>5</v>
      </c>
      <c r="AA252" s="6">
        <v>6.902777777777778</v>
      </c>
      <c r="AB252" s="16">
        <v>34.375</v>
      </c>
      <c r="AC252" s="16">
        <v>6.875</v>
      </c>
      <c r="AL252" s="16">
        <v>5</v>
      </c>
      <c r="AM252" s="6">
        <v>7</v>
      </c>
      <c r="AN252" s="16">
        <v>35</v>
      </c>
      <c r="AO252" s="16">
        <v>7</v>
      </c>
      <c r="AP252" s="16">
        <v>9</v>
      </c>
      <c r="AQ252" s="6">
        <v>6.216666666666666</v>
      </c>
      <c r="AR252" s="16">
        <v>56.05</v>
      </c>
      <c r="AS252" s="16">
        <v>6.227777777777778</v>
      </c>
      <c r="AT252" s="16">
        <v>9</v>
      </c>
      <c r="AU252" s="6">
        <v>7.1625</v>
      </c>
      <c r="AV252" s="16">
        <v>64.5</v>
      </c>
      <c r="AW252" s="16">
        <v>7.166666666666667</v>
      </c>
      <c r="BS252" s="2"/>
      <c r="BT252" s="6"/>
      <c r="BV252" s="6"/>
      <c r="BW252" s="6"/>
      <c r="BX252" s="6"/>
    </row>
    <row r="253" spans="1:76" ht="12.75">
      <c r="A253" s="3">
        <v>1465</v>
      </c>
      <c r="C253" s="6">
        <v>28</v>
      </c>
      <c r="D253" s="6">
        <v>183.75</v>
      </c>
      <c r="E253" s="6">
        <v>28</v>
      </c>
      <c r="F253" s="6">
        <f t="shared" si="85"/>
        <v>28</v>
      </c>
      <c r="G253" s="6">
        <v>183.75</v>
      </c>
      <c r="H253" s="6">
        <f t="shared" si="86"/>
        <v>183.75</v>
      </c>
      <c r="I253" s="6">
        <f t="shared" si="87"/>
        <v>6.5625</v>
      </c>
      <c r="J253" s="6">
        <f t="shared" si="88"/>
        <v>28</v>
      </c>
      <c r="K253" s="6">
        <f t="shared" si="89"/>
        <v>183.75</v>
      </c>
      <c r="L253" s="6">
        <f t="shared" si="90"/>
        <v>183.75</v>
      </c>
      <c r="M253" s="6">
        <f t="shared" si="91"/>
        <v>6.5625</v>
      </c>
      <c r="N253" s="8">
        <v>5</v>
      </c>
      <c r="O253" s="6">
        <v>6.35</v>
      </c>
      <c r="P253" s="16">
        <v>31.750000000000004</v>
      </c>
      <c r="Q253" s="16">
        <v>6.35</v>
      </c>
      <c r="AD253" s="8">
        <v>9</v>
      </c>
      <c r="AE253" s="6">
        <v>7.25</v>
      </c>
      <c r="AF253" s="16">
        <v>65.25</v>
      </c>
      <c r="AG253" s="16">
        <v>7.25</v>
      </c>
      <c r="AP253" s="8">
        <v>9</v>
      </c>
      <c r="AQ253" s="6">
        <v>5.75</v>
      </c>
      <c r="AR253" s="16">
        <v>51.75</v>
      </c>
      <c r="AS253" s="16">
        <v>5.75</v>
      </c>
      <c r="AT253" s="8">
        <v>5</v>
      </c>
      <c r="AU253" s="6">
        <v>7</v>
      </c>
      <c r="AV253" s="16">
        <v>35</v>
      </c>
      <c r="AW253" s="16">
        <v>7</v>
      </c>
      <c r="BS253" s="2"/>
      <c r="BT253" s="6"/>
      <c r="BV253" s="6"/>
      <c r="BW253" s="6"/>
      <c r="BX253" s="6"/>
    </row>
    <row r="254" spans="1:76" ht="12.75">
      <c r="A254" s="3">
        <v>1466</v>
      </c>
      <c r="C254" s="6">
        <v>28</v>
      </c>
      <c r="D254" s="6">
        <v>179.6</v>
      </c>
      <c r="E254" s="6">
        <v>28</v>
      </c>
      <c r="F254" s="6">
        <f t="shared" si="85"/>
        <v>28</v>
      </c>
      <c r="G254" s="6">
        <v>179.6</v>
      </c>
      <c r="H254" s="6">
        <f t="shared" si="86"/>
        <v>179.6</v>
      </c>
      <c r="I254" s="6">
        <f t="shared" si="87"/>
        <v>6.414285714285714</v>
      </c>
      <c r="J254" s="6">
        <f t="shared" si="88"/>
        <v>28</v>
      </c>
      <c r="K254" s="6">
        <f t="shared" si="89"/>
        <v>179.6</v>
      </c>
      <c r="L254" s="6">
        <f t="shared" si="90"/>
        <v>179.6</v>
      </c>
      <c r="M254" s="6">
        <f t="shared" si="91"/>
        <v>6.414285714285714</v>
      </c>
      <c r="AD254" s="16">
        <v>5</v>
      </c>
      <c r="AE254" s="6">
        <v>6.675000000000001</v>
      </c>
      <c r="AF254" s="16">
        <v>33.6</v>
      </c>
      <c r="AG254" s="16">
        <v>6.720000000000001</v>
      </c>
      <c r="AH254" s="16">
        <v>9</v>
      </c>
      <c r="AI254" s="6">
        <v>6.5</v>
      </c>
      <c r="AJ254" s="16">
        <v>58.5</v>
      </c>
      <c r="AK254" s="16">
        <v>6.5</v>
      </c>
      <c r="AP254" s="16">
        <v>14</v>
      </c>
      <c r="AQ254" s="6">
        <v>6.25</v>
      </c>
      <c r="AR254" s="16">
        <v>87.5</v>
      </c>
      <c r="AS254" s="16">
        <v>6.25</v>
      </c>
      <c r="BS254" s="2"/>
      <c r="BT254" s="6"/>
      <c r="BV254" s="6"/>
      <c r="BW254" s="6"/>
      <c r="BX254" s="6"/>
    </row>
    <row r="255" spans="1:72" ht="12.75">
      <c r="A255" s="3">
        <v>1467</v>
      </c>
      <c r="C255" s="6">
        <v>28</v>
      </c>
      <c r="D255" s="6">
        <v>202.4</v>
      </c>
      <c r="E255" s="6">
        <v>28</v>
      </c>
      <c r="F255" s="6">
        <f t="shared" si="85"/>
        <v>28</v>
      </c>
      <c r="G255" s="6">
        <v>202.4</v>
      </c>
      <c r="H255" s="6">
        <f t="shared" si="86"/>
        <v>202.39999999999998</v>
      </c>
      <c r="I255" s="6">
        <f t="shared" si="87"/>
        <v>7.228571428571429</v>
      </c>
      <c r="J255" s="6">
        <f t="shared" si="88"/>
        <v>28</v>
      </c>
      <c r="K255" s="6">
        <f t="shared" si="89"/>
        <v>202.39999999999998</v>
      </c>
      <c r="L255" s="6">
        <f t="shared" si="90"/>
        <v>202.4</v>
      </c>
      <c r="M255" s="6">
        <f t="shared" si="91"/>
        <v>7.228571428571429</v>
      </c>
      <c r="N255" s="16">
        <v>9</v>
      </c>
      <c r="O255" s="6">
        <v>6.15</v>
      </c>
      <c r="P255" s="16">
        <v>55.8</v>
      </c>
      <c r="Q255" s="16">
        <v>6.199999999999999</v>
      </c>
      <c r="AD255" s="16">
        <v>7</v>
      </c>
      <c r="AE255" s="6">
        <v>8.4</v>
      </c>
      <c r="AF255" s="16">
        <v>58.8</v>
      </c>
      <c r="AG255" s="16">
        <v>8.4</v>
      </c>
      <c r="AP255" s="16">
        <v>5</v>
      </c>
      <c r="AQ255" s="6">
        <v>5.8</v>
      </c>
      <c r="AR255" s="16">
        <v>29</v>
      </c>
      <c r="AS255" s="16">
        <v>5.8</v>
      </c>
      <c r="AT255" s="16">
        <v>7</v>
      </c>
      <c r="AU255" s="6">
        <v>8.4</v>
      </c>
      <c r="AV255" s="16">
        <v>58.8</v>
      </c>
      <c r="AW255" s="16">
        <v>8.4</v>
      </c>
      <c r="BS255" s="2"/>
      <c r="BT255" s="6"/>
    </row>
    <row r="256" spans="1:75" ht="12.75">
      <c r="A256" s="3">
        <v>1468</v>
      </c>
      <c r="C256" s="6">
        <v>29</v>
      </c>
      <c r="D256" s="6">
        <v>190</v>
      </c>
      <c r="E256" s="6">
        <v>29</v>
      </c>
      <c r="F256" s="6">
        <f t="shared" si="85"/>
        <v>29</v>
      </c>
      <c r="G256" s="6">
        <v>190</v>
      </c>
      <c r="H256" s="6">
        <f t="shared" si="86"/>
        <v>190</v>
      </c>
      <c r="I256" s="6">
        <f t="shared" si="87"/>
        <v>6.551724137931035</v>
      </c>
      <c r="J256" s="6">
        <f t="shared" si="88"/>
        <v>29</v>
      </c>
      <c r="K256" s="6">
        <f t="shared" si="89"/>
        <v>190</v>
      </c>
      <c r="L256" s="6">
        <f t="shared" si="90"/>
        <v>190</v>
      </c>
      <c r="M256" s="6">
        <f t="shared" si="91"/>
        <v>6.551724137931035</v>
      </c>
      <c r="AH256" s="8">
        <v>8</v>
      </c>
      <c r="AI256" s="6">
        <v>7.1</v>
      </c>
      <c r="AJ256" s="16">
        <v>56.8</v>
      </c>
      <c r="AK256" s="16">
        <v>7.1</v>
      </c>
      <c r="AL256" s="8">
        <v>5</v>
      </c>
      <c r="AM256" s="6">
        <v>6.8</v>
      </c>
      <c r="AN256" s="16">
        <v>34</v>
      </c>
      <c r="AO256" s="16">
        <v>6.8</v>
      </c>
      <c r="AP256" s="8">
        <v>9</v>
      </c>
      <c r="AQ256" s="6">
        <v>5.5</v>
      </c>
      <c r="AR256" s="16">
        <v>49.5</v>
      </c>
      <c r="AS256" s="16">
        <v>5.5</v>
      </c>
      <c r="AT256" s="8">
        <v>7</v>
      </c>
      <c r="AU256" s="6">
        <v>7.1</v>
      </c>
      <c r="AV256" s="16">
        <v>49.7</v>
      </c>
      <c r="AW256" s="16">
        <v>7.1</v>
      </c>
      <c r="BS256" s="2"/>
      <c r="BT256" s="6"/>
      <c r="BV256" s="6"/>
      <c r="BW256" s="6"/>
    </row>
    <row r="257" spans="1:76" ht="12.75">
      <c r="A257" s="3">
        <v>1469</v>
      </c>
      <c r="C257" s="6">
        <v>29</v>
      </c>
      <c r="D257" s="6">
        <v>212</v>
      </c>
      <c r="E257" s="6">
        <v>29</v>
      </c>
      <c r="F257" s="6">
        <f t="shared" si="85"/>
        <v>29</v>
      </c>
      <c r="G257" s="6">
        <v>212</v>
      </c>
      <c r="H257" s="6">
        <f t="shared" si="86"/>
        <v>212</v>
      </c>
      <c r="I257" s="6">
        <f t="shared" si="87"/>
        <v>7.310344827586207</v>
      </c>
      <c r="J257" s="6">
        <f t="shared" si="88"/>
        <v>29</v>
      </c>
      <c r="K257" s="6">
        <f t="shared" si="89"/>
        <v>212</v>
      </c>
      <c r="L257" s="6">
        <f t="shared" si="90"/>
        <v>212</v>
      </c>
      <c r="M257" s="6">
        <f t="shared" si="91"/>
        <v>7.310344827586207</v>
      </c>
      <c r="AD257" s="16">
        <v>5</v>
      </c>
      <c r="AE257" s="6">
        <v>9</v>
      </c>
      <c r="AF257" s="16">
        <v>45</v>
      </c>
      <c r="AG257" s="16">
        <v>9</v>
      </c>
      <c r="AH257" s="16">
        <v>10</v>
      </c>
      <c r="AI257" s="6">
        <v>9</v>
      </c>
      <c r="AJ257" s="16">
        <v>90</v>
      </c>
      <c r="AK257" s="16">
        <v>9</v>
      </c>
      <c r="AL257" s="16"/>
      <c r="AP257" s="16">
        <v>14</v>
      </c>
      <c r="AQ257" s="6">
        <v>5.5</v>
      </c>
      <c r="AR257" s="16">
        <v>77</v>
      </c>
      <c r="AS257" s="16">
        <v>5.5</v>
      </c>
      <c r="BS257" s="2"/>
      <c r="BT257" s="6"/>
      <c r="BV257" s="6"/>
      <c r="BW257" s="6"/>
      <c r="BX257" s="6"/>
    </row>
    <row r="258" spans="1:76" ht="12.75">
      <c r="A258" s="3">
        <v>1470</v>
      </c>
      <c r="C258" s="6">
        <v>29</v>
      </c>
      <c r="D258" s="6">
        <v>211.2</v>
      </c>
      <c r="E258" s="6">
        <v>29</v>
      </c>
      <c r="F258" s="6">
        <f t="shared" si="85"/>
        <v>29</v>
      </c>
      <c r="G258" s="6">
        <v>211.2</v>
      </c>
      <c r="H258" s="6">
        <f t="shared" si="86"/>
        <v>211.2</v>
      </c>
      <c r="I258" s="6">
        <f t="shared" si="87"/>
        <v>7.282758620689655</v>
      </c>
      <c r="J258" s="6">
        <f t="shared" si="88"/>
        <v>29</v>
      </c>
      <c r="K258" s="6">
        <f t="shared" si="89"/>
        <v>211.2</v>
      </c>
      <c r="L258" s="6">
        <f t="shared" si="90"/>
        <v>211.2</v>
      </c>
      <c r="M258" s="6">
        <f t="shared" si="91"/>
        <v>7.282758620689655</v>
      </c>
      <c r="AD258" s="16">
        <v>8</v>
      </c>
      <c r="AE258" s="6">
        <v>8.5</v>
      </c>
      <c r="AF258" s="16">
        <v>68</v>
      </c>
      <c r="AG258" s="16">
        <v>8.5</v>
      </c>
      <c r="AL258" s="16">
        <v>5</v>
      </c>
      <c r="AM258" s="6">
        <v>6.85</v>
      </c>
      <c r="AN258" s="16">
        <v>34.2</v>
      </c>
      <c r="AO258" s="16">
        <v>6.840000000000001</v>
      </c>
      <c r="AP258" s="16">
        <v>9</v>
      </c>
      <c r="AQ258" s="6">
        <v>5.5</v>
      </c>
      <c r="AR258" s="16">
        <v>49.5</v>
      </c>
      <c r="AS258" s="16">
        <v>5.5</v>
      </c>
      <c r="AT258" s="16">
        <v>7</v>
      </c>
      <c r="AU258" s="6">
        <v>8.5</v>
      </c>
      <c r="AV258" s="16">
        <v>59.5</v>
      </c>
      <c r="AW258" s="16">
        <v>8.5</v>
      </c>
      <c r="BS258" s="2"/>
      <c r="BT258" s="6"/>
      <c r="BV258" s="6"/>
      <c r="BW258" s="6"/>
      <c r="BX258" s="6"/>
    </row>
    <row r="260" spans="1:65" ht="12.75">
      <c r="A260" s="3" t="s">
        <v>46</v>
      </c>
      <c r="B260" s="10">
        <v>10</v>
      </c>
      <c r="C260" s="6">
        <f>SUM(C249:C259)</f>
        <v>280.33333333333337</v>
      </c>
      <c r="D260" s="6">
        <f>SUM(D249:D259)</f>
        <v>1931.375</v>
      </c>
      <c r="E260" s="6">
        <f>SUM(E249:E259)</f>
        <v>280.33333333333337</v>
      </c>
      <c r="F260" s="6">
        <f>N260+R260+V260+Z260+AD260+AH260+AL260+AP260+AT260+AX260+BB260+BF260+BJ260</f>
        <v>280.33333333333337</v>
      </c>
      <c r="G260" s="6">
        <f>SUM(G249:G259)</f>
        <v>1931.375</v>
      </c>
      <c r="H260" s="6">
        <f>P260+T260+X260+AB260+AF260+AJ260+AN260+AR260+AV260+AZ260+BD260+BH260+BL260</f>
        <v>1931.375</v>
      </c>
      <c r="I260" s="6">
        <f>G260/E260</f>
        <v>6.889565992865635</v>
      </c>
      <c r="J260" s="6">
        <f>SUM(J249:J259)</f>
        <v>280.33333333333337</v>
      </c>
      <c r="K260" s="6">
        <f>SUM(K249:K259)</f>
        <v>1931.3749999999998</v>
      </c>
      <c r="L260" s="6">
        <f>G260-BD260</f>
        <v>1931.375</v>
      </c>
      <c r="M260" s="6">
        <f>K260/J260</f>
        <v>6.889565992865634</v>
      </c>
      <c r="N260" s="6">
        <f>SUM(N249:N259)</f>
        <v>14</v>
      </c>
      <c r="O260" s="6">
        <f>AVERAGE(O249:O259)</f>
        <v>6.25</v>
      </c>
      <c r="P260" s="6">
        <f>SUM(P249:P259)</f>
        <v>87.55</v>
      </c>
      <c r="Q260" s="6">
        <f>P260/N260</f>
        <v>6.253571428571428</v>
      </c>
      <c r="R260" s="6">
        <f>SUM(R249:R259)</f>
        <v>0</v>
      </c>
      <c r="S260" s="6" t="e">
        <f>AVERAGE(S249:S259)</f>
        <v>#DIV/0!</v>
      </c>
      <c r="T260" s="6">
        <f>SUM(T249:T259)</f>
        <v>0</v>
      </c>
      <c r="U260" s="6">
        <v>0</v>
      </c>
      <c r="V260" s="6">
        <f>SUM(V249:V259)</f>
        <v>0</v>
      </c>
      <c r="W260" s="6" t="e">
        <f>AVERAGE(W249:W259)</f>
        <v>#DIV/0!</v>
      </c>
      <c r="X260" s="6">
        <f>SUM(X249:X259)</f>
        <v>0</v>
      </c>
      <c r="Y260" s="6">
        <v>0</v>
      </c>
      <c r="Z260" s="6">
        <f>SUM(Z249:Z259)</f>
        <v>5</v>
      </c>
      <c r="AA260" s="6">
        <f>AVERAGE(AA249:AA259)</f>
        <v>6.902777777777778</v>
      </c>
      <c r="AB260" s="6">
        <f>SUM(AB249:AB259)</f>
        <v>34.375</v>
      </c>
      <c r="AC260" s="16">
        <f>AB260/Z260</f>
        <v>6.875</v>
      </c>
      <c r="AD260" s="6">
        <f>SUM(AD249:AD259)</f>
        <v>40</v>
      </c>
      <c r="AE260" s="6">
        <f>AVERAGE(AE249:AE259)</f>
        <v>8.012500000000001</v>
      </c>
      <c r="AF260" s="6">
        <f>SUM(AF249:AF259)</f>
        <v>322.65</v>
      </c>
      <c r="AG260" s="16">
        <f>AF260/AD260</f>
        <v>8.06625</v>
      </c>
      <c r="AH260" s="6">
        <f>SUM(AH249:AH259)</f>
        <v>41.833333333333336</v>
      </c>
      <c r="AI260" s="6">
        <f>AVERAGE(AI249:AI259)</f>
        <v>7.125</v>
      </c>
      <c r="AJ260" s="6">
        <f>SUM(AJ249:AJ259)</f>
        <v>300.9</v>
      </c>
      <c r="AK260" s="16">
        <f>AJ260/AH260</f>
        <v>7.192828685258963</v>
      </c>
      <c r="AL260" s="6">
        <f>SUM(AL249:AL259)</f>
        <v>22</v>
      </c>
      <c r="AM260" s="6">
        <f>AVERAGE(AM249:AM259)</f>
        <v>6.9</v>
      </c>
      <c r="AN260" s="6">
        <f>SUM(AN249:AN259)</f>
        <v>152.10000000000002</v>
      </c>
      <c r="AO260" s="16">
        <f>AN260/AL260</f>
        <v>6.913636363636365</v>
      </c>
      <c r="AP260" s="6">
        <f>SUM(AP249:AP259)</f>
        <v>83</v>
      </c>
      <c r="AQ260" s="6">
        <f>AVERAGE(AQ249:AQ259)</f>
        <v>5.892708333333333</v>
      </c>
      <c r="AR260" s="6">
        <f>SUM(AR249:AR259)</f>
        <v>494.3</v>
      </c>
      <c r="AS260" s="16">
        <f>AR260/AP260</f>
        <v>5.9554216867469885</v>
      </c>
      <c r="AT260" s="6">
        <f>SUM(AT249:AT259)</f>
        <v>69.5</v>
      </c>
      <c r="AU260" s="6">
        <f>AVERAGE(AU249:AU259)</f>
        <v>7.399404761904762</v>
      </c>
      <c r="AV260" s="6">
        <f>SUM(AV249:AV259)</f>
        <v>502</v>
      </c>
      <c r="AW260" s="16">
        <f>AV260/AT260</f>
        <v>7.223021582733813</v>
      </c>
      <c r="AX260" s="6">
        <f>SUM(AX249:AX259)</f>
        <v>0</v>
      </c>
      <c r="AY260" s="6" t="e">
        <f>AVERAGE(AY249:AY259)</f>
        <v>#DIV/0!</v>
      </c>
      <c r="AZ260" s="6">
        <f>SUM(AZ249:AZ259)</f>
        <v>0</v>
      </c>
      <c r="BA260" s="6">
        <v>0</v>
      </c>
      <c r="BB260" s="6">
        <f>SUM(BB249:BB259)</f>
        <v>0</v>
      </c>
      <c r="BC260" s="6" t="e">
        <f>AVERAGE(BC249:BC259)</f>
        <v>#DIV/0!</v>
      </c>
      <c r="BD260" s="6">
        <f>SUM(BD249:BD259)</f>
        <v>0</v>
      </c>
      <c r="BE260" s="6">
        <v>0</v>
      </c>
      <c r="BF260" s="6">
        <f>SUM(BF249:BF259)</f>
        <v>0</v>
      </c>
      <c r="BG260" s="6" t="e">
        <f>AVERAGE(BG249:BG259)</f>
        <v>#DIV/0!</v>
      </c>
      <c r="BH260" s="6">
        <f>SUM(BH249:BH259)</f>
        <v>0</v>
      </c>
      <c r="BI260" s="6">
        <v>0</v>
      </c>
      <c r="BJ260" s="6">
        <f>SUM(BJ249:BJ259)</f>
        <v>5</v>
      </c>
      <c r="BK260" s="6">
        <f>AVERAGE(BK249:BK259)</f>
        <v>7.5</v>
      </c>
      <c r="BL260" s="6">
        <f>SUM(BL249:BL259)</f>
        <v>37.5</v>
      </c>
      <c r="BM260" s="16">
        <f>BL260/BJ260</f>
        <v>7.5</v>
      </c>
    </row>
    <row r="261" spans="1:65" ht="12.75">
      <c r="A261" s="3" t="s">
        <v>134</v>
      </c>
      <c r="C261" s="6">
        <f aca="true" t="shared" si="92" ref="C261:H261">C260/10</f>
        <v>28.03333333333334</v>
      </c>
      <c r="D261" s="6">
        <f t="shared" si="92"/>
        <v>193.1375</v>
      </c>
      <c r="E261" s="6">
        <f t="shared" si="92"/>
        <v>28.03333333333334</v>
      </c>
      <c r="F261" s="6">
        <f t="shared" si="92"/>
        <v>28.03333333333334</v>
      </c>
      <c r="G261" s="6">
        <f t="shared" si="92"/>
        <v>193.1375</v>
      </c>
      <c r="H261" s="6">
        <f t="shared" si="92"/>
        <v>193.1375</v>
      </c>
      <c r="I261" s="6">
        <f>G261/F261</f>
        <v>6.889565992865634</v>
      </c>
      <c r="J261" s="6">
        <f>J260/10</f>
        <v>28.03333333333334</v>
      </c>
      <c r="K261" s="6">
        <f>K260/10</f>
        <v>193.1375</v>
      </c>
      <c r="L261" s="6">
        <f>L260/10</f>
        <v>193.1375</v>
      </c>
      <c r="M261" s="6">
        <f>K261/J261</f>
        <v>6.889565992865634</v>
      </c>
      <c r="N261" s="6">
        <f>N260/10</f>
        <v>1.4</v>
      </c>
      <c r="P261" s="6">
        <f>P260/10</f>
        <v>8.754999999999999</v>
      </c>
      <c r="Q261" s="6">
        <f>P261/N261</f>
        <v>6.253571428571428</v>
      </c>
      <c r="T261" s="6">
        <f>T260/10</f>
        <v>0</v>
      </c>
      <c r="V261" s="6">
        <f>V260/10</f>
        <v>0</v>
      </c>
      <c r="X261" s="6">
        <f>X260/10</f>
        <v>0</v>
      </c>
      <c r="Z261" s="6">
        <f>Z260/10</f>
        <v>0.5</v>
      </c>
      <c r="AB261" s="6">
        <f>AB260/10</f>
        <v>3.4375</v>
      </c>
      <c r="AC261" s="16">
        <f>AB261/Z261</f>
        <v>6.875</v>
      </c>
      <c r="AD261" s="6">
        <f>AD260/10</f>
        <v>4</v>
      </c>
      <c r="AF261" s="6">
        <f>AF260/10</f>
        <v>32.265</v>
      </c>
      <c r="AG261" s="16">
        <f>AF261/AD261</f>
        <v>8.06625</v>
      </c>
      <c r="AH261" s="6">
        <f>AH260/10</f>
        <v>4.183333333333334</v>
      </c>
      <c r="AJ261" s="6">
        <f>AJ260/10</f>
        <v>30.089999999999996</v>
      </c>
      <c r="AK261" s="16">
        <f>AJ261/AH261</f>
        <v>7.192828685258963</v>
      </c>
      <c r="AL261" s="6">
        <f>AL260/10</f>
        <v>2.2</v>
      </c>
      <c r="AN261" s="6">
        <f>AN260/10</f>
        <v>15.210000000000003</v>
      </c>
      <c r="AO261" s="16">
        <f>AN261/AL261</f>
        <v>6.913636363636364</v>
      </c>
      <c r="AP261" s="6">
        <f>AP260/10</f>
        <v>8.3</v>
      </c>
      <c r="AR261" s="6">
        <f>AR260/10</f>
        <v>49.43</v>
      </c>
      <c r="AS261" s="16">
        <f>AR261/AP261</f>
        <v>5.955421686746988</v>
      </c>
      <c r="AT261" s="6">
        <f>AT260/10</f>
        <v>6.95</v>
      </c>
      <c r="AV261" s="6">
        <f>AV260/10</f>
        <v>50.2</v>
      </c>
      <c r="AW261" s="16">
        <f>AV261/AT261</f>
        <v>7.223021582733813</v>
      </c>
      <c r="AX261" s="6">
        <f>AX260/10</f>
        <v>0</v>
      </c>
      <c r="AZ261" s="6">
        <f>AZ260/10</f>
        <v>0</v>
      </c>
      <c r="BB261" s="6">
        <f>BB260/10</f>
        <v>0</v>
      </c>
      <c r="BD261" s="6">
        <f>BD260/10</f>
        <v>0</v>
      </c>
      <c r="BF261" s="6">
        <f>BF260/10</f>
        <v>0</v>
      </c>
      <c r="BH261" s="6">
        <f>BH260/10</f>
        <v>0</v>
      </c>
      <c r="BJ261" s="6">
        <f>BJ260/10</f>
        <v>0.5</v>
      </c>
      <c r="BL261" s="6">
        <f>BL260/10</f>
        <v>3.75</v>
      </c>
      <c r="BM261" s="16">
        <f>BL261/BJ261</f>
        <v>7.5</v>
      </c>
    </row>
    <row r="262" spans="1:69" ht="12.75">
      <c r="A262" s="3" t="s">
        <v>174</v>
      </c>
      <c r="J262" s="14">
        <f>J260/$E$260</f>
        <v>1</v>
      </c>
      <c r="K262" s="14">
        <f>K260/$G$260</f>
        <v>0.9999999999999999</v>
      </c>
      <c r="L262" s="14">
        <f>L260/$G$260</f>
        <v>1</v>
      </c>
      <c r="M262" s="14"/>
      <c r="N262" s="14">
        <f>N260/$E$260</f>
        <v>0.049940546967895356</v>
      </c>
      <c r="P262" s="14">
        <f>P260/$G$260</f>
        <v>0.04533039932690441</v>
      </c>
      <c r="R262" s="14">
        <f>R260/$E$260</f>
        <v>0</v>
      </c>
      <c r="T262" s="14">
        <f>T260/$G$260</f>
        <v>0</v>
      </c>
      <c r="U262" s="14"/>
      <c r="V262" s="14">
        <f>V260/$E$260</f>
        <v>0</v>
      </c>
      <c r="X262" s="14">
        <f>X260/$G$260</f>
        <v>0</v>
      </c>
      <c r="Z262" s="14">
        <f>Z260/$E$260</f>
        <v>0.0178359096313912</v>
      </c>
      <c r="AB262" s="14">
        <f>AB260/$G$260</f>
        <v>0.017798200763704614</v>
      </c>
      <c r="AD262" s="14">
        <f>AD260/$E$260</f>
        <v>0.1426872770511296</v>
      </c>
      <c r="AF262" s="14">
        <f>AF260/$G$260</f>
        <v>0.16705714840463398</v>
      </c>
      <c r="AH262" s="14">
        <f>AH260/$E$260</f>
        <v>0.1492271105826397</v>
      </c>
      <c r="AJ262" s="14">
        <f>AJ260/$G$260</f>
        <v>0.15579574137596272</v>
      </c>
      <c r="AL262" s="14">
        <f>AL260/$E$260</f>
        <v>0.07847800237812128</v>
      </c>
      <c r="AN262" s="14">
        <f>AN260/$G$260</f>
        <v>0.0787521843246392</v>
      </c>
      <c r="AP262" s="14">
        <f>AP260/$E$260</f>
        <v>0.2960760998810939</v>
      </c>
      <c r="AR262" s="14">
        <f>AR260/$G$260</f>
        <v>0.2559316549090674</v>
      </c>
      <c r="AT262" s="14">
        <f>AT260/$E$260</f>
        <v>0.24791914387633765</v>
      </c>
      <c r="AV262" s="14">
        <f>AV260/$G$260</f>
        <v>0.25991845188013724</v>
      </c>
      <c r="AX262" s="14">
        <f>AX260/$E$260</f>
        <v>0</v>
      </c>
      <c r="AZ262" s="14">
        <f>AZ260/$G$260</f>
        <v>0</v>
      </c>
      <c r="BB262" s="14">
        <f>BB260/$E$260</f>
        <v>0</v>
      </c>
      <c r="BD262" s="14">
        <f>BD260/$G$260</f>
        <v>0</v>
      </c>
      <c r="BF262" s="14">
        <f>BF260/$E$260</f>
        <v>0</v>
      </c>
      <c r="BH262" s="14">
        <f>BH260/$G$260</f>
        <v>0</v>
      </c>
      <c r="BJ262" s="14">
        <f>BJ260/$E$260</f>
        <v>0.0178359096313912</v>
      </c>
      <c r="BL262" s="14">
        <f>BL260/$G$260</f>
        <v>0.019416219014950487</v>
      </c>
      <c r="BO262" s="14">
        <f>N262+R262+V262+Z262+AD262+AH262+AL262+AP262+AT262+AX262+BB262+BF262+BJ262</f>
        <v>1</v>
      </c>
      <c r="BP262" s="14">
        <f>P262+T262+X262+AB262+AF262+AJ262+AN262+AR262+AV262+AZ262+BD262+BH262+BL262</f>
        <v>1</v>
      </c>
      <c r="BQ262" s="14">
        <f>K262+BD262</f>
        <v>0.9999999999999999</v>
      </c>
    </row>
    <row r="264" spans="1:76" ht="12.75">
      <c r="A264" s="3">
        <v>1471</v>
      </c>
      <c r="C264" s="6">
        <v>29</v>
      </c>
      <c r="D264" s="6">
        <v>205.125</v>
      </c>
      <c r="E264" s="6">
        <v>29</v>
      </c>
      <c r="F264" s="6">
        <f aca="true" t="shared" si="93" ref="F264:F273">N264+R264+V264+Z264+AD264+AH264+AL264+AP264+AT264+AX264+BB264+BF264+BJ264</f>
        <v>29</v>
      </c>
      <c r="G264" s="6">
        <v>205.125</v>
      </c>
      <c r="H264" s="6">
        <f aca="true" t="shared" si="94" ref="H264:H273">P264+T264+X264+AB264+AF264+AJ264+AN264+AR264+AV264+AZ264+BD264+BH264+BL264</f>
        <v>205.125</v>
      </c>
      <c r="I264" s="6">
        <f aca="true" t="shared" si="95" ref="I264:I273">G264/E264</f>
        <v>7.073275862068965</v>
      </c>
      <c r="J264" s="6">
        <f aca="true" t="shared" si="96" ref="J264:J273">E264-BB264</f>
        <v>29</v>
      </c>
      <c r="K264" s="6">
        <f aca="true" t="shared" si="97" ref="K264:K273">P264+T264+X264+AB264+AF264+AJ264+AN264+AR264+AV264+AZ264+BH264+BL264</f>
        <v>205.125</v>
      </c>
      <c r="L264" s="6">
        <f aca="true" t="shared" si="98" ref="L264:L273">G264-BD264</f>
        <v>205.125</v>
      </c>
      <c r="M264" s="6">
        <f aca="true" t="shared" si="99" ref="M264:M273">L264/J264</f>
        <v>7.073275862068965</v>
      </c>
      <c r="N264" s="16">
        <v>9</v>
      </c>
      <c r="O264" s="6">
        <v>5.6875</v>
      </c>
      <c r="P264" s="16">
        <v>50.75</v>
      </c>
      <c r="Q264" s="16">
        <v>5.638888888888889</v>
      </c>
      <c r="AH264" s="16">
        <v>10</v>
      </c>
      <c r="AI264" s="6">
        <v>8.5</v>
      </c>
      <c r="AJ264" s="16">
        <v>85</v>
      </c>
      <c r="AK264" s="16">
        <v>8.5</v>
      </c>
      <c r="AP264" s="16">
        <v>5</v>
      </c>
      <c r="AQ264" s="6">
        <v>5.375</v>
      </c>
      <c r="AR264" s="16">
        <v>26.875</v>
      </c>
      <c r="AS264" s="16">
        <v>5.375</v>
      </c>
      <c r="AT264" s="16">
        <v>5</v>
      </c>
      <c r="AU264" s="6">
        <v>8.5</v>
      </c>
      <c r="AV264" s="16">
        <v>42.5</v>
      </c>
      <c r="AW264" s="16">
        <v>8.5</v>
      </c>
      <c r="BS264" s="2"/>
      <c r="BT264" s="6"/>
      <c r="BV264" s="6"/>
      <c r="BW264" s="6"/>
      <c r="BX264" s="6"/>
    </row>
    <row r="265" spans="1:72" ht="12.75">
      <c r="A265" s="3">
        <v>1472</v>
      </c>
      <c r="C265" s="6">
        <v>29</v>
      </c>
      <c r="D265" s="6">
        <v>216.4</v>
      </c>
      <c r="E265" s="6">
        <v>29</v>
      </c>
      <c r="F265" s="6">
        <f t="shared" si="93"/>
        <v>29</v>
      </c>
      <c r="G265" s="6">
        <v>216.4</v>
      </c>
      <c r="H265" s="6">
        <f t="shared" si="94"/>
        <v>216.4</v>
      </c>
      <c r="I265" s="6">
        <f t="shared" si="95"/>
        <v>7.462068965517242</v>
      </c>
      <c r="J265" s="6">
        <f t="shared" si="96"/>
        <v>29</v>
      </c>
      <c r="K265" s="6">
        <f t="shared" si="97"/>
        <v>216.4</v>
      </c>
      <c r="L265" s="6">
        <f t="shared" si="98"/>
        <v>216.4</v>
      </c>
      <c r="M265" s="6">
        <f t="shared" si="99"/>
        <v>7.462068965517242</v>
      </c>
      <c r="AD265" s="16">
        <v>7</v>
      </c>
      <c r="AE265" s="6">
        <v>9</v>
      </c>
      <c r="AF265" s="16">
        <v>63</v>
      </c>
      <c r="AG265" s="16">
        <v>9</v>
      </c>
      <c r="AP265" s="16">
        <v>14</v>
      </c>
      <c r="AQ265" s="6">
        <v>6.1625</v>
      </c>
      <c r="AR265" s="16">
        <v>81.4</v>
      </c>
      <c r="AS265" s="16">
        <v>5.814285714285715</v>
      </c>
      <c r="AT265" s="16">
        <v>8</v>
      </c>
      <c r="AU265" s="6">
        <v>9</v>
      </c>
      <c r="AV265" s="16">
        <v>72</v>
      </c>
      <c r="AW265" s="16">
        <v>9</v>
      </c>
      <c r="BS265" s="2"/>
      <c r="BT265" s="6"/>
    </row>
    <row r="266" spans="1:49" ht="12.75">
      <c r="A266" s="3">
        <v>1473</v>
      </c>
      <c r="C266" s="6">
        <v>20</v>
      </c>
      <c r="D266" s="6">
        <v>137.5</v>
      </c>
      <c r="E266" s="6">
        <v>20</v>
      </c>
      <c r="F266" s="6">
        <f t="shared" si="93"/>
        <v>20</v>
      </c>
      <c r="G266" s="6">
        <v>137.5</v>
      </c>
      <c r="H266" s="6">
        <f t="shared" si="94"/>
        <v>137.5</v>
      </c>
      <c r="I266" s="6">
        <f t="shared" si="95"/>
        <v>6.875</v>
      </c>
      <c r="J266" s="6">
        <f t="shared" si="96"/>
        <v>20</v>
      </c>
      <c r="K266" s="6">
        <f t="shared" si="97"/>
        <v>137.5</v>
      </c>
      <c r="L266" s="6">
        <f t="shared" si="98"/>
        <v>137.5</v>
      </c>
      <c r="M266" s="6">
        <f t="shared" si="99"/>
        <v>6.875</v>
      </c>
      <c r="AP266" s="16">
        <v>15</v>
      </c>
      <c r="AQ266" s="6">
        <v>6.333333333333333</v>
      </c>
      <c r="AR266" s="16">
        <v>95</v>
      </c>
      <c r="AS266" s="16">
        <v>6.333333333333333</v>
      </c>
      <c r="AT266" s="16">
        <v>5</v>
      </c>
      <c r="AU266" s="6">
        <v>8.5</v>
      </c>
      <c r="AV266" s="16">
        <v>42.5</v>
      </c>
      <c r="AW266" s="16">
        <v>8.5</v>
      </c>
    </row>
    <row r="267" spans="1:41" ht="12.75">
      <c r="A267" s="3">
        <v>1474</v>
      </c>
      <c r="C267" s="6">
        <v>33</v>
      </c>
      <c r="D267" s="6">
        <v>246.40000000000003</v>
      </c>
      <c r="E267" s="6">
        <v>33</v>
      </c>
      <c r="F267" s="6">
        <f t="shared" si="93"/>
        <v>33</v>
      </c>
      <c r="G267" s="6">
        <v>246.40000000000003</v>
      </c>
      <c r="H267" s="6">
        <f t="shared" si="94"/>
        <v>246.4</v>
      </c>
      <c r="I267" s="6">
        <f t="shared" si="95"/>
        <v>7.466666666666668</v>
      </c>
      <c r="J267" s="6">
        <f t="shared" si="96"/>
        <v>33</v>
      </c>
      <c r="K267" s="6">
        <f t="shared" si="97"/>
        <v>246.4</v>
      </c>
      <c r="L267" s="6">
        <f t="shared" si="98"/>
        <v>246.40000000000003</v>
      </c>
      <c r="M267" s="6">
        <f t="shared" si="99"/>
        <v>7.466666666666668</v>
      </c>
      <c r="N267" s="16">
        <v>5</v>
      </c>
      <c r="O267" s="6">
        <v>5.633333333333334</v>
      </c>
      <c r="P267" s="16">
        <v>28.200000000000003</v>
      </c>
      <c r="Q267" s="16">
        <v>5.64</v>
      </c>
      <c r="AD267" s="16">
        <v>4</v>
      </c>
      <c r="AE267" s="6">
        <v>5.6</v>
      </c>
      <c r="AF267" s="16">
        <v>22.4</v>
      </c>
      <c r="AG267" s="16">
        <v>5.6</v>
      </c>
      <c r="AH267" s="16">
        <v>10</v>
      </c>
      <c r="AI267" s="6">
        <v>9</v>
      </c>
      <c r="AJ267" s="16">
        <v>90</v>
      </c>
      <c r="AK267" s="16">
        <v>9</v>
      </c>
      <c r="AL267" s="16">
        <v>14</v>
      </c>
      <c r="AM267" s="6">
        <v>7.533333333333334</v>
      </c>
      <c r="AN267" s="16">
        <v>105.80000000000001</v>
      </c>
      <c r="AO267" s="16">
        <v>7.557142857142858</v>
      </c>
    </row>
    <row r="268" spans="1:76" ht="12.75">
      <c r="A268" s="3">
        <v>1475</v>
      </c>
      <c r="C268" s="6">
        <v>15</v>
      </c>
      <c r="D268" s="6">
        <v>129</v>
      </c>
      <c r="E268" s="6">
        <v>15</v>
      </c>
      <c r="F268" s="6">
        <f t="shared" si="93"/>
        <v>15</v>
      </c>
      <c r="G268" s="6">
        <v>129</v>
      </c>
      <c r="H268" s="6">
        <f t="shared" si="94"/>
        <v>129</v>
      </c>
      <c r="I268" s="6">
        <f t="shared" si="95"/>
        <v>8.6</v>
      </c>
      <c r="J268" s="6">
        <f t="shared" si="96"/>
        <v>15</v>
      </c>
      <c r="K268" s="6">
        <f t="shared" si="97"/>
        <v>129</v>
      </c>
      <c r="L268" s="6">
        <f t="shared" si="98"/>
        <v>129</v>
      </c>
      <c r="M268" s="6">
        <f t="shared" si="99"/>
        <v>8.6</v>
      </c>
      <c r="Z268" s="16">
        <v>5</v>
      </c>
      <c r="AA268" s="6">
        <v>8.6</v>
      </c>
      <c r="AB268" s="16">
        <v>43</v>
      </c>
      <c r="AC268" s="16">
        <v>8.6</v>
      </c>
      <c r="AT268" s="16">
        <v>10</v>
      </c>
      <c r="AU268" s="6">
        <v>8.6</v>
      </c>
      <c r="AV268" s="16">
        <v>86</v>
      </c>
      <c r="AW268" s="16">
        <v>8.6</v>
      </c>
      <c r="BS268" s="2"/>
      <c r="BT268" s="6"/>
      <c r="BV268" s="6"/>
      <c r="BW268" s="6"/>
      <c r="BX268" s="6"/>
    </row>
    <row r="269" spans="1:74" ht="12.75">
      <c r="A269" s="3">
        <v>1476</v>
      </c>
      <c r="C269" s="6">
        <v>14</v>
      </c>
      <c r="D269" s="6">
        <v>96.5</v>
      </c>
      <c r="E269" s="6">
        <v>14</v>
      </c>
      <c r="F269" s="6">
        <f t="shared" si="93"/>
        <v>14</v>
      </c>
      <c r="G269" s="6">
        <v>96.5</v>
      </c>
      <c r="H269" s="6">
        <f t="shared" si="94"/>
        <v>96.5</v>
      </c>
      <c r="I269" s="6">
        <f t="shared" si="95"/>
        <v>6.892857142857143</v>
      </c>
      <c r="J269" s="6">
        <f t="shared" si="96"/>
        <v>14</v>
      </c>
      <c r="K269" s="6">
        <f t="shared" si="97"/>
        <v>96.5</v>
      </c>
      <c r="L269" s="6">
        <f t="shared" si="98"/>
        <v>96.5</v>
      </c>
      <c r="M269" s="6">
        <f t="shared" si="99"/>
        <v>6.892857142857143</v>
      </c>
      <c r="Z269" s="16">
        <v>9</v>
      </c>
      <c r="AA269" s="6">
        <v>6.550000000000001</v>
      </c>
      <c r="AB269" s="16">
        <v>58.6</v>
      </c>
      <c r="AC269" s="16">
        <v>6.511111111111111</v>
      </c>
      <c r="AD269" s="16">
        <v>5</v>
      </c>
      <c r="AE269" s="6">
        <v>7.7</v>
      </c>
      <c r="AF269" s="16">
        <v>37.9</v>
      </c>
      <c r="AG269" s="16">
        <v>7.58</v>
      </c>
      <c r="BS269" s="2"/>
      <c r="BT269" s="6"/>
      <c r="BV269" s="6"/>
    </row>
    <row r="270" spans="1:49" ht="12.75">
      <c r="A270" s="3">
        <v>1477</v>
      </c>
      <c r="C270" s="6">
        <v>28.166666666666664</v>
      </c>
      <c r="D270" s="6">
        <v>178.75</v>
      </c>
      <c r="E270" s="6">
        <v>28.166666666666664</v>
      </c>
      <c r="F270" s="6">
        <f t="shared" si="93"/>
        <v>28.166666666666664</v>
      </c>
      <c r="G270" s="6">
        <v>178.75</v>
      </c>
      <c r="H270" s="6">
        <f t="shared" si="94"/>
        <v>178.75</v>
      </c>
      <c r="I270" s="6">
        <f t="shared" si="95"/>
        <v>6.346153846153847</v>
      </c>
      <c r="J270" s="6">
        <f t="shared" si="96"/>
        <v>28.166666666666664</v>
      </c>
      <c r="K270" s="6">
        <f t="shared" si="97"/>
        <v>178.75</v>
      </c>
      <c r="L270" s="6">
        <f t="shared" si="98"/>
        <v>178.75</v>
      </c>
      <c r="M270" s="6">
        <f t="shared" si="99"/>
        <v>6.346153846153847</v>
      </c>
      <c r="N270" s="16">
        <v>6</v>
      </c>
      <c r="O270" s="6">
        <v>6.5</v>
      </c>
      <c r="P270" s="16">
        <v>39</v>
      </c>
      <c r="Q270" s="16">
        <v>6.5</v>
      </c>
      <c r="AP270" s="16">
        <v>13.166666666666666</v>
      </c>
      <c r="AQ270" s="6">
        <v>6.333333333333333</v>
      </c>
      <c r="AR270" s="16">
        <v>81.25</v>
      </c>
      <c r="AS270" s="16">
        <v>6.170886075949367</v>
      </c>
      <c r="AT270" s="16">
        <v>9</v>
      </c>
      <c r="AU270" s="6">
        <v>6.5</v>
      </c>
      <c r="AV270" s="16">
        <v>58.5</v>
      </c>
      <c r="AW270" s="16">
        <v>6.5</v>
      </c>
    </row>
    <row r="271" spans="1:49" ht="12.75">
      <c r="A271" s="3">
        <v>1478</v>
      </c>
      <c r="C271" s="6">
        <v>31</v>
      </c>
      <c r="D271" s="6">
        <v>229.7</v>
      </c>
      <c r="E271" s="6">
        <v>31</v>
      </c>
      <c r="F271" s="6">
        <f t="shared" si="93"/>
        <v>31</v>
      </c>
      <c r="G271" s="6">
        <v>229.7</v>
      </c>
      <c r="H271" s="6">
        <f t="shared" si="94"/>
        <v>229.7</v>
      </c>
      <c r="I271" s="6">
        <f t="shared" si="95"/>
        <v>7.409677419354838</v>
      </c>
      <c r="J271" s="6">
        <f t="shared" si="96"/>
        <v>31</v>
      </c>
      <c r="K271" s="6">
        <f t="shared" si="97"/>
        <v>229.7</v>
      </c>
      <c r="L271" s="6">
        <f t="shared" si="98"/>
        <v>229.7</v>
      </c>
      <c r="M271" s="6">
        <f t="shared" si="99"/>
        <v>7.409677419354838</v>
      </c>
      <c r="AD271" s="16">
        <v>6</v>
      </c>
      <c r="AF271" s="16">
        <v>48.25</v>
      </c>
      <c r="AG271" s="16">
        <v>8.041666666666666</v>
      </c>
      <c r="AP271" s="16">
        <v>16</v>
      </c>
      <c r="AR271" s="16">
        <v>111.7</v>
      </c>
      <c r="AS271" s="16">
        <v>6.98125</v>
      </c>
      <c r="AT271" s="16">
        <v>9</v>
      </c>
      <c r="AV271" s="16">
        <v>69.75</v>
      </c>
      <c r="AW271" s="16">
        <v>7.75</v>
      </c>
    </row>
    <row r="272" spans="1:49" ht="12.75">
      <c r="A272" s="3">
        <v>1479</v>
      </c>
      <c r="C272" s="6">
        <v>33</v>
      </c>
      <c r="D272" s="6">
        <v>247.6</v>
      </c>
      <c r="E272" s="6">
        <v>33</v>
      </c>
      <c r="F272" s="6">
        <f t="shared" si="93"/>
        <v>33</v>
      </c>
      <c r="G272" s="6">
        <v>247.6</v>
      </c>
      <c r="H272" s="6">
        <f t="shared" si="94"/>
        <v>247.6</v>
      </c>
      <c r="I272" s="6">
        <f t="shared" si="95"/>
        <v>7.503030303030303</v>
      </c>
      <c r="J272" s="6">
        <f t="shared" si="96"/>
        <v>33</v>
      </c>
      <c r="K272" s="6">
        <f t="shared" si="97"/>
        <v>247.6</v>
      </c>
      <c r="L272" s="6">
        <f t="shared" si="98"/>
        <v>247.6</v>
      </c>
      <c r="M272" s="6">
        <f t="shared" si="99"/>
        <v>7.503030303030303</v>
      </c>
      <c r="AH272" s="6">
        <v>12</v>
      </c>
      <c r="AI272" s="6">
        <v>8.5</v>
      </c>
      <c r="AJ272" s="6">
        <v>102</v>
      </c>
      <c r="AK272" s="16">
        <v>8.5</v>
      </c>
      <c r="AL272" s="6">
        <v>11</v>
      </c>
      <c r="AM272" s="6">
        <v>6.4</v>
      </c>
      <c r="AN272" s="6">
        <v>71.7</v>
      </c>
      <c r="AO272" s="16">
        <v>6.5181818181818185</v>
      </c>
      <c r="AP272" s="6">
        <v>5</v>
      </c>
      <c r="AQ272" s="6">
        <v>6.875</v>
      </c>
      <c r="AR272" s="6">
        <v>34.9</v>
      </c>
      <c r="AS272" s="16">
        <v>6.98</v>
      </c>
      <c r="AT272" s="6">
        <v>5</v>
      </c>
      <c r="AU272" s="6">
        <v>7.875</v>
      </c>
      <c r="AV272" s="6">
        <v>39</v>
      </c>
      <c r="AW272" s="16">
        <v>7.8</v>
      </c>
    </row>
    <row r="273" spans="1:45" ht="12.75">
      <c r="A273" s="3">
        <v>1480</v>
      </c>
      <c r="C273" s="6">
        <v>31</v>
      </c>
      <c r="D273" s="6">
        <v>234.35000000000002</v>
      </c>
      <c r="E273" s="6">
        <v>31</v>
      </c>
      <c r="F273" s="6">
        <f t="shared" si="93"/>
        <v>31</v>
      </c>
      <c r="G273" s="6">
        <v>234.35000000000002</v>
      </c>
      <c r="H273" s="6">
        <f t="shared" si="94"/>
        <v>234.35000000000002</v>
      </c>
      <c r="I273" s="6">
        <f t="shared" si="95"/>
        <v>7.5596774193548395</v>
      </c>
      <c r="J273" s="6">
        <f t="shared" si="96"/>
        <v>31</v>
      </c>
      <c r="K273" s="6">
        <f t="shared" si="97"/>
        <v>234.35000000000002</v>
      </c>
      <c r="L273" s="6">
        <f t="shared" si="98"/>
        <v>234.35000000000002</v>
      </c>
      <c r="M273" s="6">
        <f t="shared" si="99"/>
        <v>7.5596774193548395</v>
      </c>
      <c r="N273" s="16">
        <v>5</v>
      </c>
      <c r="O273" s="6">
        <v>7.3</v>
      </c>
      <c r="P273" s="16">
        <v>36.5</v>
      </c>
      <c r="Q273" s="16">
        <v>7.3</v>
      </c>
      <c r="Z273" s="16">
        <v>5</v>
      </c>
      <c r="AA273" s="6">
        <v>6.1</v>
      </c>
      <c r="AB273" s="16">
        <v>30.500000000000004</v>
      </c>
      <c r="AC273" s="16">
        <v>6.1</v>
      </c>
      <c r="AH273" s="16">
        <v>11</v>
      </c>
      <c r="AI273" s="6">
        <v>8.75</v>
      </c>
      <c r="AJ273" s="16">
        <v>96.25</v>
      </c>
      <c r="AK273" s="16">
        <v>8.75</v>
      </c>
      <c r="AP273" s="16">
        <v>10</v>
      </c>
      <c r="AQ273" s="6">
        <v>7</v>
      </c>
      <c r="AR273" s="16">
        <v>71.10000000000001</v>
      </c>
      <c r="AS273" s="16">
        <v>7.110000000000001</v>
      </c>
    </row>
    <row r="275" spans="1:65" ht="12.75">
      <c r="A275" s="3" t="s">
        <v>47</v>
      </c>
      <c r="B275" s="10">
        <v>10</v>
      </c>
      <c r="C275" s="6">
        <f>SUM(C264:C274)</f>
        <v>263.16666666666663</v>
      </c>
      <c r="D275" s="6">
        <f>SUM(D264:D274)</f>
        <v>1921.3249999999998</v>
      </c>
      <c r="E275" s="6">
        <f>SUM(E264:E274)</f>
        <v>263.16666666666663</v>
      </c>
      <c r="F275" s="6">
        <f>N275+R275+V275+Z275+AD275+AH275+AL275+AP275+AT275+AX275+BB275+BF275+BJ275</f>
        <v>263.16666666666663</v>
      </c>
      <c r="G275" s="6">
        <f>SUM(G264:G274)</f>
        <v>1921.3249999999998</v>
      </c>
      <c r="H275" s="6">
        <f>P275+T275+X275+AB275+AF275+AJ275+AN275+AR275+AV275+AZ275+BD275+BH275+BL275</f>
        <v>1921.3249999999998</v>
      </c>
      <c r="I275" s="6">
        <f>G275/E275</f>
        <v>7.300791640278658</v>
      </c>
      <c r="J275" s="6">
        <f>SUM(J264:J274)</f>
        <v>263.16666666666663</v>
      </c>
      <c r="K275" s="6">
        <f>SUM(K264:K274)</f>
        <v>1921.3249999999998</v>
      </c>
      <c r="L275" s="6">
        <f>G275-BD275</f>
        <v>1921.3249999999998</v>
      </c>
      <c r="M275" s="6">
        <f>K275/J275</f>
        <v>7.300791640278658</v>
      </c>
      <c r="N275" s="6">
        <f>SUM(N264:N274)</f>
        <v>25</v>
      </c>
      <c r="O275" s="6">
        <f>AVERAGE(O264:O274)</f>
        <v>6.280208333333333</v>
      </c>
      <c r="P275" s="6">
        <f>SUM(P264:P274)</f>
        <v>154.45</v>
      </c>
      <c r="Q275" s="6">
        <f>P275/N275</f>
        <v>6.178</v>
      </c>
      <c r="R275" s="6">
        <f>SUM(R264:R274)</f>
        <v>0</v>
      </c>
      <c r="S275" s="6" t="e">
        <f>AVERAGE(S264:S274)</f>
        <v>#DIV/0!</v>
      </c>
      <c r="T275" s="6">
        <f>SUM(T264:T274)</f>
        <v>0</v>
      </c>
      <c r="U275" s="6">
        <v>0</v>
      </c>
      <c r="V275" s="6">
        <f>SUM(V264:V274)</f>
        <v>0</v>
      </c>
      <c r="W275" s="6" t="e">
        <f>AVERAGE(W264:W274)</f>
        <v>#DIV/0!</v>
      </c>
      <c r="X275" s="6">
        <f>SUM(X264:X274)</f>
        <v>0</v>
      </c>
      <c r="Y275" s="6">
        <v>0</v>
      </c>
      <c r="Z275" s="6">
        <f>SUM(Z264:Z274)</f>
        <v>19</v>
      </c>
      <c r="AA275" s="6">
        <f>AVERAGE(AA264:AA274)</f>
        <v>7.083333333333333</v>
      </c>
      <c r="AB275" s="6">
        <f>SUM(AB264:AB274)</f>
        <v>132.1</v>
      </c>
      <c r="AC275" s="16">
        <f>AB275/Z275</f>
        <v>6.9526315789473685</v>
      </c>
      <c r="AD275" s="6">
        <f>SUM(AD264:AD274)</f>
        <v>22</v>
      </c>
      <c r="AE275" s="6">
        <f>AVERAGE(AE264:AE274)</f>
        <v>7.433333333333334</v>
      </c>
      <c r="AF275" s="6">
        <f>SUM(AF264:AF274)</f>
        <v>171.55</v>
      </c>
      <c r="AG275" s="16">
        <f>AF275/AD275</f>
        <v>7.797727272727273</v>
      </c>
      <c r="AH275" s="6">
        <f>SUM(AH264:AH274)</f>
        <v>43</v>
      </c>
      <c r="AI275" s="6">
        <f>AVERAGE(AI264:AI274)</f>
        <v>8.6875</v>
      </c>
      <c r="AJ275" s="6">
        <f>SUM(AJ264:AJ274)</f>
        <v>373.25</v>
      </c>
      <c r="AK275" s="16">
        <f>AJ275/AH275</f>
        <v>8.680232558139535</v>
      </c>
      <c r="AL275" s="6">
        <f>SUM(AL264:AL274)</f>
        <v>25</v>
      </c>
      <c r="AM275" s="6">
        <f>AVERAGE(AM264:AM274)</f>
        <v>6.966666666666667</v>
      </c>
      <c r="AN275" s="6">
        <f>SUM(AN264:AN274)</f>
        <v>177.5</v>
      </c>
      <c r="AO275" s="16">
        <f>AN275/AL275</f>
        <v>7.1</v>
      </c>
      <c r="AP275" s="6">
        <f>SUM(AP264:AP274)</f>
        <v>78.16666666666666</v>
      </c>
      <c r="AQ275" s="6">
        <f>AVERAGE(AQ264:AQ274)</f>
        <v>6.346527777777777</v>
      </c>
      <c r="AR275" s="6">
        <f>SUM(AR264:AR274)</f>
        <v>502.22499999999997</v>
      </c>
      <c r="AS275" s="16">
        <f>AR275/AP275</f>
        <v>6.4250533049040515</v>
      </c>
      <c r="AT275" s="6">
        <f>SUM(AT264:AT274)</f>
        <v>51</v>
      </c>
      <c r="AU275" s="6">
        <f>AVERAGE(AU264:AU274)</f>
        <v>8.1625</v>
      </c>
      <c r="AV275" s="6">
        <f>SUM(AV264:AV274)</f>
        <v>410.25</v>
      </c>
      <c r="AW275" s="16">
        <f>AV275/AT275</f>
        <v>8.044117647058824</v>
      </c>
      <c r="AX275" s="6">
        <f>SUM(AX264:AX274)</f>
        <v>0</v>
      </c>
      <c r="AY275" s="6" t="e">
        <f>AVERAGE(AY264:AY274)</f>
        <v>#DIV/0!</v>
      </c>
      <c r="AZ275" s="6">
        <f>SUM(AZ264:AZ274)</f>
        <v>0</v>
      </c>
      <c r="BA275" s="6">
        <v>0</v>
      </c>
      <c r="BB275" s="6">
        <f>SUM(BB264:BB274)</f>
        <v>0</v>
      </c>
      <c r="BC275" s="6" t="e">
        <f>AVERAGE(BC264:BC274)</f>
        <v>#DIV/0!</v>
      </c>
      <c r="BD275" s="6">
        <f>SUM(BD264:BD274)</f>
        <v>0</v>
      </c>
      <c r="BE275" s="6">
        <v>0</v>
      </c>
      <c r="BF275" s="6">
        <f>SUM(BF264:BF274)</f>
        <v>0</v>
      </c>
      <c r="BG275" s="6" t="e">
        <f>AVERAGE(BG264:BG274)</f>
        <v>#DIV/0!</v>
      </c>
      <c r="BH275" s="6">
        <f>SUM(BH264:BH274)</f>
        <v>0</v>
      </c>
      <c r="BI275" s="6">
        <v>0</v>
      </c>
      <c r="BJ275" s="6">
        <f>SUM(BJ264:BJ274)</f>
        <v>0</v>
      </c>
      <c r="BK275" s="6" t="e">
        <f>AVERAGE(BK264:BK274)</f>
        <v>#DIV/0!</v>
      </c>
      <c r="BL275" s="6">
        <f>SUM(BL264:BL274)</f>
        <v>0</v>
      </c>
      <c r="BM275" s="6">
        <v>0</v>
      </c>
    </row>
    <row r="276" spans="1:64" ht="12.75">
      <c r="A276" s="3" t="s">
        <v>134</v>
      </c>
      <c r="C276" s="6">
        <f aca="true" t="shared" si="100" ref="C276:H276">C275/10</f>
        <v>26.316666666666663</v>
      </c>
      <c r="D276" s="6">
        <f t="shared" si="100"/>
        <v>192.1325</v>
      </c>
      <c r="E276" s="6">
        <f t="shared" si="100"/>
        <v>26.316666666666663</v>
      </c>
      <c r="F276" s="6">
        <f t="shared" si="100"/>
        <v>26.316666666666663</v>
      </c>
      <c r="G276" s="6">
        <f t="shared" si="100"/>
        <v>192.1325</v>
      </c>
      <c r="H276" s="6">
        <f t="shared" si="100"/>
        <v>192.1325</v>
      </c>
      <c r="I276" s="16">
        <f>H276/F276</f>
        <v>7.300791640278658</v>
      </c>
      <c r="J276" s="6">
        <f>J275/10</f>
        <v>26.316666666666663</v>
      </c>
      <c r="K276" s="6">
        <f>K275/10</f>
        <v>192.1325</v>
      </c>
      <c r="L276" s="6">
        <f>L275/10</f>
        <v>192.1325</v>
      </c>
      <c r="M276" s="16">
        <f>L276/J276</f>
        <v>7.300791640278658</v>
      </c>
      <c r="N276" s="6">
        <f>N275/10</f>
        <v>2.5</v>
      </c>
      <c r="P276" s="6">
        <f>P275/10</f>
        <v>15.444999999999999</v>
      </c>
      <c r="Q276" s="6">
        <f>P276/N276</f>
        <v>6.177999999999999</v>
      </c>
      <c r="R276" s="6">
        <f>R275/10</f>
        <v>0</v>
      </c>
      <c r="T276" s="6">
        <f>T275/10</f>
        <v>0</v>
      </c>
      <c r="V276" s="6">
        <f>V275/10</f>
        <v>0</v>
      </c>
      <c r="X276" s="6">
        <f>X275/10</f>
        <v>0</v>
      </c>
      <c r="Z276" s="6">
        <f>Z275/10</f>
        <v>1.9</v>
      </c>
      <c r="AB276" s="6">
        <f>AB275/10</f>
        <v>13.209999999999999</v>
      </c>
      <c r="AC276" s="16">
        <f>AB276/Z276</f>
        <v>6.9526315789473685</v>
      </c>
      <c r="AD276" s="6">
        <f>AD275/10</f>
        <v>2.2</v>
      </c>
      <c r="AF276" s="6">
        <f>AF275/10</f>
        <v>17.155</v>
      </c>
      <c r="AG276" s="16">
        <f>AF276/AD276</f>
        <v>7.797727272727273</v>
      </c>
      <c r="AH276" s="6">
        <f>AH275/10</f>
        <v>4.3</v>
      </c>
      <c r="AJ276" s="6">
        <f>AJ275/10</f>
        <v>37.325</v>
      </c>
      <c r="AK276" s="16">
        <f>AJ276/AH276</f>
        <v>8.680232558139537</v>
      </c>
      <c r="AL276" s="6">
        <f>AL275/10</f>
        <v>2.5</v>
      </c>
      <c r="AN276" s="6">
        <f>AN275/10</f>
        <v>17.75</v>
      </c>
      <c r="AO276" s="16">
        <f>AN276/AL276</f>
        <v>7.1</v>
      </c>
      <c r="AP276" s="6">
        <f>AP275/10</f>
        <v>7.8166666666666655</v>
      </c>
      <c r="AR276" s="6">
        <f>AR275/10</f>
        <v>50.2225</v>
      </c>
      <c r="AS276" s="16">
        <f>AR276/AP276</f>
        <v>6.4250533049040515</v>
      </c>
      <c r="AT276" s="6">
        <f>AT275/10</f>
        <v>5.1</v>
      </c>
      <c r="AV276" s="6">
        <f>AV275/10</f>
        <v>41.025</v>
      </c>
      <c r="AW276" s="16">
        <f>AV276/AT276</f>
        <v>8.044117647058824</v>
      </c>
      <c r="AX276" s="6">
        <f>AX275/10</f>
        <v>0</v>
      </c>
      <c r="AZ276" s="6">
        <f>AZ275/10</f>
        <v>0</v>
      </c>
      <c r="BB276" s="6">
        <f>BB275/10</f>
        <v>0</v>
      </c>
      <c r="BD276" s="6">
        <f>BD275/10</f>
        <v>0</v>
      </c>
      <c r="BF276" s="6">
        <f>BF275/10</f>
        <v>0</v>
      </c>
      <c r="BH276" s="6">
        <f>BH275/10</f>
        <v>0</v>
      </c>
      <c r="BJ276" s="6">
        <f>BJ275/10</f>
        <v>0</v>
      </c>
      <c r="BL276" s="6">
        <f>BL275/10</f>
        <v>0</v>
      </c>
    </row>
    <row r="277" spans="1:69" ht="12.75">
      <c r="A277" s="3" t="s">
        <v>174</v>
      </c>
      <c r="J277" s="14">
        <f>J275/$E$275</f>
        <v>1</v>
      </c>
      <c r="K277" s="14">
        <f>K275/$G$275</f>
        <v>1</v>
      </c>
      <c r="L277" s="14">
        <f>L275/$G$275</f>
        <v>1</v>
      </c>
      <c r="N277" s="14">
        <f>N275/$E$275</f>
        <v>0.09499683343888539</v>
      </c>
      <c r="P277" s="14">
        <f>P275/$G$275</f>
        <v>0.0803872327690526</v>
      </c>
      <c r="R277" s="14">
        <f>R275/$E$275</f>
        <v>0</v>
      </c>
      <c r="T277" s="14">
        <f>T275/$G$275</f>
        <v>0</v>
      </c>
      <c r="V277" s="14">
        <f>V275/$E$275</f>
        <v>0</v>
      </c>
      <c r="X277" s="14">
        <f>X275/$G$275</f>
        <v>0</v>
      </c>
      <c r="Z277" s="14">
        <f>Z275/$E$275</f>
        <v>0.07219759341355289</v>
      </c>
      <c r="AB277" s="14">
        <f>AB275/$G$275</f>
        <v>0.06875463547291583</v>
      </c>
      <c r="AD277" s="14">
        <f>AD275/$E$275</f>
        <v>0.08359721342621913</v>
      </c>
      <c r="AF277" s="14">
        <f>AF275/$G$275</f>
        <v>0.08928734076743915</v>
      </c>
      <c r="AH277" s="14">
        <f>AH275/$E$275</f>
        <v>0.16339455351488286</v>
      </c>
      <c r="AJ277" s="14">
        <f>AJ275/$G$275</f>
        <v>0.19426697721624403</v>
      </c>
      <c r="AL277" s="14">
        <f>AL275/$E$275</f>
        <v>0.09499683343888539</v>
      </c>
      <c r="AN277" s="14">
        <f>AN275/$G$275</f>
        <v>0.09238416197155609</v>
      </c>
      <c r="AP277" s="14">
        <f>AP275/$E$275</f>
        <v>0.2970234325522483</v>
      </c>
      <c r="AR277" s="14">
        <f>AR275/$G$275</f>
        <v>0.2613951309643085</v>
      </c>
      <c r="AT277" s="14">
        <f>AT275/$E$275</f>
        <v>0.1937935402153262</v>
      </c>
      <c r="AV277" s="14">
        <f>AV275/$G$275</f>
        <v>0.2135245208384839</v>
      </c>
      <c r="AX277" s="14">
        <f>AX275/$E$275</f>
        <v>0</v>
      </c>
      <c r="AZ277" s="14">
        <f>AZ275/$G$275</f>
        <v>0</v>
      </c>
      <c r="BB277" s="14">
        <f>BB275/$E$275</f>
        <v>0</v>
      </c>
      <c r="BD277" s="14">
        <f>BD275/$G$275</f>
        <v>0</v>
      </c>
      <c r="BF277" s="14">
        <f>BF275/$E$275</f>
        <v>0</v>
      </c>
      <c r="BH277" s="14">
        <f>BH275/$G$275</f>
        <v>0</v>
      </c>
      <c r="BJ277" s="14">
        <f>BJ275/$E$275</f>
        <v>0</v>
      </c>
      <c r="BL277" s="14">
        <f>BL275/$G$275</f>
        <v>0</v>
      </c>
      <c r="BO277" s="14">
        <f>N277+R277+V277+Z277+AD277+AH277+AL277+AP277+AT277+AX277+BB277+BF277+BJ277</f>
        <v>1.0000000000000002</v>
      </c>
      <c r="BP277" s="14">
        <f>P277+T277+X277+AB277+AF277+AJ277+AN277+AR277+AV277+AZ277+BD277+BH277+BL277</f>
        <v>1.0000000000000002</v>
      </c>
      <c r="BQ277" s="14">
        <f>K277+BD277</f>
        <v>1</v>
      </c>
    </row>
    <row r="279" spans="1:45" ht="12.75">
      <c r="A279" s="3">
        <v>1481</v>
      </c>
      <c r="C279" s="6">
        <v>33</v>
      </c>
      <c r="D279" s="6">
        <v>238.35000000000002</v>
      </c>
      <c r="E279" s="6">
        <v>33</v>
      </c>
      <c r="F279" s="6">
        <f aca="true" t="shared" si="101" ref="F279:F287">N279+R279+V279+Z279+AD279+AH279+AL279+AP279+AT279+AX279+BB279+BF279+BJ279</f>
        <v>33</v>
      </c>
      <c r="G279" s="6">
        <v>238.35000000000002</v>
      </c>
      <c r="H279" s="6">
        <f aca="true" t="shared" si="102" ref="H279:H288">P279+T279+X279+AB279+AF279+AJ279+AN279+AR279+AV279+AZ279+BD279+BH279+BL279</f>
        <v>238.35000000000002</v>
      </c>
      <c r="I279" s="6">
        <f aca="true" t="shared" si="103" ref="I279:I288">G279/E279</f>
        <v>7.2227272727272736</v>
      </c>
      <c r="J279" s="6">
        <f aca="true" t="shared" si="104" ref="J279:J288">E279-BB279</f>
        <v>33</v>
      </c>
      <c r="K279" s="6">
        <f aca="true" t="shared" si="105" ref="K279:K288">P279+T279+X279+AB279+AF279+AJ279+AN279+AR279+AV279+AZ279+BH279+BL279</f>
        <v>238.35000000000002</v>
      </c>
      <c r="L279" s="6">
        <f aca="true" t="shared" si="106" ref="L279:L288">G279-BD279</f>
        <v>238.35000000000002</v>
      </c>
      <c r="M279" s="6">
        <f aca="true" t="shared" si="107" ref="M279:M288">L279/J279</f>
        <v>7.2227272727272736</v>
      </c>
      <c r="Z279" s="16">
        <v>11</v>
      </c>
      <c r="AA279" s="6">
        <v>7.290000000000001</v>
      </c>
      <c r="AB279" s="16">
        <v>79.8</v>
      </c>
      <c r="AC279" s="16">
        <v>7.254545454545454</v>
      </c>
      <c r="AL279" s="16">
        <v>5</v>
      </c>
      <c r="AM279" s="6">
        <v>7.983333333333334</v>
      </c>
      <c r="AN279" s="16">
        <v>39.75</v>
      </c>
      <c r="AO279" s="16">
        <v>7.95</v>
      </c>
      <c r="AP279" s="16">
        <v>17</v>
      </c>
      <c r="AQ279" s="6">
        <v>6.949999999999999</v>
      </c>
      <c r="AR279" s="16">
        <v>118.80000000000001</v>
      </c>
      <c r="AS279" s="16">
        <v>6.988235294117648</v>
      </c>
    </row>
    <row r="280" spans="1:73" ht="12.75">
      <c r="A280" s="3">
        <v>1482</v>
      </c>
      <c r="C280" s="6">
        <v>31</v>
      </c>
      <c r="D280" s="6">
        <v>383.66666666666663</v>
      </c>
      <c r="E280" s="6">
        <v>31</v>
      </c>
      <c r="F280" s="6">
        <f t="shared" si="101"/>
        <v>31</v>
      </c>
      <c r="G280" s="6">
        <v>383.66666666666663</v>
      </c>
      <c r="H280" s="6">
        <f t="shared" si="102"/>
        <v>383.66666666666663</v>
      </c>
      <c r="I280" s="6">
        <f t="shared" si="103"/>
        <v>12.376344086021504</v>
      </c>
      <c r="J280" s="6">
        <f t="shared" si="104"/>
        <v>20</v>
      </c>
      <c r="K280" s="6">
        <f t="shared" si="105"/>
        <v>179.57083333333333</v>
      </c>
      <c r="L280" s="6">
        <f t="shared" si="106"/>
        <v>179.5708333333333</v>
      </c>
      <c r="M280" s="6">
        <f t="shared" si="107"/>
        <v>8.978541666666665</v>
      </c>
      <c r="AL280" s="16">
        <v>5</v>
      </c>
      <c r="AM280" s="6">
        <v>14.054166666666667</v>
      </c>
      <c r="AN280" s="16">
        <v>70.27083333333334</v>
      </c>
      <c r="AO280" s="16">
        <v>14.054166666666669</v>
      </c>
      <c r="AP280" s="16">
        <v>15</v>
      </c>
      <c r="AQ280" s="6">
        <v>7.233333333333333</v>
      </c>
      <c r="AR280" s="16">
        <v>109.3</v>
      </c>
      <c r="AS280" s="16">
        <v>7.286666666666666</v>
      </c>
      <c r="BB280" s="16">
        <v>11</v>
      </c>
      <c r="BC280" s="6">
        <v>18.554166666666667</v>
      </c>
      <c r="BD280" s="16">
        <v>204.09583333333333</v>
      </c>
      <c r="BE280" s="16">
        <v>18.554166666666667</v>
      </c>
      <c r="BS280" s="2"/>
      <c r="BT280" s="6"/>
      <c r="BU280" s="2"/>
    </row>
    <row r="281" spans="1:45" ht="12.75">
      <c r="A281" s="3">
        <v>1483</v>
      </c>
      <c r="C281" s="6">
        <v>31</v>
      </c>
      <c r="D281" s="6">
        <v>237.1</v>
      </c>
      <c r="E281" s="6">
        <v>31</v>
      </c>
      <c r="F281" s="6">
        <f t="shared" si="101"/>
        <v>31</v>
      </c>
      <c r="G281" s="6">
        <v>237.1</v>
      </c>
      <c r="H281" s="6">
        <f t="shared" si="102"/>
        <v>237.1</v>
      </c>
      <c r="I281" s="6">
        <f t="shared" si="103"/>
        <v>7.648387096774194</v>
      </c>
      <c r="J281" s="6">
        <f t="shared" si="104"/>
        <v>31</v>
      </c>
      <c r="K281" s="6">
        <f t="shared" si="105"/>
        <v>237.1</v>
      </c>
      <c r="L281" s="6">
        <f t="shared" si="106"/>
        <v>237.1</v>
      </c>
      <c r="M281" s="6">
        <f t="shared" si="107"/>
        <v>7.648387096774194</v>
      </c>
      <c r="AD281" s="16">
        <v>1</v>
      </c>
      <c r="AE281" s="6">
        <v>7.5</v>
      </c>
      <c r="AF281" s="16">
        <v>7.5</v>
      </c>
      <c r="AG281" s="16">
        <v>7.5</v>
      </c>
      <c r="AH281" s="16">
        <v>5</v>
      </c>
      <c r="AI281" s="6">
        <v>8</v>
      </c>
      <c r="AJ281" s="16">
        <v>40</v>
      </c>
      <c r="AK281" s="16">
        <v>8</v>
      </c>
      <c r="AL281" s="16">
        <v>10</v>
      </c>
      <c r="AM281" s="6">
        <v>8.166666666666666</v>
      </c>
      <c r="AN281" s="16">
        <v>81</v>
      </c>
      <c r="AO281" s="16">
        <v>8.1</v>
      </c>
      <c r="AP281" s="16">
        <v>15</v>
      </c>
      <c r="AQ281" s="6">
        <v>7.25</v>
      </c>
      <c r="AR281" s="16">
        <v>108.6</v>
      </c>
      <c r="AS281" s="16">
        <v>7.239999999999999</v>
      </c>
    </row>
    <row r="282" spans="1:45" ht="12.75">
      <c r="A282" s="3">
        <v>1484</v>
      </c>
      <c r="C282" s="6">
        <v>32</v>
      </c>
      <c r="D282" s="6">
        <v>274.45</v>
      </c>
      <c r="E282" s="6">
        <v>32</v>
      </c>
      <c r="F282" s="6">
        <f t="shared" si="101"/>
        <v>32</v>
      </c>
      <c r="G282" s="6">
        <v>274.45</v>
      </c>
      <c r="H282" s="6">
        <f t="shared" si="102"/>
        <v>274.45</v>
      </c>
      <c r="I282" s="6">
        <f t="shared" si="103"/>
        <v>8.5765625</v>
      </c>
      <c r="J282" s="6">
        <f t="shared" si="104"/>
        <v>32</v>
      </c>
      <c r="K282" s="6">
        <f t="shared" si="105"/>
        <v>274.45</v>
      </c>
      <c r="L282" s="6">
        <f t="shared" si="106"/>
        <v>274.45</v>
      </c>
      <c r="M282" s="6">
        <f t="shared" si="107"/>
        <v>8.5765625</v>
      </c>
      <c r="AH282" s="16">
        <v>17</v>
      </c>
      <c r="AI282" s="6">
        <v>8.75</v>
      </c>
      <c r="AJ282" s="16">
        <v>151.5</v>
      </c>
      <c r="AK282" s="16">
        <v>8.911764705882353</v>
      </c>
      <c r="AP282" s="16">
        <v>15</v>
      </c>
      <c r="AQ282" s="6">
        <v>8.33</v>
      </c>
      <c r="AR282" s="16">
        <v>122.95</v>
      </c>
      <c r="AS282" s="16">
        <v>8.196666666666667</v>
      </c>
    </row>
    <row r="283" spans="1:49" ht="12.75">
      <c r="A283" s="3">
        <v>1485</v>
      </c>
      <c r="C283" s="6">
        <v>31</v>
      </c>
      <c r="D283" s="6">
        <v>309</v>
      </c>
      <c r="E283" s="6">
        <v>31</v>
      </c>
      <c r="F283" s="6">
        <f t="shared" si="101"/>
        <v>31</v>
      </c>
      <c r="G283" s="6">
        <v>309</v>
      </c>
      <c r="H283" s="6">
        <f t="shared" si="102"/>
        <v>309</v>
      </c>
      <c r="I283" s="6">
        <f t="shared" si="103"/>
        <v>9.96774193548387</v>
      </c>
      <c r="J283" s="6">
        <f t="shared" si="104"/>
        <v>31</v>
      </c>
      <c r="K283" s="6">
        <f t="shared" si="105"/>
        <v>309</v>
      </c>
      <c r="L283" s="6">
        <f t="shared" si="106"/>
        <v>309</v>
      </c>
      <c r="M283" s="6">
        <f t="shared" si="107"/>
        <v>9.96774193548387</v>
      </c>
      <c r="AL283" s="16">
        <v>11</v>
      </c>
      <c r="AM283" s="6">
        <v>10.5</v>
      </c>
      <c r="AN283" s="16">
        <v>115.5</v>
      </c>
      <c r="AO283" s="16">
        <v>10.5</v>
      </c>
      <c r="AP283" s="16">
        <v>15</v>
      </c>
      <c r="AQ283" s="6">
        <v>9.4</v>
      </c>
      <c r="AR283" s="16">
        <v>141</v>
      </c>
      <c r="AS283" s="16">
        <v>9.4</v>
      </c>
      <c r="AT283" s="16">
        <v>5</v>
      </c>
      <c r="AU283" s="6">
        <v>10.5</v>
      </c>
      <c r="AV283" s="16">
        <v>52.5</v>
      </c>
      <c r="AW283" s="16">
        <v>10.5</v>
      </c>
    </row>
    <row r="284" spans="1:71" ht="12.75">
      <c r="A284" s="3">
        <v>1486</v>
      </c>
      <c r="C284" s="6">
        <v>47.5</v>
      </c>
      <c r="D284" s="6">
        <v>569.75</v>
      </c>
      <c r="E284" s="6">
        <v>47.5</v>
      </c>
      <c r="F284" s="6">
        <f t="shared" si="101"/>
        <v>47.5</v>
      </c>
      <c r="G284" s="6">
        <v>569.75</v>
      </c>
      <c r="H284" s="6">
        <f t="shared" si="102"/>
        <v>569.75</v>
      </c>
      <c r="I284" s="6">
        <f t="shared" si="103"/>
        <v>11.994736842105263</v>
      </c>
      <c r="J284" s="6">
        <f t="shared" si="104"/>
        <v>47.5</v>
      </c>
      <c r="K284" s="6">
        <f t="shared" si="105"/>
        <v>569.75</v>
      </c>
      <c r="L284" s="6">
        <f t="shared" si="106"/>
        <v>569.75</v>
      </c>
      <c r="M284" s="6">
        <f t="shared" si="107"/>
        <v>11.994736842105263</v>
      </c>
      <c r="Z284" s="16">
        <v>5</v>
      </c>
      <c r="AA284" s="6">
        <v>13.5</v>
      </c>
      <c r="AB284" s="16">
        <v>67.5</v>
      </c>
      <c r="AC284" s="16">
        <v>13.5</v>
      </c>
      <c r="AD284" s="16">
        <v>5</v>
      </c>
      <c r="AE284" s="6">
        <v>9</v>
      </c>
      <c r="AF284" s="16">
        <v>45</v>
      </c>
      <c r="AG284" s="16">
        <v>9</v>
      </c>
      <c r="AH284" s="16">
        <v>15</v>
      </c>
      <c r="AI284" s="6">
        <v>13.5</v>
      </c>
      <c r="AJ284" s="16">
        <v>202.5</v>
      </c>
      <c r="AK284" s="16">
        <v>13.5</v>
      </c>
      <c r="AL284" s="16">
        <v>21.5</v>
      </c>
      <c r="AM284" s="6">
        <v>11.395999999999999</v>
      </c>
      <c r="AN284" s="16">
        <v>244.45</v>
      </c>
      <c r="AO284" s="16">
        <v>11.369767441860464</v>
      </c>
      <c r="BF284" s="16">
        <v>1</v>
      </c>
      <c r="BG284" s="6">
        <v>10.3</v>
      </c>
      <c r="BH284" s="16">
        <v>10.3</v>
      </c>
      <c r="BI284" s="16">
        <v>10.3</v>
      </c>
      <c r="BS284" s="2"/>
    </row>
    <row r="285" spans="1:76" ht="12.75">
      <c r="A285" s="3">
        <v>1487</v>
      </c>
      <c r="C285" s="6">
        <v>26</v>
      </c>
      <c r="D285" s="6">
        <v>377</v>
      </c>
      <c r="E285" s="6">
        <v>26</v>
      </c>
      <c r="F285" s="6">
        <f t="shared" si="101"/>
        <v>26</v>
      </c>
      <c r="G285" s="6">
        <v>377</v>
      </c>
      <c r="H285" s="6">
        <f t="shared" si="102"/>
        <v>377</v>
      </c>
      <c r="I285" s="6">
        <f t="shared" si="103"/>
        <v>14.5</v>
      </c>
      <c r="J285" s="6">
        <f t="shared" si="104"/>
        <v>26</v>
      </c>
      <c r="K285" s="6">
        <f t="shared" si="105"/>
        <v>377</v>
      </c>
      <c r="L285" s="6">
        <f t="shared" si="106"/>
        <v>377</v>
      </c>
      <c r="M285" s="6">
        <f t="shared" si="107"/>
        <v>14.5</v>
      </c>
      <c r="Z285" s="8">
        <v>5</v>
      </c>
      <c r="AA285" s="8">
        <v>14.5</v>
      </c>
      <c r="AB285" s="16">
        <v>72.5</v>
      </c>
      <c r="AC285" s="16">
        <v>14.5</v>
      </c>
      <c r="AH285" s="8">
        <v>5</v>
      </c>
      <c r="AI285" s="8">
        <v>14.5</v>
      </c>
      <c r="AJ285" s="16">
        <v>72.5</v>
      </c>
      <c r="AK285" s="16">
        <v>14.5</v>
      </c>
      <c r="AL285" s="8">
        <v>16</v>
      </c>
      <c r="AM285" s="8">
        <v>14.5</v>
      </c>
      <c r="AN285" s="16">
        <v>232</v>
      </c>
      <c r="AO285" s="16">
        <v>14.5</v>
      </c>
      <c r="BS285" s="2"/>
      <c r="BT285" s="6"/>
      <c r="BV285" s="6"/>
      <c r="BW285" s="6"/>
      <c r="BX285" s="6"/>
    </row>
    <row r="286" spans="1:71" ht="12.75">
      <c r="A286" s="3">
        <v>1488</v>
      </c>
      <c r="C286" s="6">
        <v>16</v>
      </c>
      <c r="D286" s="6">
        <v>198</v>
      </c>
      <c r="E286" s="6">
        <v>16</v>
      </c>
      <c r="F286" s="6">
        <f t="shared" si="101"/>
        <v>16</v>
      </c>
      <c r="G286" s="6">
        <v>198</v>
      </c>
      <c r="H286" s="6">
        <f t="shared" si="102"/>
        <v>198</v>
      </c>
      <c r="I286" s="6">
        <f t="shared" si="103"/>
        <v>12.375</v>
      </c>
      <c r="J286" s="6">
        <f t="shared" si="104"/>
        <v>16</v>
      </c>
      <c r="K286" s="6">
        <f t="shared" si="105"/>
        <v>198</v>
      </c>
      <c r="L286" s="6">
        <f t="shared" si="106"/>
        <v>198</v>
      </c>
      <c r="M286" s="6">
        <f t="shared" si="107"/>
        <v>12.375</v>
      </c>
      <c r="Z286" s="16"/>
      <c r="AH286" s="16"/>
      <c r="AL286" s="16">
        <v>11</v>
      </c>
      <c r="AM286" s="6">
        <v>12.5</v>
      </c>
      <c r="AN286" s="16">
        <v>137</v>
      </c>
      <c r="AO286" s="16">
        <v>12.454545454545455</v>
      </c>
      <c r="AT286" s="16">
        <v>5</v>
      </c>
      <c r="AU286" s="6">
        <v>12.5</v>
      </c>
      <c r="AV286" s="16">
        <v>61</v>
      </c>
      <c r="AW286" s="16">
        <v>12.2</v>
      </c>
      <c r="BS286" s="2"/>
    </row>
    <row r="287" spans="1:45" ht="12.75">
      <c r="A287" s="3">
        <v>1489</v>
      </c>
      <c r="C287" s="6">
        <v>30.5</v>
      </c>
      <c r="D287" s="6">
        <v>478.775</v>
      </c>
      <c r="E287" s="6">
        <v>30.5</v>
      </c>
      <c r="F287" s="6">
        <f t="shared" si="101"/>
        <v>30.5</v>
      </c>
      <c r="G287" s="6">
        <v>478.775</v>
      </c>
      <c r="H287" s="6">
        <f t="shared" si="102"/>
        <v>478.775</v>
      </c>
      <c r="I287" s="6">
        <f t="shared" si="103"/>
        <v>15.697540983606556</v>
      </c>
      <c r="J287" s="6">
        <f t="shared" si="104"/>
        <v>30.5</v>
      </c>
      <c r="K287" s="6">
        <f t="shared" si="105"/>
        <v>478.775</v>
      </c>
      <c r="L287" s="6">
        <f t="shared" si="106"/>
        <v>478.775</v>
      </c>
      <c r="M287" s="6">
        <f t="shared" si="107"/>
        <v>15.697540983606556</v>
      </c>
      <c r="Z287" s="16">
        <v>5</v>
      </c>
      <c r="AA287" s="6">
        <v>15.5</v>
      </c>
      <c r="AB287" s="16">
        <v>77.5</v>
      </c>
      <c r="AC287" s="16">
        <v>15.5</v>
      </c>
      <c r="AH287" s="16">
        <v>10</v>
      </c>
      <c r="AI287" s="6">
        <v>15.5</v>
      </c>
      <c r="AJ287" s="16">
        <v>155</v>
      </c>
      <c r="AK287" s="16">
        <v>15.5</v>
      </c>
      <c r="AP287" s="16">
        <v>15.5</v>
      </c>
      <c r="AQ287" s="6">
        <v>15.675000000000002</v>
      </c>
      <c r="AR287" s="16">
        <v>246.275</v>
      </c>
      <c r="AS287" s="16">
        <v>15.888709677419355</v>
      </c>
    </row>
    <row r="288" spans="1:76" ht="12.75">
      <c r="A288" s="3">
        <v>1490</v>
      </c>
      <c r="C288" s="6">
        <v>37</v>
      </c>
      <c r="D288" s="6">
        <v>638.25</v>
      </c>
      <c r="E288" s="6">
        <v>37</v>
      </c>
      <c r="F288" s="6">
        <f>N288+R290+V288+Z288+AD288+AH288+AL288+AP288+AT288+AX288+BB288+BF288+BJ288</f>
        <v>37</v>
      </c>
      <c r="G288" s="6">
        <v>638.25</v>
      </c>
      <c r="H288" s="6">
        <f t="shared" si="102"/>
        <v>638.25</v>
      </c>
      <c r="I288" s="6">
        <f t="shared" si="103"/>
        <v>17.25</v>
      </c>
      <c r="J288" s="6">
        <f t="shared" si="104"/>
        <v>37</v>
      </c>
      <c r="K288" s="6">
        <f t="shared" si="105"/>
        <v>638.25</v>
      </c>
      <c r="L288" s="6">
        <f t="shared" si="106"/>
        <v>638.25</v>
      </c>
      <c r="M288" s="6">
        <f t="shared" si="107"/>
        <v>17.25</v>
      </c>
      <c r="AD288" s="6">
        <v>2</v>
      </c>
      <c r="AE288" s="6">
        <v>20</v>
      </c>
      <c r="AF288" s="6">
        <v>40</v>
      </c>
      <c r="AG288" s="16">
        <v>20</v>
      </c>
      <c r="AH288" s="6">
        <v>17</v>
      </c>
      <c r="AI288" s="6">
        <v>18.239583333333332</v>
      </c>
      <c r="AJ288" s="6">
        <v>224.5</v>
      </c>
      <c r="AK288" s="16">
        <v>13.205882352941176</v>
      </c>
      <c r="AL288" s="6">
        <v>16</v>
      </c>
      <c r="AM288" s="6">
        <v>21.25</v>
      </c>
      <c r="AN288" s="6">
        <v>338</v>
      </c>
      <c r="AO288" s="16">
        <v>21.125</v>
      </c>
      <c r="AP288" s="6">
        <v>2</v>
      </c>
      <c r="AQ288" s="6">
        <v>17.875</v>
      </c>
      <c r="AR288" s="6">
        <v>35.75</v>
      </c>
      <c r="AS288" s="16">
        <v>17.875</v>
      </c>
      <c r="BS288" s="2"/>
      <c r="BT288" s="6"/>
      <c r="BV288" s="6"/>
      <c r="BW288" s="6"/>
      <c r="BX288" s="6"/>
    </row>
    <row r="290" spans="1:65" ht="12.75">
      <c r="A290" s="3" t="s">
        <v>48</v>
      </c>
      <c r="B290" s="10">
        <v>10</v>
      </c>
      <c r="C290" s="6">
        <f>SUM(C279:C289)</f>
        <v>315</v>
      </c>
      <c r="D290" s="6">
        <f>SUM(D279:D289)</f>
        <v>3704.3416666666667</v>
      </c>
      <c r="E290" s="6">
        <f>SUM(E279:E289)</f>
        <v>315</v>
      </c>
      <c r="F290" s="6">
        <f>N290+R290+V290+Z290+AD290+AH290+AL290+AP290+AT290+AX290+BB290+BF290+BJ290</f>
        <v>315</v>
      </c>
      <c r="G290" s="6">
        <f>SUM(G279:G289)</f>
        <v>3704.3416666666667</v>
      </c>
      <c r="H290" s="6">
        <f>P290+T290+X290+AB290+AF290+AJ290+AN290+AR290+AV290+AZ290+BD290+BH290+BL290</f>
        <v>3704.3416666666667</v>
      </c>
      <c r="I290" s="6">
        <f>G290/E290</f>
        <v>11.759814814814815</v>
      </c>
      <c r="J290" s="6">
        <f>SUM(J279:J289)</f>
        <v>304</v>
      </c>
      <c r="K290" s="6">
        <f>SUM(K279:K289)</f>
        <v>3500.2458333333334</v>
      </c>
      <c r="L290" s="6">
        <f>G290-BD290</f>
        <v>3500.2458333333334</v>
      </c>
      <c r="M290" s="6">
        <f>K290/J290</f>
        <v>11.513966557017545</v>
      </c>
      <c r="N290" s="6">
        <f>SUM(N279:N289)</f>
        <v>0</v>
      </c>
      <c r="O290" s="6" t="e">
        <f>AVERAGE(O279:O289)</f>
        <v>#DIV/0!</v>
      </c>
      <c r="P290" s="6">
        <f>SUM(P279:P289)</f>
        <v>0</v>
      </c>
      <c r="Q290" s="6">
        <v>0</v>
      </c>
      <c r="R290" s="6">
        <f>SUM(R277:R287)</f>
        <v>0</v>
      </c>
      <c r="S290" s="6" t="e">
        <f>AVERAGE(S279:S289)</f>
        <v>#DIV/0!</v>
      </c>
      <c r="T290" s="6">
        <f>SUM(T279:T289)</f>
        <v>0</v>
      </c>
      <c r="U290" s="6">
        <v>0</v>
      </c>
      <c r="V290" s="6">
        <f>SUM(V279:V289)</f>
        <v>0</v>
      </c>
      <c r="W290" s="6" t="e">
        <f>AVERAGE(W279:W289)</f>
        <v>#DIV/0!</v>
      </c>
      <c r="X290" s="6">
        <f>SUM(X279:X289)</f>
        <v>0</v>
      </c>
      <c r="Y290" s="6">
        <v>0</v>
      </c>
      <c r="Z290" s="6">
        <f>SUM(Z279:Z289)</f>
        <v>26</v>
      </c>
      <c r="AA290" s="6">
        <f>AVERAGE(AA279:AA289)</f>
        <v>12.6975</v>
      </c>
      <c r="AB290" s="6">
        <f>SUM(AB279:AB289)</f>
        <v>297.3</v>
      </c>
      <c r="AC290" s="16">
        <f>AB290/Z290</f>
        <v>11.434615384615386</v>
      </c>
      <c r="AD290" s="6">
        <f>SUM(AD279:AD289)</f>
        <v>8</v>
      </c>
      <c r="AE290" s="6">
        <f>AVERAGE(AE279:AE289)</f>
        <v>12.166666666666666</v>
      </c>
      <c r="AF290" s="6">
        <f>SUM(AF279:AF289)</f>
        <v>92.5</v>
      </c>
      <c r="AG290" s="16">
        <f>AF290/AD290</f>
        <v>11.5625</v>
      </c>
      <c r="AH290" s="6">
        <f>SUM(AH279:AH289)</f>
        <v>69</v>
      </c>
      <c r="AI290" s="6">
        <f>AVERAGE(AI279:AI289)</f>
        <v>13.081597222222221</v>
      </c>
      <c r="AJ290" s="6">
        <f>SUM(AJ279:AJ289)</f>
        <v>846</v>
      </c>
      <c r="AK290" s="16">
        <f>AJ290/AH290</f>
        <v>12.26086956521739</v>
      </c>
      <c r="AL290" s="6">
        <f>SUM(AL279:AL289)</f>
        <v>95.5</v>
      </c>
      <c r="AM290" s="6">
        <f>AVERAGE(AM279:AM289)</f>
        <v>12.543770833333333</v>
      </c>
      <c r="AN290" s="6">
        <f>SUM(AN279:AN289)</f>
        <v>1257.9708333333333</v>
      </c>
      <c r="AO290" s="16">
        <f>AN290/AL290</f>
        <v>13.172469458987782</v>
      </c>
      <c r="AP290" s="6">
        <f>SUM(AP279:AP289)</f>
        <v>94.5</v>
      </c>
      <c r="AQ290" s="6">
        <f>AVERAGE(AQ279:AQ289)</f>
        <v>10.387619047619049</v>
      </c>
      <c r="AR290" s="6">
        <f>SUM(AR279:AR289)</f>
        <v>882.6750000000001</v>
      </c>
      <c r="AS290" s="16">
        <f>AR290/AP290</f>
        <v>9.340476190476192</v>
      </c>
      <c r="AT290" s="6">
        <f>SUM(AT279:AT289)</f>
        <v>10</v>
      </c>
      <c r="AU290" s="6">
        <f>AVERAGE(AU279:AU289)</f>
        <v>11.5</v>
      </c>
      <c r="AV290" s="6">
        <f>SUM(AV279:AV289)</f>
        <v>113.5</v>
      </c>
      <c r="AW290" s="16">
        <f>AV290/AT290</f>
        <v>11.35</v>
      </c>
      <c r="AX290" s="6">
        <f>SUM(AX279:AX289)</f>
        <v>0</v>
      </c>
      <c r="AY290" s="6" t="e">
        <f>AVERAGE(AY279:AY289)</f>
        <v>#DIV/0!</v>
      </c>
      <c r="AZ290" s="6">
        <f>SUM(AZ279:AZ289)</f>
        <v>0</v>
      </c>
      <c r="BA290" s="6">
        <v>0</v>
      </c>
      <c r="BB290" s="6">
        <f>SUM(BB279:BB289)</f>
        <v>11</v>
      </c>
      <c r="BC290" s="6">
        <f>AVERAGE(BC279:BC289)</f>
        <v>18.554166666666667</v>
      </c>
      <c r="BD290" s="6">
        <f>SUM(BD279:BD289)</f>
        <v>204.09583333333333</v>
      </c>
      <c r="BE290" s="16">
        <f>BD290/BB290</f>
        <v>18.554166666666667</v>
      </c>
      <c r="BF290" s="6">
        <f>SUM(BF279:BF289)</f>
        <v>1</v>
      </c>
      <c r="BG290" s="6">
        <f>AVERAGE(BG279:BG289)</f>
        <v>10.3</v>
      </c>
      <c r="BH290" s="6">
        <f>SUM(BH279:BH289)</f>
        <v>10.3</v>
      </c>
      <c r="BI290" s="16">
        <f>BH290/BF290</f>
        <v>10.3</v>
      </c>
      <c r="BJ290" s="6">
        <f>SUM(BJ279:BJ289)</f>
        <v>0</v>
      </c>
      <c r="BK290" s="6" t="e">
        <f>AVERAGE(BK279:BK289)</f>
        <v>#DIV/0!</v>
      </c>
      <c r="BL290" s="6">
        <f>SUM(BL279:BL289)</f>
        <v>0</v>
      </c>
      <c r="BM290" s="6">
        <v>0</v>
      </c>
    </row>
    <row r="291" spans="1:64" ht="12.75">
      <c r="A291" s="3" t="s">
        <v>134</v>
      </c>
      <c r="C291" s="6">
        <f aca="true" t="shared" si="108" ref="C291:H291">C290/10</f>
        <v>31.5</v>
      </c>
      <c r="D291" s="6">
        <f t="shared" si="108"/>
        <v>370.43416666666667</v>
      </c>
      <c r="E291" s="6">
        <f t="shared" si="108"/>
        <v>31.5</v>
      </c>
      <c r="F291" s="6">
        <f t="shared" si="108"/>
        <v>31.5</v>
      </c>
      <c r="G291" s="6">
        <f t="shared" si="108"/>
        <v>370.43416666666667</v>
      </c>
      <c r="H291" s="6">
        <f t="shared" si="108"/>
        <v>370.43416666666667</v>
      </c>
      <c r="I291" s="16">
        <f>H291/F291</f>
        <v>11.759814814814815</v>
      </c>
      <c r="J291" s="6">
        <f>J290/10</f>
        <v>30.4</v>
      </c>
      <c r="K291" s="6">
        <f>K290/10</f>
        <v>350.02458333333334</v>
      </c>
      <c r="L291" s="6">
        <f>L290/10</f>
        <v>350.02458333333334</v>
      </c>
      <c r="N291" s="6">
        <f>N290/10</f>
        <v>0</v>
      </c>
      <c r="P291" s="6">
        <f>P290/10</f>
        <v>0</v>
      </c>
      <c r="Q291" s="6">
        <v>0</v>
      </c>
      <c r="R291" s="6">
        <f>R290/10</f>
        <v>0</v>
      </c>
      <c r="T291" s="6">
        <f>T290/10</f>
        <v>0</v>
      </c>
      <c r="V291" s="6">
        <f>V290/10</f>
        <v>0</v>
      </c>
      <c r="X291" s="6">
        <f>X290/10</f>
        <v>0</v>
      </c>
      <c r="Z291" s="6">
        <f>Z290/10</f>
        <v>2.6</v>
      </c>
      <c r="AB291" s="6">
        <f>AB290/10</f>
        <v>29.73</v>
      </c>
      <c r="AD291" s="6">
        <f>AD290/10</f>
        <v>0.8</v>
      </c>
      <c r="AF291" s="6">
        <f>AF290/10</f>
        <v>9.25</v>
      </c>
      <c r="AH291" s="6">
        <f>AH290/10</f>
        <v>6.9</v>
      </c>
      <c r="AJ291" s="6">
        <f>AJ290/10</f>
        <v>84.6</v>
      </c>
      <c r="AL291" s="6">
        <f>AL290/10</f>
        <v>9.55</v>
      </c>
      <c r="AN291" s="6">
        <f>AN290/10</f>
        <v>125.79708333333333</v>
      </c>
      <c r="AP291" s="6">
        <f>AP290/10</f>
        <v>9.45</v>
      </c>
      <c r="AR291" s="6">
        <f>AR290/10</f>
        <v>88.26750000000001</v>
      </c>
      <c r="AT291" s="6">
        <f>AT290/10</f>
        <v>1</v>
      </c>
      <c r="AV291" s="6">
        <f>AV290/10</f>
        <v>11.35</v>
      </c>
      <c r="AX291" s="6">
        <f>AX290/10</f>
        <v>0</v>
      </c>
      <c r="AZ291" s="6">
        <f>AZ290/10</f>
        <v>0</v>
      </c>
      <c r="BB291" s="6">
        <f>BB290/10</f>
        <v>1.1</v>
      </c>
      <c r="BD291" s="6">
        <f>BD290/10</f>
        <v>20.409583333333334</v>
      </c>
      <c r="BF291" s="6">
        <f>BF290/10</f>
        <v>0.1</v>
      </c>
      <c r="BH291" s="6">
        <f>BH290/10</f>
        <v>1.03</v>
      </c>
      <c r="BJ291" s="6">
        <f>BJ290/10</f>
        <v>0</v>
      </c>
      <c r="BL291" s="6">
        <f>BL290/10</f>
        <v>0</v>
      </c>
    </row>
    <row r="292" spans="1:69" ht="12.75">
      <c r="A292" s="3" t="s">
        <v>174</v>
      </c>
      <c r="J292" s="14">
        <f>J290/$E$290</f>
        <v>0.9650793650793651</v>
      </c>
      <c r="K292" s="14">
        <f>K290/$G$290</f>
        <v>0.9449036153522555</v>
      </c>
      <c r="L292" s="14">
        <f>L290/$G$290</f>
        <v>0.9449036153522555</v>
      </c>
      <c r="N292" s="14">
        <f>N290/$E$290</f>
        <v>0</v>
      </c>
      <c r="P292" s="14">
        <f>P290/$G$290</f>
        <v>0</v>
      </c>
      <c r="R292" s="14">
        <f>R290/$E$290</f>
        <v>0</v>
      </c>
      <c r="T292" s="14">
        <f>T290/$G$290</f>
        <v>0</v>
      </c>
      <c r="V292" s="14">
        <f>V290/$E$290</f>
        <v>0</v>
      </c>
      <c r="X292" s="14">
        <f>X290/$G$290</f>
        <v>0</v>
      </c>
      <c r="Z292" s="14">
        <f>Z290/$E$290</f>
        <v>0.08253968253968254</v>
      </c>
      <c r="AB292" s="14">
        <f>AB290/$G$290</f>
        <v>0.08025717570148543</v>
      </c>
      <c r="AD292" s="14">
        <f>AD290/$E$290</f>
        <v>0.025396825396825397</v>
      </c>
      <c r="AF292" s="14">
        <f>AF290/$G$290</f>
        <v>0.024970698797132193</v>
      </c>
      <c r="AH292" s="14">
        <f>AH290/$E$290</f>
        <v>0.21904761904761905</v>
      </c>
      <c r="AJ292" s="14">
        <f>AJ290/$G$290</f>
        <v>0.2283806614310685</v>
      </c>
      <c r="AL292" s="14">
        <f>AL290/$E$290</f>
        <v>0.30317460317460315</v>
      </c>
      <c r="AN292" s="14">
        <f>AN290/$G$290</f>
        <v>0.33959362999723297</v>
      </c>
      <c r="AP292" s="14">
        <f>AP290/$E$290</f>
        <v>0.3</v>
      </c>
      <c r="AR292" s="14">
        <f>AR290/$G$290</f>
        <v>0.23828120606225578</v>
      </c>
      <c r="AT292" s="14">
        <f>AT290/$E$290</f>
        <v>0.031746031746031744</v>
      </c>
      <c r="AV292" s="14">
        <f>AV290/$G$290</f>
        <v>0.030639722307832476</v>
      </c>
      <c r="AX292" s="14">
        <f>AX290/$E$290</f>
        <v>0</v>
      </c>
      <c r="AZ292" s="14">
        <f>AZ290/$E$290</f>
        <v>0</v>
      </c>
      <c r="BB292" s="14">
        <f>BB290/$E$290</f>
        <v>0.03492063492063492</v>
      </c>
      <c r="BD292" s="14">
        <f>BD290/$G$290</f>
        <v>0.055096384647744426</v>
      </c>
      <c r="BF292" s="14">
        <f>BF290/$E$290</f>
        <v>0.0031746031746031746</v>
      </c>
      <c r="BH292" s="14">
        <f>BH290/$G$290</f>
        <v>0.0027805210552482337</v>
      </c>
      <c r="BJ292" s="14">
        <f>BJ290/$E$290</f>
        <v>0</v>
      </c>
      <c r="BL292" s="14">
        <f>BL290/$G$290</f>
        <v>0</v>
      </c>
      <c r="BO292" s="14">
        <f>N292+R292+V292+Z292+AD292+AH292+AL292+AP292+AT292+AX292+BB292+BF292+BJ292</f>
        <v>1</v>
      </c>
      <c r="BP292" s="14">
        <f>P292+T292+X292+AB292+AF292+AJ292+AN292+AR292+AV292+AZ292+BD292+BH292+BL292</f>
        <v>1</v>
      </c>
      <c r="BQ292" s="14">
        <f>K292+BD292</f>
        <v>1</v>
      </c>
    </row>
    <row r="294" spans="1:45" ht="12.75">
      <c r="A294" s="3">
        <v>1491</v>
      </c>
      <c r="C294" s="6">
        <v>30.5</v>
      </c>
      <c r="D294" s="6">
        <v>249.7166666666667</v>
      </c>
      <c r="E294" s="6">
        <v>30.5</v>
      </c>
      <c r="F294" s="6">
        <f aca="true" t="shared" si="109" ref="F294:F299">N294+R294+V294+Z294+AD294+AH294+AL294+AP294+AT294+AX294+BB294+BF294+BJ294</f>
        <v>30.5</v>
      </c>
      <c r="G294" s="6">
        <v>249.7166666666667</v>
      </c>
      <c r="H294" s="6">
        <f aca="true" t="shared" si="110" ref="H294:H299">P294+T294+X294+AB294+AF294+AJ294+AN294+AR294+AV294+AZ294+BD294+BH294+BL294</f>
        <v>249.7166666666667</v>
      </c>
      <c r="I294" s="6">
        <f aca="true" t="shared" si="111" ref="I294:I299">G294/E294</f>
        <v>8.187431693989073</v>
      </c>
      <c r="J294" s="6">
        <f aca="true" t="shared" si="112" ref="J294:J299">E294-BB294</f>
        <v>30.5</v>
      </c>
      <c r="K294" s="6">
        <f aca="true" t="shared" si="113" ref="K294:K299">P294+T294+X294+AB294+AF294+AJ294+AN294+AR294+AV294+AZ294+BH294+BL294</f>
        <v>249.7166666666667</v>
      </c>
      <c r="L294" s="6">
        <f aca="true" t="shared" si="114" ref="L294:L299">G294-BD294</f>
        <v>249.7166666666667</v>
      </c>
      <c r="M294" s="6">
        <f aca="true" t="shared" si="115" ref="M294:M299">L294/J294</f>
        <v>8.187431693989073</v>
      </c>
      <c r="AD294" s="6">
        <v>5</v>
      </c>
      <c r="AE294" s="6">
        <v>6.576923076923077</v>
      </c>
      <c r="AF294" s="6">
        <v>32.88461538461539</v>
      </c>
      <c r="AG294" s="16">
        <v>6.5769230769230775</v>
      </c>
      <c r="AH294" s="6">
        <v>5</v>
      </c>
      <c r="AI294" s="6">
        <v>7.6</v>
      </c>
      <c r="AJ294" s="6">
        <v>36.2</v>
      </c>
      <c r="AK294" s="16">
        <v>7.24</v>
      </c>
      <c r="AP294" s="6">
        <v>20.5</v>
      </c>
      <c r="AQ294" s="6">
        <v>8.387179487179486</v>
      </c>
      <c r="AR294" s="6">
        <v>180.6320512820513</v>
      </c>
      <c r="AS294" s="16">
        <v>8.81131957473421</v>
      </c>
    </row>
    <row r="295" spans="1:45" ht="12.75">
      <c r="A295" s="3">
        <v>1492</v>
      </c>
      <c r="C295" s="6">
        <v>37</v>
      </c>
      <c r="D295" s="6">
        <v>302.75</v>
      </c>
      <c r="E295" s="6">
        <v>37</v>
      </c>
      <c r="F295" s="6">
        <f t="shared" si="109"/>
        <v>37</v>
      </c>
      <c r="G295" s="6">
        <v>302.75</v>
      </c>
      <c r="H295" s="6">
        <f t="shared" si="110"/>
        <v>302.75</v>
      </c>
      <c r="I295" s="6">
        <f t="shared" si="111"/>
        <v>8.182432432432432</v>
      </c>
      <c r="J295" s="6">
        <f t="shared" si="112"/>
        <v>37</v>
      </c>
      <c r="K295" s="6">
        <f t="shared" si="113"/>
        <v>302.75</v>
      </c>
      <c r="L295" s="6">
        <f t="shared" si="114"/>
        <v>302.75</v>
      </c>
      <c r="M295" s="6">
        <f t="shared" si="115"/>
        <v>8.182432432432432</v>
      </c>
      <c r="N295" s="16">
        <v>5</v>
      </c>
      <c r="O295" s="6">
        <v>7.2</v>
      </c>
      <c r="P295" s="16">
        <v>36</v>
      </c>
      <c r="Q295" s="16">
        <v>7.2</v>
      </c>
      <c r="AH295" s="16">
        <v>4</v>
      </c>
      <c r="AI295" s="6">
        <v>7</v>
      </c>
      <c r="AJ295" s="16">
        <v>28</v>
      </c>
      <c r="AK295" s="16">
        <v>7</v>
      </c>
      <c r="AL295" s="16">
        <v>23</v>
      </c>
      <c r="AM295" s="6">
        <v>8.45</v>
      </c>
      <c r="AN295" s="16">
        <v>198.25</v>
      </c>
      <c r="AO295" s="16">
        <v>8.619565217391305</v>
      </c>
      <c r="AP295" s="16">
        <v>5</v>
      </c>
      <c r="AQ295" s="6">
        <v>8.1</v>
      </c>
      <c r="AR295" s="16">
        <v>40.5</v>
      </c>
      <c r="AS295" s="16">
        <v>8.1</v>
      </c>
    </row>
    <row r="296" spans="1:49" ht="12.75">
      <c r="A296" s="3">
        <v>1493</v>
      </c>
      <c r="C296" s="6">
        <v>26.5</v>
      </c>
      <c r="D296" s="6">
        <v>231.3</v>
      </c>
      <c r="E296" s="6">
        <v>26.5</v>
      </c>
      <c r="F296" s="6">
        <f t="shared" si="109"/>
        <v>26.5</v>
      </c>
      <c r="G296" s="6">
        <v>231.3</v>
      </c>
      <c r="H296" s="6">
        <f t="shared" si="110"/>
        <v>231.3</v>
      </c>
      <c r="I296" s="6">
        <f t="shared" si="111"/>
        <v>8.728301886792453</v>
      </c>
      <c r="J296" s="6">
        <f t="shared" si="112"/>
        <v>26.5</v>
      </c>
      <c r="K296" s="6">
        <f t="shared" si="113"/>
        <v>231.3</v>
      </c>
      <c r="L296" s="6">
        <f t="shared" si="114"/>
        <v>231.3</v>
      </c>
      <c r="M296" s="6">
        <f t="shared" si="115"/>
        <v>8.728301886792453</v>
      </c>
      <c r="AL296" s="16">
        <v>10</v>
      </c>
      <c r="AM296" s="6">
        <v>8.725</v>
      </c>
      <c r="AN296" s="16">
        <v>87.25</v>
      </c>
      <c r="AO296" s="16">
        <v>8.725</v>
      </c>
      <c r="AP296" s="16">
        <v>11</v>
      </c>
      <c r="AQ296" s="6">
        <v>7.6625</v>
      </c>
      <c r="AR296" s="16">
        <v>89.05</v>
      </c>
      <c r="AS296" s="16">
        <v>8.095454545454546</v>
      </c>
      <c r="AT296" s="16">
        <v>5.5</v>
      </c>
      <c r="AU296" s="6">
        <v>10</v>
      </c>
      <c r="AV296" s="16">
        <v>55</v>
      </c>
      <c r="AW296" s="16">
        <v>10</v>
      </c>
    </row>
    <row r="297" spans="1:71" ht="12.75">
      <c r="A297" s="3">
        <v>1494</v>
      </c>
      <c r="C297" s="6">
        <v>25</v>
      </c>
      <c r="D297" s="6">
        <v>221.28333333333333</v>
      </c>
      <c r="E297" s="6">
        <v>25</v>
      </c>
      <c r="F297" s="6">
        <f t="shared" si="109"/>
        <v>25</v>
      </c>
      <c r="G297" s="6">
        <v>221.28333333333333</v>
      </c>
      <c r="H297" s="6">
        <f t="shared" si="110"/>
        <v>221.28333333333333</v>
      </c>
      <c r="I297" s="6">
        <f t="shared" si="111"/>
        <v>8.851333333333333</v>
      </c>
      <c r="J297" s="6">
        <f t="shared" si="112"/>
        <v>25</v>
      </c>
      <c r="K297" s="6">
        <f t="shared" si="113"/>
        <v>221.28333333333333</v>
      </c>
      <c r="L297" s="6">
        <f t="shared" si="114"/>
        <v>221.28333333333333</v>
      </c>
      <c r="M297" s="6">
        <f t="shared" si="115"/>
        <v>8.851333333333333</v>
      </c>
      <c r="Z297" s="16">
        <v>1</v>
      </c>
      <c r="AA297" s="6">
        <v>8.75</v>
      </c>
      <c r="AB297" s="16">
        <v>8.75</v>
      </c>
      <c r="AC297" s="16">
        <v>8.75</v>
      </c>
      <c r="AD297" s="16">
        <v>4</v>
      </c>
      <c r="AE297" s="6">
        <v>7.674999999999999</v>
      </c>
      <c r="AF297" s="16">
        <v>30.699999999999996</v>
      </c>
      <c r="AG297" s="16">
        <v>7.674999999999999</v>
      </c>
      <c r="AL297" s="16">
        <v>11</v>
      </c>
      <c r="AM297" s="6">
        <v>9</v>
      </c>
      <c r="AN297" s="16">
        <v>100.5</v>
      </c>
      <c r="AO297" s="16">
        <v>9.136363636363637</v>
      </c>
      <c r="AP297" s="16">
        <v>9</v>
      </c>
      <c r="AQ297" s="6">
        <v>9.055555555555555</v>
      </c>
      <c r="AR297" s="16">
        <v>81.33333333333334</v>
      </c>
      <c r="AS297" s="16">
        <v>9.037037037037038</v>
      </c>
      <c r="BS297" s="2"/>
    </row>
    <row r="298" spans="1:45" ht="12.75">
      <c r="A298" s="3">
        <v>1495</v>
      </c>
      <c r="C298" s="6">
        <v>22</v>
      </c>
      <c r="D298" s="6">
        <v>191.15</v>
      </c>
      <c r="E298" s="6">
        <v>22</v>
      </c>
      <c r="F298" s="6">
        <f t="shared" si="109"/>
        <v>22</v>
      </c>
      <c r="G298" s="6">
        <v>191.15</v>
      </c>
      <c r="H298" s="6">
        <f t="shared" si="110"/>
        <v>191.15</v>
      </c>
      <c r="I298" s="6">
        <f t="shared" si="111"/>
        <v>8.688636363636364</v>
      </c>
      <c r="J298" s="6">
        <f t="shared" si="112"/>
        <v>22</v>
      </c>
      <c r="K298" s="6">
        <f t="shared" si="113"/>
        <v>191.15</v>
      </c>
      <c r="L298" s="6">
        <f t="shared" si="114"/>
        <v>191.15</v>
      </c>
      <c r="M298" s="6">
        <f t="shared" si="115"/>
        <v>8.688636363636364</v>
      </c>
      <c r="AH298" s="16">
        <v>5</v>
      </c>
      <c r="AI298" s="6">
        <v>9.375</v>
      </c>
      <c r="AJ298" s="16">
        <v>43.5</v>
      </c>
      <c r="AK298" s="16">
        <v>8.7</v>
      </c>
      <c r="AL298" s="16">
        <v>12</v>
      </c>
      <c r="AM298" s="6">
        <v>8.841666666666667</v>
      </c>
      <c r="AN298" s="16">
        <v>102.65</v>
      </c>
      <c r="AO298" s="16">
        <v>8.554166666666667</v>
      </c>
      <c r="AP298" s="16">
        <v>5</v>
      </c>
      <c r="AQ298" s="6">
        <v>9</v>
      </c>
      <c r="AR298" s="16">
        <v>45</v>
      </c>
      <c r="AS298" s="16">
        <v>9</v>
      </c>
    </row>
    <row r="299" spans="1:41" ht="12.75">
      <c r="A299" s="3">
        <v>1496</v>
      </c>
      <c r="C299" s="6">
        <v>13</v>
      </c>
      <c r="D299" s="6">
        <v>114</v>
      </c>
      <c r="E299" s="6">
        <v>13</v>
      </c>
      <c r="F299" s="6">
        <f t="shared" si="109"/>
        <v>13</v>
      </c>
      <c r="G299" s="6">
        <v>114</v>
      </c>
      <c r="H299" s="6">
        <f t="shared" si="110"/>
        <v>114</v>
      </c>
      <c r="I299" s="6">
        <f t="shared" si="111"/>
        <v>8.76923076923077</v>
      </c>
      <c r="J299" s="6">
        <f t="shared" si="112"/>
        <v>13</v>
      </c>
      <c r="K299" s="6">
        <f t="shared" si="113"/>
        <v>114</v>
      </c>
      <c r="L299" s="6">
        <f t="shared" si="114"/>
        <v>114</v>
      </c>
      <c r="M299" s="6">
        <f t="shared" si="115"/>
        <v>8.76923076923077</v>
      </c>
      <c r="Z299" s="6">
        <v>4</v>
      </c>
      <c r="AA299" s="6">
        <v>9</v>
      </c>
      <c r="AB299" s="6">
        <v>36</v>
      </c>
      <c r="AC299" s="16">
        <v>9</v>
      </c>
      <c r="AL299" s="6">
        <v>9</v>
      </c>
      <c r="AM299" s="6">
        <v>9.125</v>
      </c>
      <c r="AN299" s="6">
        <v>78</v>
      </c>
      <c r="AO299" s="16">
        <v>8.666666666666666</v>
      </c>
    </row>
    <row r="300" ht="12.75">
      <c r="A300" s="3" t="s">
        <v>50</v>
      </c>
    </row>
    <row r="301" ht="12.75">
      <c r="A301" s="3" t="s">
        <v>51</v>
      </c>
    </row>
    <row r="302" ht="12.75">
      <c r="A302" s="3" t="s">
        <v>52</v>
      </c>
    </row>
    <row r="303" ht="12.75">
      <c r="A303" s="3" t="s">
        <v>53</v>
      </c>
    </row>
    <row r="305" spans="1:65" ht="12.75">
      <c r="A305" s="3" t="s">
        <v>49</v>
      </c>
      <c r="B305" s="10">
        <v>6</v>
      </c>
      <c r="C305" s="6">
        <f>SUM(C294:C304)</f>
        <v>154</v>
      </c>
      <c r="D305" s="6">
        <f>SUM(D294:D304)</f>
        <v>1310.2</v>
      </c>
      <c r="E305" s="6">
        <f>SUM(E294:E304)</f>
        <v>154</v>
      </c>
      <c r="F305" s="6">
        <f>N305+R305+V305+Z305+AD305+AH305+AL305+AP305+AT305+AX305+BB305+BF305+BJ305</f>
        <v>154</v>
      </c>
      <c r="G305" s="6">
        <f>SUM(G294:G304)</f>
        <v>1310.2</v>
      </c>
      <c r="H305" s="6">
        <f>P305+T305+X305+AB305+AF305+AJ305+AN305+AR305+AV305+AZ305+BD305+BH305+BL305</f>
        <v>1310.2</v>
      </c>
      <c r="I305" s="6">
        <f>G305/E305</f>
        <v>8.507792207792209</v>
      </c>
      <c r="J305" s="6">
        <f>SUM(J294:J304)</f>
        <v>154</v>
      </c>
      <c r="K305" s="6">
        <f>SUM(K294:K304)</f>
        <v>1310.2</v>
      </c>
      <c r="L305" s="6">
        <f>G305-BD305</f>
        <v>1310.2</v>
      </c>
      <c r="M305" s="6">
        <f>K305/J305</f>
        <v>8.507792207792209</v>
      </c>
      <c r="N305" s="6">
        <f>SUM(N294:N304)</f>
        <v>5</v>
      </c>
      <c r="O305" s="6">
        <f>AVERAGE(O294:O304)</f>
        <v>7.2</v>
      </c>
      <c r="P305" s="6">
        <f>SUM(P294:P304)</f>
        <v>36</v>
      </c>
      <c r="Q305" s="6">
        <f>P305/N305</f>
        <v>7.2</v>
      </c>
      <c r="R305" s="6">
        <f>SUM(R294:R304)</f>
        <v>0</v>
      </c>
      <c r="S305" s="6" t="e">
        <f>AVERAGE(S294:S304)</f>
        <v>#DIV/0!</v>
      </c>
      <c r="T305" s="6">
        <f>SUM(T294:T304)</f>
        <v>0</v>
      </c>
      <c r="U305" s="6">
        <v>0</v>
      </c>
      <c r="V305" s="6">
        <f>SUM(V294:V304)</f>
        <v>0</v>
      </c>
      <c r="W305" s="6" t="e">
        <f>AVERAGE(W294:W304)</f>
        <v>#DIV/0!</v>
      </c>
      <c r="X305" s="6">
        <f>SUM(X294:X304)</f>
        <v>0</v>
      </c>
      <c r="Y305" s="6">
        <v>0</v>
      </c>
      <c r="Z305" s="6">
        <f>SUM(Z294:Z304)</f>
        <v>5</v>
      </c>
      <c r="AA305" s="6">
        <f>AVERAGE(AA294:AA304)</f>
        <v>8.875</v>
      </c>
      <c r="AB305" s="6">
        <f>SUM(AB294:AB304)</f>
        <v>44.75</v>
      </c>
      <c r="AC305" s="16">
        <f>AB305/Z305</f>
        <v>8.95</v>
      </c>
      <c r="AD305" s="6">
        <f>SUM(AD294:AD304)</f>
        <v>9</v>
      </c>
      <c r="AE305" s="6">
        <f>AVERAGE(AE294:AE304)</f>
        <v>7.125961538461538</v>
      </c>
      <c r="AF305" s="6">
        <f>SUM(AF294:AF304)</f>
        <v>63.58461538461538</v>
      </c>
      <c r="AG305" s="16">
        <f>AF305/AD305</f>
        <v>7.064957264957265</v>
      </c>
      <c r="AH305" s="6">
        <f>SUM(AH294:AH304)</f>
        <v>14</v>
      </c>
      <c r="AI305" s="6">
        <f>AVERAGE(AI294:AI304)</f>
        <v>7.991666666666667</v>
      </c>
      <c r="AJ305" s="6">
        <f>SUM(AJ294:AJ304)</f>
        <v>107.7</v>
      </c>
      <c r="AK305" s="16">
        <f>AJ305/AH305</f>
        <v>7.692857142857143</v>
      </c>
      <c r="AL305" s="6">
        <f>SUM(AL294:AL304)</f>
        <v>65</v>
      </c>
      <c r="AM305" s="6">
        <f>AVERAGE(AM294:AM304)</f>
        <v>8.828333333333333</v>
      </c>
      <c r="AN305" s="6">
        <f>SUM(AN294:AN304)</f>
        <v>566.65</v>
      </c>
      <c r="AO305" s="16">
        <f>AN305/AL305</f>
        <v>8.717692307692307</v>
      </c>
      <c r="AP305" s="6">
        <f>SUM(AP294:AP304)</f>
        <v>50.5</v>
      </c>
      <c r="AQ305" s="6">
        <f>AVERAGE(AQ294:AQ304)</f>
        <v>8.441047008547008</v>
      </c>
      <c r="AR305" s="6">
        <f>SUM(AR294:AR304)</f>
        <v>436.5153846153846</v>
      </c>
      <c r="AS305" s="16">
        <f>AR305/AP305</f>
        <v>8.643869002284845</v>
      </c>
      <c r="AT305" s="6">
        <f>SUM(AT294:AT304)</f>
        <v>5.5</v>
      </c>
      <c r="AU305" s="6">
        <f>AVERAGE(AU294:AU304)</f>
        <v>10</v>
      </c>
      <c r="AV305" s="6">
        <f>SUM(AV294:AV304)</f>
        <v>55</v>
      </c>
      <c r="AW305" s="16">
        <f>AV305/AT305</f>
        <v>10</v>
      </c>
      <c r="AX305" s="6">
        <f>SUM(AX294:AX304)</f>
        <v>0</v>
      </c>
      <c r="AY305" s="6" t="e">
        <f>AVERAGE(AY294:AY304)</f>
        <v>#DIV/0!</v>
      </c>
      <c r="AZ305" s="6">
        <f>SUM(AZ294:AZ304)</f>
        <v>0</v>
      </c>
      <c r="BA305" s="6">
        <v>0</v>
      </c>
      <c r="BB305" s="6">
        <f>SUM(BB294:BB304)</f>
        <v>0</v>
      </c>
      <c r="BC305" s="6" t="e">
        <f>AVERAGE(BC294:BC304)</f>
        <v>#DIV/0!</v>
      </c>
      <c r="BD305" s="6">
        <f>SUM(BD294:BD304)</f>
        <v>0</v>
      </c>
      <c r="BE305" s="6">
        <v>0</v>
      </c>
      <c r="BF305" s="6">
        <f>SUM(BF294:BF304)</f>
        <v>0</v>
      </c>
      <c r="BG305" s="6" t="e">
        <f>AVERAGE(BG294:BG304)</f>
        <v>#DIV/0!</v>
      </c>
      <c r="BH305" s="6">
        <f>SUM(BH294:BH304)</f>
        <v>0</v>
      </c>
      <c r="BI305" s="6">
        <v>0</v>
      </c>
      <c r="BJ305" s="6">
        <f>SUM(BJ294:BJ304)</f>
        <v>0</v>
      </c>
      <c r="BK305" s="6" t="e">
        <f>AVERAGE(BK294:BK304)</f>
        <v>#DIV/0!</v>
      </c>
      <c r="BL305" s="6">
        <f>SUM(BL294:BL304)</f>
        <v>0</v>
      </c>
      <c r="BM305" s="6">
        <v>0</v>
      </c>
    </row>
    <row r="306" spans="1:64" ht="12.75">
      <c r="A306" s="3" t="s">
        <v>134</v>
      </c>
      <c r="C306" s="6">
        <f aca="true" t="shared" si="116" ref="C306:H306">C305/6</f>
        <v>25.666666666666668</v>
      </c>
      <c r="D306" s="6">
        <f t="shared" si="116"/>
        <v>218.36666666666667</v>
      </c>
      <c r="E306" s="6">
        <f t="shared" si="116"/>
        <v>25.666666666666668</v>
      </c>
      <c r="F306" s="6">
        <f t="shared" si="116"/>
        <v>25.666666666666668</v>
      </c>
      <c r="G306" s="6">
        <f t="shared" si="116"/>
        <v>218.36666666666667</v>
      </c>
      <c r="H306" s="6">
        <f t="shared" si="116"/>
        <v>218.36666666666667</v>
      </c>
      <c r="I306" s="16">
        <f>H306/F306</f>
        <v>8.507792207792209</v>
      </c>
      <c r="J306" s="6">
        <f>J305/6</f>
        <v>25.666666666666668</v>
      </c>
      <c r="K306" s="6">
        <f>K305/6</f>
        <v>218.36666666666667</v>
      </c>
      <c r="L306" s="6">
        <f>L305/6</f>
        <v>218.36666666666667</v>
      </c>
      <c r="M306" s="16">
        <f>L306/J306</f>
        <v>8.507792207792209</v>
      </c>
      <c r="N306" s="6">
        <f>N305/6</f>
        <v>0.8333333333333334</v>
      </c>
      <c r="P306" s="6">
        <f>P305/6</f>
        <v>6</v>
      </c>
      <c r="Q306" s="16">
        <f>P306/N306</f>
        <v>7.199999999999999</v>
      </c>
      <c r="R306" s="6">
        <f>R305/6</f>
        <v>0</v>
      </c>
      <c r="T306" s="6">
        <f>T305/6</f>
        <v>0</v>
      </c>
      <c r="V306" s="6">
        <f>V305/6</f>
        <v>0</v>
      </c>
      <c r="X306" s="6">
        <f>X305/6</f>
        <v>0</v>
      </c>
      <c r="Z306" s="6">
        <f>Z305/6</f>
        <v>0.8333333333333334</v>
      </c>
      <c r="AB306" s="6">
        <f>AB305/6</f>
        <v>7.458333333333333</v>
      </c>
      <c r="AC306" s="16">
        <f>AB306/Z306</f>
        <v>8.95</v>
      </c>
      <c r="AD306" s="6">
        <f>AD305/6</f>
        <v>1.5</v>
      </c>
      <c r="AF306" s="6">
        <f>AF305/6</f>
        <v>10.597435897435897</v>
      </c>
      <c r="AG306" s="16">
        <f>AF306/AD306</f>
        <v>7.064957264957265</v>
      </c>
      <c r="AH306" s="6">
        <f>AH305/6</f>
        <v>2.3333333333333335</v>
      </c>
      <c r="AJ306" s="6">
        <f>AJ305/6</f>
        <v>17.95</v>
      </c>
      <c r="AK306" s="16">
        <f>AJ306/AH306</f>
        <v>7.692857142857142</v>
      </c>
      <c r="AL306" s="6">
        <f>AL305/6</f>
        <v>10.833333333333334</v>
      </c>
      <c r="AN306" s="6">
        <f>AN305/6</f>
        <v>94.44166666666666</v>
      </c>
      <c r="AO306" s="16">
        <f>AN306/AL306</f>
        <v>8.717692307692307</v>
      </c>
      <c r="AP306" s="6">
        <f>AP305/6</f>
        <v>8.416666666666666</v>
      </c>
      <c r="AR306" s="6">
        <f>AR305/6</f>
        <v>72.75256410256411</v>
      </c>
      <c r="AS306" s="16">
        <f>AR306/AP306</f>
        <v>8.643869002284845</v>
      </c>
      <c r="AT306" s="6">
        <f>AT305/6</f>
        <v>0.9166666666666666</v>
      </c>
      <c r="AV306" s="6">
        <f>AV305/6</f>
        <v>9.166666666666666</v>
      </c>
      <c r="AW306" s="16">
        <f>AV306/AT306</f>
        <v>10</v>
      </c>
      <c r="AX306" s="6">
        <f>AX305/6</f>
        <v>0</v>
      </c>
      <c r="AZ306" s="6">
        <f>AZ305/6</f>
        <v>0</v>
      </c>
      <c r="BB306" s="6">
        <f>BB305/6</f>
        <v>0</v>
      </c>
      <c r="BD306" s="6">
        <f>BD305/6</f>
        <v>0</v>
      </c>
      <c r="BF306" s="6">
        <f>BF305/6</f>
        <v>0</v>
      </c>
      <c r="BH306" s="6">
        <f>BH305/6</f>
        <v>0</v>
      </c>
      <c r="BJ306" s="6">
        <f>BJ305/6</f>
        <v>0</v>
      </c>
      <c r="BL306" s="6">
        <f>BL305/6</f>
        <v>0</v>
      </c>
    </row>
    <row r="307" spans="1:69" ht="12.75">
      <c r="A307" s="3" t="s">
        <v>174</v>
      </c>
      <c r="J307" s="14">
        <f>J305/$E$305</f>
        <v>1</v>
      </c>
      <c r="K307" s="14">
        <f>K305/$G$305</f>
        <v>1</v>
      </c>
      <c r="L307" s="14">
        <f>L305/$G$305</f>
        <v>1</v>
      </c>
      <c r="N307" s="14">
        <f>N305/$E$305</f>
        <v>0.032467532467532464</v>
      </c>
      <c r="P307" s="14">
        <f>P305/$G$305</f>
        <v>0.02747672111128072</v>
      </c>
      <c r="R307" s="14">
        <f>R305/$E$305</f>
        <v>0</v>
      </c>
      <c r="T307" s="14">
        <f>T305/$G$305</f>
        <v>0</v>
      </c>
      <c r="V307" s="14">
        <f>V305/$E$305</f>
        <v>0</v>
      </c>
      <c r="X307" s="14">
        <f>X305/$G$305</f>
        <v>0</v>
      </c>
      <c r="Z307" s="14">
        <f>Z305/$E$305</f>
        <v>0.032467532467532464</v>
      </c>
      <c r="AB307" s="14">
        <f>AB305/$G$305</f>
        <v>0.03415509082582811</v>
      </c>
      <c r="AD307" s="14">
        <f>AD305/$E$305</f>
        <v>0.05844155844155844</v>
      </c>
      <c r="AF307" s="14">
        <f>AF305/$G$305</f>
        <v>0.04853046510808684</v>
      </c>
      <c r="AH307" s="14">
        <f>AH305/$E$305</f>
        <v>0.09090909090909091</v>
      </c>
      <c r="AJ307" s="14">
        <f>AJ305/$G$305</f>
        <v>0.08220119065791483</v>
      </c>
      <c r="AL307" s="14">
        <f>AL305/$E$305</f>
        <v>0.42207792207792205</v>
      </c>
      <c r="AN307" s="14">
        <f>AN305/$G$305</f>
        <v>0.4324912227140894</v>
      </c>
      <c r="AP307" s="14">
        <f>AP305/$E$305</f>
        <v>0.32792207792207795</v>
      </c>
      <c r="AR307" s="14">
        <f>AR305/$G$305</f>
        <v>0.3331669856627878</v>
      </c>
      <c r="AT307" s="14">
        <f>AT305/$E$305</f>
        <v>0.03571428571428571</v>
      </c>
      <c r="AV307" s="14">
        <f>AV305/$G$305</f>
        <v>0.04197832392001221</v>
      </c>
      <c r="AX307" s="14">
        <f>AX305/$E$305</f>
        <v>0</v>
      </c>
      <c r="AZ307" s="14">
        <f>AZ305/$G$305</f>
        <v>0</v>
      </c>
      <c r="BB307" s="14">
        <f>BB305/$E$305</f>
        <v>0</v>
      </c>
      <c r="BD307" s="14">
        <f>BD305/$G$305</f>
        <v>0</v>
      </c>
      <c r="BF307" s="14">
        <f>BF305/$E$305</f>
        <v>0</v>
      </c>
      <c r="BH307" s="14">
        <f>BH305/$G$305</f>
        <v>0</v>
      </c>
      <c r="BJ307" s="14">
        <f>BJ305/$E$305</f>
        <v>0</v>
      </c>
      <c r="BL307" s="14">
        <f>BL305/$G$305</f>
        <v>0</v>
      </c>
      <c r="BO307" s="14">
        <f>N307+R307+V307+Z307+AD307+AH307+AL307+AP307+AT307+AX307+BB307+BF307+BJ307</f>
        <v>1</v>
      </c>
      <c r="BP307" s="14">
        <f>P307+T307+X307+AB307+AF307+AJ307+AN307+AR307+AV307+AZ307+BD307+BH307+BL307</f>
        <v>0.9999999999999999</v>
      </c>
      <c r="BQ307" s="14">
        <f>K307+BD307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BY295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2" sqref="R2"/>
    </sheetView>
  </sheetViews>
  <sheetFormatPr defaultColWidth="9.140625" defaultRowHeight="12.75"/>
  <cols>
    <col min="1" max="1" width="9.28125" style="3" customWidth="1"/>
    <col min="5" max="5" width="9.8515625" style="0" customWidth="1"/>
    <col min="7" max="7" width="9.00390625" style="0" customWidth="1"/>
    <col min="9" max="9" width="8.140625" style="0" customWidth="1"/>
    <col min="10" max="10" width="9.57421875" style="0" customWidth="1"/>
    <col min="11" max="12" width="11.8515625" style="0" customWidth="1"/>
    <col min="13" max="13" width="12.28125" style="0" customWidth="1"/>
    <col min="14" max="14" width="9.00390625" style="0" customWidth="1"/>
    <col min="15" max="15" width="8.140625" style="0" customWidth="1"/>
    <col min="16" max="16" width="8.00390625" style="0" customWidth="1"/>
    <col min="17" max="17" width="6.7109375" style="0" customWidth="1"/>
    <col min="18" max="18" width="9.00390625" style="0" customWidth="1"/>
    <col min="19" max="19" width="8.140625" style="0" customWidth="1"/>
    <col min="20" max="20" width="10.140625" style="0" customWidth="1"/>
    <col min="21" max="21" width="6.7109375" style="0" customWidth="1"/>
    <col min="22" max="22" width="9.00390625" style="0" customWidth="1"/>
    <col min="23" max="23" width="8.140625" style="0" customWidth="1"/>
    <col min="24" max="24" width="8.00390625" style="0" customWidth="1"/>
    <col min="25" max="25" width="6.7109375" style="0" customWidth="1"/>
    <col min="26" max="26" width="9.00390625" style="0" customWidth="1"/>
    <col min="27" max="27" width="8.140625" style="0" customWidth="1"/>
    <col min="28" max="28" width="8.00390625" style="0" customWidth="1"/>
    <col min="29" max="29" width="6.7109375" style="0" customWidth="1"/>
    <col min="30" max="30" width="9.00390625" style="0" customWidth="1"/>
    <col min="31" max="31" width="8.140625" style="0" customWidth="1"/>
    <col min="32" max="32" width="8.00390625" style="0" customWidth="1"/>
    <col min="33" max="33" width="6.7109375" style="0" customWidth="1"/>
    <col min="34" max="34" width="9.00390625" style="0" customWidth="1"/>
    <col min="35" max="35" width="8.140625" style="0" customWidth="1"/>
    <col min="36" max="36" width="8.00390625" style="0" customWidth="1"/>
    <col min="37" max="37" width="6.7109375" style="0" customWidth="1"/>
    <col min="38" max="38" width="9.00390625" style="0" customWidth="1"/>
    <col min="39" max="39" width="8.140625" style="0" customWidth="1"/>
    <col min="40" max="40" width="8.00390625" style="0" customWidth="1"/>
    <col min="41" max="41" width="6.7109375" style="0" customWidth="1"/>
    <col min="42" max="42" width="9.00390625" style="0" customWidth="1"/>
    <col min="43" max="43" width="8.140625" style="0" customWidth="1"/>
    <col min="44" max="44" width="8.00390625" style="0" customWidth="1"/>
    <col min="45" max="45" width="6.7109375" style="0" customWidth="1"/>
    <col min="46" max="46" width="9.00390625" style="0" customWidth="1"/>
    <col min="47" max="47" width="8.140625" style="0" customWidth="1"/>
    <col min="48" max="48" width="8.00390625" style="0" customWidth="1"/>
    <col min="49" max="49" width="6.7109375" style="0" customWidth="1"/>
    <col min="50" max="50" width="9.00390625" style="0" customWidth="1"/>
    <col min="51" max="51" width="8.140625" style="0" customWidth="1"/>
    <col min="52" max="52" width="8.00390625" style="0" customWidth="1"/>
    <col min="53" max="53" width="6.7109375" style="0" customWidth="1"/>
    <col min="54" max="54" width="9.00390625" style="0" customWidth="1"/>
    <col min="55" max="55" width="8.140625" style="0" customWidth="1"/>
    <col min="56" max="56" width="8.00390625" style="0" customWidth="1"/>
    <col min="57" max="57" width="6.7109375" style="0" customWidth="1"/>
    <col min="58" max="58" width="13.7109375" style="0" customWidth="1"/>
    <col min="59" max="59" width="8.140625" style="0" customWidth="1"/>
    <col min="60" max="60" width="8.00390625" style="0" customWidth="1"/>
    <col min="61" max="61" width="6.7109375" style="0" customWidth="1"/>
    <col min="62" max="62" width="10.57421875" style="0" customWidth="1"/>
    <col min="63" max="63" width="8.140625" style="0" customWidth="1"/>
    <col min="64" max="64" width="8.00390625" style="0" customWidth="1"/>
    <col min="65" max="65" width="6.7109375" style="0" customWidth="1"/>
    <col min="66" max="66" width="8.8515625" style="0" customWidth="1"/>
    <col min="67" max="67" width="8.140625" style="0" customWidth="1"/>
    <col min="68" max="68" width="9.28125" style="0" customWidth="1"/>
    <col min="69" max="71" width="8.140625" style="0" customWidth="1"/>
    <col min="72" max="72" width="5.7109375" style="0" customWidth="1"/>
  </cols>
  <sheetData>
    <row r="1" spans="1:5" ht="12.75">
      <c r="A1" s="3" t="s">
        <v>83</v>
      </c>
      <c r="E1" s="4" t="s">
        <v>90</v>
      </c>
    </row>
    <row r="2" spans="5:71" ht="12.75">
      <c r="E2" s="6"/>
      <c r="F2" s="6"/>
      <c r="G2" s="6"/>
      <c r="H2" s="6"/>
      <c r="I2" s="6"/>
      <c r="J2" s="6"/>
      <c r="K2" s="6"/>
      <c r="L2" s="6"/>
      <c r="M2" s="6"/>
      <c r="N2" s="2"/>
      <c r="O2" s="6"/>
      <c r="P2" s="6"/>
      <c r="R2" s="4"/>
      <c r="S2" s="6"/>
      <c r="T2" s="22"/>
      <c r="W2" s="6"/>
      <c r="X2" s="6"/>
      <c r="Z2" s="2"/>
      <c r="AA2" s="6"/>
      <c r="AB2" s="6"/>
      <c r="AD2" s="2"/>
      <c r="AE2" s="6"/>
      <c r="AF2" s="6"/>
      <c r="AI2" s="6"/>
      <c r="AJ2" s="6"/>
      <c r="AL2" s="2"/>
      <c r="AM2" s="6"/>
      <c r="AN2" s="6"/>
      <c r="AQ2" s="6"/>
      <c r="AR2" s="6"/>
      <c r="AS2" s="6"/>
      <c r="AT2" s="2"/>
      <c r="AU2" s="6"/>
      <c r="AV2" s="6"/>
      <c r="AY2" s="6"/>
      <c r="AZ2" s="6"/>
      <c r="BA2" s="6"/>
      <c r="BB2" s="6"/>
      <c r="BC2" s="6"/>
      <c r="BD2" s="6"/>
      <c r="BF2" s="2"/>
      <c r="BG2" s="6"/>
      <c r="BH2" s="6"/>
      <c r="BK2" s="6"/>
      <c r="BL2" s="6"/>
      <c r="BN2" s="2"/>
      <c r="BO2" s="6"/>
      <c r="BQ2" s="6"/>
      <c r="BR2" s="6"/>
      <c r="BS2" s="6"/>
    </row>
    <row r="3" spans="5:71" ht="12.75">
      <c r="E3" s="6"/>
      <c r="F3" s="6"/>
      <c r="G3" s="6"/>
      <c r="H3" s="6"/>
      <c r="I3" s="6"/>
      <c r="J3" s="6"/>
      <c r="K3" s="7" t="s">
        <v>6</v>
      </c>
      <c r="L3" s="7" t="s">
        <v>6</v>
      </c>
      <c r="M3" s="7" t="s">
        <v>6</v>
      </c>
      <c r="O3" s="6"/>
      <c r="P3" s="6"/>
      <c r="R3" s="2"/>
      <c r="S3" s="6"/>
      <c r="T3" s="22"/>
      <c r="W3" s="6"/>
      <c r="X3" s="6"/>
      <c r="Z3" s="2"/>
      <c r="AA3" s="6"/>
      <c r="AB3" s="6"/>
      <c r="AE3" s="6"/>
      <c r="AF3" s="6"/>
      <c r="AI3" s="6"/>
      <c r="AJ3" s="6"/>
      <c r="AL3" s="2"/>
      <c r="AM3" s="6"/>
      <c r="AN3" s="6"/>
      <c r="AQ3" s="6"/>
      <c r="AR3" s="6"/>
      <c r="AS3" s="6"/>
      <c r="AT3" s="2"/>
      <c r="AU3" s="6"/>
      <c r="AV3" s="6"/>
      <c r="AY3" s="6"/>
      <c r="AZ3" s="6"/>
      <c r="BA3" s="6"/>
      <c r="BB3" s="6"/>
      <c r="BC3" s="6"/>
      <c r="BD3" s="6"/>
      <c r="BF3" s="4" t="s">
        <v>219</v>
      </c>
      <c r="BG3" s="6"/>
      <c r="BH3" s="6"/>
      <c r="BK3" s="6"/>
      <c r="BL3" s="6"/>
      <c r="BN3" s="2"/>
      <c r="BO3" s="6"/>
      <c r="BQ3" s="6"/>
      <c r="BR3" s="6"/>
      <c r="BS3" s="6"/>
    </row>
    <row r="4" spans="4:77" ht="12.75">
      <c r="D4" s="7" t="s">
        <v>6</v>
      </c>
      <c r="E4" s="6"/>
      <c r="F4" s="7" t="s">
        <v>105</v>
      </c>
      <c r="G4" s="7" t="s">
        <v>6</v>
      </c>
      <c r="H4" s="7" t="s">
        <v>105</v>
      </c>
      <c r="I4" s="7" t="s">
        <v>6</v>
      </c>
      <c r="J4" s="7" t="s">
        <v>214</v>
      </c>
      <c r="K4" s="7" t="s">
        <v>215</v>
      </c>
      <c r="L4" s="7" t="s">
        <v>215</v>
      </c>
      <c r="M4" s="7" t="s">
        <v>140</v>
      </c>
      <c r="N4" s="2"/>
      <c r="O4" s="6"/>
      <c r="P4" s="7" t="s">
        <v>6</v>
      </c>
      <c r="Q4" s="7" t="s">
        <v>6</v>
      </c>
      <c r="R4" s="2"/>
      <c r="S4" s="6"/>
      <c r="T4" s="7" t="s">
        <v>6</v>
      </c>
      <c r="U4" s="7" t="s">
        <v>6</v>
      </c>
      <c r="W4" s="6"/>
      <c r="X4" s="7" t="s">
        <v>6</v>
      </c>
      <c r="Y4" s="7" t="s">
        <v>6</v>
      </c>
      <c r="Z4" s="2"/>
      <c r="AA4" s="6"/>
      <c r="AB4" s="7" t="s">
        <v>6</v>
      </c>
      <c r="AC4" s="7" t="s">
        <v>6</v>
      </c>
      <c r="AD4" s="2"/>
      <c r="AE4" s="6"/>
      <c r="AF4" s="7" t="s">
        <v>6</v>
      </c>
      <c r="AG4" s="7" t="s">
        <v>6</v>
      </c>
      <c r="AH4" s="1" t="s">
        <v>177</v>
      </c>
      <c r="AI4" s="6"/>
      <c r="AJ4" s="7" t="s">
        <v>6</v>
      </c>
      <c r="AK4" s="7" t="s">
        <v>6</v>
      </c>
      <c r="AL4" s="2"/>
      <c r="AM4" s="6"/>
      <c r="AN4" s="7" t="s">
        <v>6</v>
      </c>
      <c r="AO4" s="7" t="s">
        <v>6</v>
      </c>
      <c r="AQ4" s="6"/>
      <c r="AR4" s="7" t="s">
        <v>6</v>
      </c>
      <c r="AS4" s="7" t="s">
        <v>6</v>
      </c>
      <c r="AT4" s="2"/>
      <c r="AU4" s="6"/>
      <c r="AV4" s="7" t="s">
        <v>6</v>
      </c>
      <c r="AW4" s="7" t="s">
        <v>6</v>
      </c>
      <c r="AY4" s="6"/>
      <c r="AZ4" s="7" t="s">
        <v>6</v>
      </c>
      <c r="BA4" s="7" t="s">
        <v>6</v>
      </c>
      <c r="BB4" s="6"/>
      <c r="BC4" s="6"/>
      <c r="BD4" s="6"/>
      <c r="BE4" s="7" t="s">
        <v>6</v>
      </c>
      <c r="BF4" s="4" t="s">
        <v>220</v>
      </c>
      <c r="BG4" s="6"/>
      <c r="BH4" s="6"/>
      <c r="BI4" s="7" t="s">
        <v>6</v>
      </c>
      <c r="BJ4" s="1" t="s">
        <v>234</v>
      </c>
      <c r="BK4" s="6"/>
      <c r="BL4" s="7" t="s">
        <v>6</v>
      </c>
      <c r="BN4" s="4"/>
      <c r="BO4" s="28" t="s">
        <v>211</v>
      </c>
      <c r="BP4" s="28" t="s">
        <v>211</v>
      </c>
      <c r="BQ4" s="28" t="s">
        <v>210</v>
      </c>
      <c r="BS4" s="4" t="s">
        <v>235</v>
      </c>
      <c r="BT4" s="7"/>
      <c r="BU4" s="1" t="s">
        <v>91</v>
      </c>
      <c r="BV4" s="7"/>
      <c r="BW4" s="7" t="s">
        <v>108</v>
      </c>
      <c r="BX4" s="7" t="s">
        <v>210</v>
      </c>
      <c r="BY4" s="1" t="s">
        <v>110</v>
      </c>
    </row>
    <row r="5" spans="1:77" ht="12.75">
      <c r="A5" s="3" t="s">
        <v>246</v>
      </c>
      <c r="B5" s="1" t="s">
        <v>152</v>
      </c>
      <c r="C5" s="7" t="s">
        <v>214</v>
      </c>
      <c r="D5" s="7" t="s">
        <v>210</v>
      </c>
      <c r="E5" s="7" t="s">
        <v>214</v>
      </c>
      <c r="F5" s="7" t="s">
        <v>214</v>
      </c>
      <c r="G5" s="7" t="s">
        <v>210</v>
      </c>
      <c r="H5" s="7" t="s">
        <v>210</v>
      </c>
      <c r="I5" s="7" t="s">
        <v>135</v>
      </c>
      <c r="J5" s="7" t="s">
        <v>166</v>
      </c>
      <c r="K5" s="7" t="s">
        <v>166</v>
      </c>
      <c r="L5" s="7" t="s">
        <v>166</v>
      </c>
      <c r="M5" s="7" t="s">
        <v>166</v>
      </c>
      <c r="N5" s="4" t="s">
        <v>144</v>
      </c>
      <c r="O5" s="7" t="s">
        <v>6</v>
      </c>
      <c r="P5" s="7" t="s">
        <v>210</v>
      </c>
      <c r="Q5" s="7"/>
      <c r="R5" s="4" t="s">
        <v>203</v>
      </c>
      <c r="S5" s="7" t="s">
        <v>6</v>
      </c>
      <c r="T5" s="23" t="s">
        <v>210</v>
      </c>
      <c r="U5" s="1"/>
      <c r="V5" s="1" t="s">
        <v>189</v>
      </c>
      <c r="W5" s="7" t="s">
        <v>6</v>
      </c>
      <c r="X5" s="7" t="s">
        <v>210</v>
      </c>
      <c r="Y5" s="7"/>
      <c r="Z5" s="4" t="s">
        <v>77</v>
      </c>
      <c r="AA5" s="7" t="s">
        <v>6</v>
      </c>
      <c r="AB5" s="7" t="s">
        <v>210</v>
      </c>
      <c r="AC5" s="7"/>
      <c r="AD5" s="4" t="s">
        <v>69</v>
      </c>
      <c r="AE5" s="7" t="s">
        <v>6</v>
      </c>
      <c r="AF5" s="7" t="s">
        <v>210</v>
      </c>
      <c r="AG5" s="1"/>
      <c r="AH5" s="1" t="s">
        <v>184</v>
      </c>
      <c r="AI5" s="7" t="s">
        <v>6</v>
      </c>
      <c r="AJ5" s="7" t="s">
        <v>210</v>
      </c>
      <c r="AK5" s="7"/>
      <c r="AL5" s="4" t="s">
        <v>67</v>
      </c>
      <c r="AM5" s="7" t="s">
        <v>6</v>
      </c>
      <c r="AN5" s="7" t="s">
        <v>210</v>
      </c>
      <c r="AO5" s="7" t="s">
        <v>135</v>
      </c>
      <c r="AP5" s="1" t="s">
        <v>118</v>
      </c>
      <c r="AQ5" s="7" t="s">
        <v>6</v>
      </c>
      <c r="AR5" s="7" t="s">
        <v>210</v>
      </c>
      <c r="AS5" s="7"/>
      <c r="AT5" s="4" t="s">
        <v>115</v>
      </c>
      <c r="AU5" s="7" t="s">
        <v>6</v>
      </c>
      <c r="AV5" s="7" t="s">
        <v>210</v>
      </c>
      <c r="AW5" s="1"/>
      <c r="AX5" s="1" t="s">
        <v>248</v>
      </c>
      <c r="AY5" s="7" t="s">
        <v>6</v>
      </c>
      <c r="AZ5" s="7" t="s">
        <v>210</v>
      </c>
      <c r="BA5" s="1"/>
      <c r="BB5" s="7" t="s">
        <v>197</v>
      </c>
      <c r="BC5" s="7" t="s">
        <v>6</v>
      </c>
      <c r="BD5" s="7" t="s">
        <v>210</v>
      </c>
      <c r="BE5" s="1"/>
      <c r="BF5" s="4" t="s">
        <v>93</v>
      </c>
      <c r="BG5" s="7" t="s">
        <v>6</v>
      </c>
      <c r="BH5" s="7" t="s">
        <v>210</v>
      </c>
      <c r="BI5" s="1"/>
      <c r="BJ5" s="1" t="s">
        <v>163</v>
      </c>
      <c r="BK5" s="7" t="s">
        <v>6</v>
      </c>
      <c r="BL5" s="7" t="s">
        <v>210</v>
      </c>
      <c r="BM5" s="1"/>
      <c r="BN5" s="4"/>
      <c r="BO5" s="28" t="s">
        <v>151</v>
      </c>
      <c r="BP5" s="28" t="s">
        <v>223</v>
      </c>
      <c r="BQ5" s="28" t="s">
        <v>199</v>
      </c>
      <c r="BR5" s="7"/>
      <c r="BS5" s="4" t="s">
        <v>124</v>
      </c>
      <c r="BT5" s="7"/>
      <c r="BU5" s="1"/>
      <c r="BV5" s="7"/>
      <c r="BW5" s="7"/>
      <c r="BX5" s="7" t="s">
        <v>99</v>
      </c>
      <c r="BY5" s="1" t="s">
        <v>4</v>
      </c>
    </row>
    <row r="6" spans="2:77" ht="12.75">
      <c r="B6" s="1" t="s">
        <v>247</v>
      </c>
      <c r="C6" s="7" t="s">
        <v>164</v>
      </c>
      <c r="D6" s="7" t="s">
        <v>223</v>
      </c>
      <c r="E6" s="7" t="s">
        <v>164</v>
      </c>
      <c r="F6" s="7" t="s">
        <v>164</v>
      </c>
      <c r="G6" s="7" t="s">
        <v>223</v>
      </c>
      <c r="H6" s="7" t="s">
        <v>223</v>
      </c>
      <c r="I6" s="7" t="s">
        <v>223</v>
      </c>
      <c r="J6" s="7" t="s">
        <v>199</v>
      </c>
      <c r="K6" s="7" t="s">
        <v>199</v>
      </c>
      <c r="L6" s="7" t="s">
        <v>199</v>
      </c>
      <c r="M6" s="7" t="s">
        <v>199</v>
      </c>
      <c r="N6" s="4" t="s">
        <v>158</v>
      </c>
      <c r="O6" s="7" t="s">
        <v>179</v>
      </c>
      <c r="P6" s="7" t="s">
        <v>227</v>
      </c>
      <c r="Q6" s="7" t="s">
        <v>135</v>
      </c>
      <c r="R6" s="4" t="s">
        <v>158</v>
      </c>
      <c r="S6" s="7" t="s">
        <v>179</v>
      </c>
      <c r="T6" s="23" t="s">
        <v>227</v>
      </c>
      <c r="U6" s="7" t="s">
        <v>135</v>
      </c>
      <c r="V6" s="1" t="s">
        <v>158</v>
      </c>
      <c r="W6" s="7" t="s">
        <v>179</v>
      </c>
      <c r="X6" s="7" t="s">
        <v>227</v>
      </c>
      <c r="Y6" s="7" t="s">
        <v>135</v>
      </c>
      <c r="Z6" s="4" t="s">
        <v>158</v>
      </c>
      <c r="AA6" s="7" t="s">
        <v>179</v>
      </c>
      <c r="AB6" s="7" t="s">
        <v>227</v>
      </c>
      <c r="AC6" s="7" t="s">
        <v>135</v>
      </c>
      <c r="AD6" s="4" t="s">
        <v>158</v>
      </c>
      <c r="AE6" s="7" t="s">
        <v>179</v>
      </c>
      <c r="AF6" s="7" t="s">
        <v>227</v>
      </c>
      <c r="AG6" s="7" t="s">
        <v>135</v>
      </c>
      <c r="AH6" s="1" t="s">
        <v>158</v>
      </c>
      <c r="AI6" s="7" t="s">
        <v>179</v>
      </c>
      <c r="AJ6" s="7" t="s">
        <v>227</v>
      </c>
      <c r="AK6" s="7" t="s">
        <v>135</v>
      </c>
      <c r="AL6" s="4" t="s">
        <v>158</v>
      </c>
      <c r="AM6" s="7" t="s">
        <v>179</v>
      </c>
      <c r="AN6" s="7" t="s">
        <v>227</v>
      </c>
      <c r="AO6" s="7" t="s">
        <v>223</v>
      </c>
      <c r="AP6" s="1" t="s">
        <v>158</v>
      </c>
      <c r="AQ6" s="7" t="s">
        <v>179</v>
      </c>
      <c r="AR6" s="7" t="s">
        <v>227</v>
      </c>
      <c r="AS6" s="7" t="s">
        <v>135</v>
      </c>
      <c r="AT6" s="4" t="s">
        <v>158</v>
      </c>
      <c r="AU6" s="7" t="s">
        <v>179</v>
      </c>
      <c r="AV6" s="7" t="s">
        <v>227</v>
      </c>
      <c r="AW6" s="7" t="s">
        <v>135</v>
      </c>
      <c r="AX6" s="1" t="s">
        <v>158</v>
      </c>
      <c r="AY6" s="7" t="s">
        <v>179</v>
      </c>
      <c r="AZ6" s="7" t="s">
        <v>227</v>
      </c>
      <c r="BA6" s="7" t="s">
        <v>135</v>
      </c>
      <c r="BB6" s="7" t="s">
        <v>158</v>
      </c>
      <c r="BC6" s="7" t="s">
        <v>179</v>
      </c>
      <c r="BD6" s="7" t="s">
        <v>227</v>
      </c>
      <c r="BE6" s="1" t="s">
        <v>135</v>
      </c>
      <c r="BF6" s="1" t="s">
        <v>158</v>
      </c>
      <c r="BG6" s="7" t="s">
        <v>179</v>
      </c>
      <c r="BH6" s="7" t="s">
        <v>227</v>
      </c>
      <c r="BI6" s="7" t="s">
        <v>135</v>
      </c>
      <c r="BJ6" s="1" t="s">
        <v>157</v>
      </c>
      <c r="BK6" s="7" t="s">
        <v>179</v>
      </c>
      <c r="BL6" s="7" t="s">
        <v>227</v>
      </c>
      <c r="BM6" s="7" t="s">
        <v>135</v>
      </c>
      <c r="BN6" s="4"/>
      <c r="BO6" s="28" t="s">
        <v>175</v>
      </c>
      <c r="BP6" s="28" t="s">
        <v>175</v>
      </c>
      <c r="BQ6" s="28" t="s">
        <v>9</v>
      </c>
      <c r="BR6" s="7"/>
      <c r="BS6" s="4" t="s">
        <v>157</v>
      </c>
      <c r="BT6" s="7" t="s">
        <v>6</v>
      </c>
      <c r="BU6" s="1" t="s">
        <v>159</v>
      </c>
      <c r="BV6" s="7" t="s">
        <v>6</v>
      </c>
      <c r="BW6" s="7" t="s">
        <v>6</v>
      </c>
      <c r="BX6" s="7" t="s">
        <v>6</v>
      </c>
      <c r="BY6" s="1" t="s">
        <v>209</v>
      </c>
    </row>
    <row r="7" spans="5:76" ht="12.75">
      <c r="E7" s="6"/>
      <c r="F7" s="6"/>
      <c r="G7" s="6"/>
      <c r="H7" s="6"/>
      <c r="I7" s="6"/>
      <c r="J7" s="6"/>
      <c r="K7" s="6"/>
      <c r="L7" s="6"/>
      <c r="M7" s="6"/>
      <c r="N7" s="2"/>
      <c r="O7" s="6"/>
      <c r="P7" s="6"/>
      <c r="R7" s="2"/>
      <c r="S7" s="6"/>
      <c r="T7" s="22"/>
      <c r="W7" s="6"/>
      <c r="X7" s="6"/>
      <c r="Z7" s="2"/>
      <c r="AA7" s="6"/>
      <c r="AB7" s="6"/>
      <c r="AD7" s="2"/>
      <c r="AE7" s="6"/>
      <c r="AF7" s="6"/>
      <c r="AI7" s="6"/>
      <c r="AJ7" s="6"/>
      <c r="AL7" s="2"/>
      <c r="AM7" s="6"/>
      <c r="AN7" s="6"/>
      <c r="AQ7" s="6"/>
      <c r="AR7" s="6"/>
      <c r="AS7" s="6"/>
      <c r="AT7" s="2"/>
      <c r="AU7" s="6"/>
      <c r="AV7" s="6"/>
      <c r="AY7" s="6"/>
      <c r="AZ7" s="6"/>
      <c r="BA7" s="6"/>
      <c r="BB7" s="6"/>
      <c r="BC7" s="6"/>
      <c r="BD7" s="6"/>
      <c r="BF7" s="2"/>
      <c r="BG7" s="6"/>
      <c r="BH7" s="6"/>
      <c r="BK7" s="6"/>
      <c r="BL7" s="6"/>
      <c r="BN7" s="2"/>
      <c r="BO7" s="14"/>
      <c r="BP7" s="14"/>
      <c r="BQ7" s="14"/>
      <c r="BR7" s="6"/>
      <c r="BS7" s="2"/>
      <c r="BT7" s="6"/>
      <c r="BV7" s="6"/>
      <c r="BW7" s="6"/>
      <c r="BX7" s="6"/>
    </row>
    <row r="8" ht="12.75">
      <c r="A8" s="3">
        <v>1301</v>
      </c>
    </row>
    <row r="9" spans="1:71" ht="12.75">
      <c r="A9" s="3">
        <v>1302</v>
      </c>
      <c r="C9" s="6">
        <v>7</v>
      </c>
      <c r="D9" s="6">
        <v>14.466666666666665</v>
      </c>
      <c r="N9" s="6">
        <v>6</v>
      </c>
      <c r="O9" s="6">
        <v>2.3935185185185186</v>
      </c>
      <c r="P9" s="6">
        <v>13.708333333333332</v>
      </c>
      <c r="Q9" s="16">
        <v>2.284722222222222</v>
      </c>
      <c r="R9" s="2"/>
      <c r="S9" s="6"/>
      <c r="T9" s="22"/>
      <c r="W9" s="16"/>
      <c r="X9" s="16"/>
      <c r="Y9" s="16"/>
      <c r="Z9" s="2"/>
      <c r="AA9" s="16"/>
      <c r="AB9" s="16"/>
      <c r="AC9" s="16"/>
      <c r="AD9" s="2"/>
      <c r="AE9" s="16"/>
      <c r="AF9" s="16"/>
      <c r="AG9" s="16"/>
      <c r="AI9" s="6"/>
      <c r="AJ9" s="6"/>
      <c r="AL9" s="2"/>
      <c r="AM9" s="6"/>
      <c r="AN9" s="6"/>
      <c r="AQ9" s="6"/>
      <c r="AR9" s="6"/>
      <c r="AS9" s="6"/>
      <c r="AT9" s="2"/>
      <c r="AU9" s="6"/>
      <c r="AV9" s="6"/>
      <c r="AY9" s="6"/>
      <c r="AZ9" s="6"/>
      <c r="BA9" s="6"/>
      <c r="BB9" s="6"/>
      <c r="BC9" s="6"/>
      <c r="BD9" s="6"/>
      <c r="BF9" s="9">
        <v>1</v>
      </c>
      <c r="BG9" s="13">
        <v>0.7583333333333333</v>
      </c>
      <c r="BH9" s="16">
        <v>0.7583333333333333</v>
      </c>
      <c r="BI9" s="16">
        <v>0.7583333333333333</v>
      </c>
      <c r="BK9" s="6"/>
      <c r="BL9" s="6"/>
      <c r="BN9" s="2"/>
      <c r="BO9" s="6"/>
      <c r="BQ9" s="6"/>
      <c r="BR9" s="6"/>
      <c r="BS9" s="6"/>
    </row>
    <row r="10" spans="1:71" ht="12.75">
      <c r="A10" s="3">
        <v>1303</v>
      </c>
      <c r="C10" s="6">
        <v>6.5</v>
      </c>
      <c r="D10" s="6">
        <v>8.325</v>
      </c>
      <c r="E10" s="6"/>
      <c r="F10" s="6"/>
      <c r="G10" s="6"/>
      <c r="H10" s="6"/>
      <c r="I10" s="6"/>
      <c r="J10" s="6"/>
      <c r="K10" s="6"/>
      <c r="L10" s="6"/>
      <c r="M10" s="6"/>
      <c r="N10" s="2"/>
      <c r="O10" s="6"/>
      <c r="P10" s="6"/>
      <c r="R10" s="2"/>
      <c r="S10" s="6"/>
      <c r="T10" s="22"/>
      <c r="W10" s="6"/>
      <c r="X10" s="6"/>
      <c r="Z10" s="2"/>
      <c r="AA10" s="6"/>
      <c r="AB10" s="6"/>
      <c r="AD10" s="2"/>
      <c r="AE10" s="6"/>
      <c r="AF10" s="6"/>
      <c r="AI10" s="6"/>
      <c r="AJ10" s="6"/>
      <c r="AL10" s="2"/>
      <c r="AM10" s="6"/>
      <c r="AN10" s="6"/>
      <c r="AQ10" s="6"/>
      <c r="AR10" s="6"/>
      <c r="AS10" s="6"/>
      <c r="AT10" s="2"/>
      <c r="AU10" s="6"/>
      <c r="AV10" s="6"/>
      <c r="AY10" s="6"/>
      <c r="AZ10" s="6"/>
      <c r="BA10" s="6"/>
      <c r="BB10" s="6"/>
      <c r="BC10" s="6"/>
      <c r="BD10" s="6"/>
      <c r="BF10" s="6">
        <v>6.5</v>
      </c>
      <c r="BG10" s="6">
        <v>1.3140625</v>
      </c>
      <c r="BH10" s="6">
        <v>8.325</v>
      </c>
      <c r="BI10" s="16">
        <v>1.2807692307692307</v>
      </c>
      <c r="BK10" s="6"/>
      <c r="BL10" s="6"/>
      <c r="BN10" s="2"/>
      <c r="BO10" s="6"/>
      <c r="BQ10" s="6"/>
      <c r="BR10" s="6"/>
      <c r="BS10" s="6"/>
    </row>
    <row r="11" spans="1:71" ht="12.75">
      <c r="A11" s="3">
        <v>1304</v>
      </c>
      <c r="C11" s="6">
        <v>2</v>
      </c>
      <c r="D11" s="6">
        <v>3.125</v>
      </c>
      <c r="E11" s="6"/>
      <c r="F11" s="6"/>
      <c r="G11" s="6"/>
      <c r="H11" s="6"/>
      <c r="I11" s="6"/>
      <c r="J11" s="6"/>
      <c r="K11" s="6"/>
      <c r="L11" s="6"/>
      <c r="M11" s="6"/>
      <c r="N11" s="2"/>
      <c r="O11" s="6"/>
      <c r="P11" s="6"/>
      <c r="R11" s="2"/>
      <c r="S11" s="6"/>
      <c r="T11" s="22"/>
      <c r="W11" s="6"/>
      <c r="X11" s="6"/>
      <c r="Z11" s="2"/>
      <c r="AA11" s="6"/>
      <c r="AB11" s="6"/>
      <c r="AD11" s="2"/>
      <c r="AE11" s="6"/>
      <c r="AF11" s="6"/>
      <c r="AI11" s="6"/>
      <c r="AJ11" s="6"/>
      <c r="AL11" s="2"/>
      <c r="AM11" s="6"/>
      <c r="AN11" s="6"/>
      <c r="AQ11" s="6"/>
      <c r="AR11" s="6"/>
      <c r="AS11" s="6"/>
      <c r="AT11" s="2"/>
      <c r="AU11" s="6"/>
      <c r="AV11" s="6"/>
      <c r="AY11" s="6"/>
      <c r="AZ11" s="6"/>
      <c r="BA11" s="6"/>
      <c r="BB11" s="6"/>
      <c r="BC11" s="6"/>
      <c r="BD11" s="6"/>
      <c r="BF11" s="9">
        <v>2</v>
      </c>
      <c r="BG11" s="13">
        <v>1.5625</v>
      </c>
      <c r="BH11" s="16">
        <v>3.125</v>
      </c>
      <c r="BI11" s="16">
        <v>1.5625</v>
      </c>
      <c r="BK11" s="6"/>
      <c r="BL11" s="6"/>
      <c r="BN11" s="2"/>
      <c r="BO11" s="6"/>
      <c r="BQ11" s="6"/>
      <c r="BR11" s="6"/>
      <c r="BS11" s="6"/>
    </row>
    <row r="12" spans="1:71" ht="12.75">
      <c r="A12" s="3">
        <v>1305</v>
      </c>
      <c r="C12" s="6">
        <v>17</v>
      </c>
      <c r="D12" s="6">
        <v>45.86666666666667</v>
      </c>
      <c r="E12" s="6"/>
      <c r="F12" s="6"/>
      <c r="G12" s="6"/>
      <c r="H12" s="6"/>
      <c r="I12" s="6"/>
      <c r="J12" s="6"/>
      <c r="K12" s="6"/>
      <c r="L12" s="6"/>
      <c r="M12" s="6"/>
      <c r="N12" s="2"/>
      <c r="O12" s="6"/>
      <c r="P12" s="6"/>
      <c r="R12" s="6">
        <v>1</v>
      </c>
      <c r="S12" s="16">
        <v>2.3333333333333335</v>
      </c>
      <c r="T12" s="6">
        <v>2.3333333333333335</v>
      </c>
      <c r="U12" s="16">
        <v>2.3333333333333335</v>
      </c>
      <c r="W12" s="6"/>
      <c r="X12" s="6"/>
      <c r="Z12" s="2"/>
      <c r="AA12" s="6"/>
      <c r="AB12" s="6"/>
      <c r="AD12" s="2"/>
      <c r="AE12" s="6"/>
      <c r="AF12" s="6"/>
      <c r="AI12" s="6"/>
      <c r="AJ12" s="6"/>
      <c r="AL12" s="2"/>
      <c r="AM12" s="6"/>
      <c r="AN12" s="6"/>
      <c r="AQ12" s="6"/>
      <c r="AR12" s="6"/>
      <c r="AS12" s="6"/>
      <c r="AT12" s="2"/>
      <c r="AU12" s="6"/>
      <c r="AV12" s="6"/>
      <c r="AY12" s="6"/>
      <c r="AZ12" s="6"/>
      <c r="BA12" s="6"/>
      <c r="BB12" s="6"/>
      <c r="BC12" s="6"/>
      <c r="BD12" s="6"/>
      <c r="BF12" s="6">
        <v>16</v>
      </c>
      <c r="BG12" s="16">
        <v>2.205208333333333</v>
      </c>
      <c r="BH12" s="6">
        <v>43.53333333333333</v>
      </c>
      <c r="BI12" s="16">
        <v>2.720833333333333</v>
      </c>
      <c r="BK12" s="6"/>
      <c r="BL12" s="6"/>
      <c r="BN12" s="2"/>
      <c r="BO12" s="6"/>
      <c r="BQ12" s="6"/>
      <c r="BR12" s="6"/>
      <c r="BS12" s="6"/>
    </row>
    <row r="13" spans="1:71" ht="12.75">
      <c r="A13" s="3">
        <v>1306</v>
      </c>
      <c r="C13" s="6">
        <v>2</v>
      </c>
      <c r="D13" s="6">
        <v>7.5055555555555555</v>
      </c>
      <c r="E13" s="6"/>
      <c r="F13" s="6"/>
      <c r="G13" s="6"/>
      <c r="H13" s="6"/>
      <c r="I13" s="6"/>
      <c r="J13" s="6"/>
      <c r="K13" s="6"/>
      <c r="L13" s="6"/>
      <c r="M13" s="6"/>
      <c r="N13" s="2"/>
      <c r="O13" s="6"/>
      <c r="P13" s="6"/>
      <c r="R13" s="2"/>
      <c r="S13" s="6"/>
      <c r="T13" s="22"/>
      <c r="W13" s="6"/>
      <c r="X13" s="6"/>
      <c r="Z13" s="2"/>
      <c r="AA13" s="6"/>
      <c r="AB13" s="6"/>
      <c r="AD13" s="2"/>
      <c r="AE13" s="6"/>
      <c r="AF13" s="6"/>
      <c r="AI13" s="6"/>
      <c r="AJ13" s="6"/>
      <c r="AL13" s="2"/>
      <c r="AM13" s="6"/>
      <c r="AN13" s="6"/>
      <c r="AQ13" s="6"/>
      <c r="AR13" s="6"/>
      <c r="AS13" s="6"/>
      <c r="AT13" s="2"/>
      <c r="AU13" s="6"/>
      <c r="AV13" s="6"/>
      <c r="AY13" s="6"/>
      <c r="AZ13" s="6"/>
      <c r="BA13" s="6"/>
      <c r="BB13" s="6"/>
      <c r="BC13" s="6"/>
      <c r="BD13" s="6"/>
      <c r="BF13" s="9">
        <v>2</v>
      </c>
      <c r="BG13" s="13">
        <v>3.7527777777777778</v>
      </c>
      <c r="BH13" s="16">
        <v>7.5055555555555555</v>
      </c>
      <c r="BI13" s="16">
        <v>3.7527777777777778</v>
      </c>
      <c r="BK13" s="6"/>
      <c r="BL13" s="6"/>
      <c r="BN13" s="2"/>
      <c r="BO13" s="6"/>
      <c r="BQ13" s="6"/>
      <c r="BR13" s="6"/>
      <c r="BS13" s="6"/>
    </row>
    <row r="14" spans="1:71" ht="12.75">
      <c r="A14" s="3">
        <v>1307</v>
      </c>
      <c r="C14" s="6">
        <v>8.5</v>
      </c>
      <c r="D14" s="6">
        <v>18.204166666666666</v>
      </c>
      <c r="E14" s="6"/>
      <c r="F14" s="6"/>
      <c r="G14" s="6"/>
      <c r="H14" s="6"/>
      <c r="I14" s="6"/>
      <c r="J14" s="6"/>
      <c r="K14" s="6"/>
      <c r="L14" s="6"/>
      <c r="M14" s="6"/>
      <c r="N14" s="2"/>
      <c r="O14" s="6"/>
      <c r="P14" s="6"/>
      <c r="R14" s="2"/>
      <c r="S14" s="6"/>
      <c r="T14" s="22"/>
      <c r="W14" s="6"/>
      <c r="X14" s="6"/>
      <c r="Z14" s="2"/>
      <c r="AA14" s="6"/>
      <c r="AB14" s="6"/>
      <c r="AD14" s="2"/>
      <c r="AE14" s="6"/>
      <c r="AF14" s="6"/>
      <c r="AI14" s="6"/>
      <c r="AJ14" s="6"/>
      <c r="AL14" s="2"/>
      <c r="AM14" s="6"/>
      <c r="AN14" s="6"/>
      <c r="AQ14" s="6"/>
      <c r="AR14" s="6"/>
      <c r="AS14" s="6"/>
      <c r="AT14" s="2"/>
      <c r="AU14" s="6"/>
      <c r="AV14" s="6"/>
      <c r="AY14" s="6"/>
      <c r="AZ14" s="6"/>
      <c r="BA14" s="6"/>
      <c r="BB14" s="6"/>
      <c r="BC14" s="6"/>
      <c r="BD14" s="6"/>
      <c r="BF14" s="6">
        <v>8.5</v>
      </c>
      <c r="BG14" s="6">
        <v>2.849270833333333</v>
      </c>
      <c r="BH14" s="6">
        <v>18.204166666666666</v>
      </c>
      <c r="BI14" s="16">
        <v>2.1416666666666666</v>
      </c>
      <c r="BK14" s="6"/>
      <c r="BL14" s="6"/>
      <c r="BN14" s="2"/>
      <c r="BO14" s="6"/>
      <c r="BQ14" s="6"/>
      <c r="BR14" s="6"/>
      <c r="BS14" s="6"/>
    </row>
    <row r="15" ht="12.75">
      <c r="A15" s="3">
        <v>1308</v>
      </c>
    </row>
    <row r="16" spans="1:71" ht="12.75">
      <c r="A16" s="3">
        <v>1309</v>
      </c>
      <c r="C16" s="6">
        <v>3.5</v>
      </c>
      <c r="D16" s="6">
        <v>8.794444444444444</v>
      </c>
      <c r="E16" s="6"/>
      <c r="F16" s="6"/>
      <c r="G16" s="6"/>
      <c r="H16" s="6"/>
      <c r="I16" s="6"/>
      <c r="J16" s="6"/>
      <c r="K16" s="6"/>
      <c r="L16" s="6"/>
      <c r="M16" s="6"/>
      <c r="N16" s="2"/>
      <c r="O16" s="6"/>
      <c r="P16" s="6"/>
      <c r="R16" s="2"/>
      <c r="S16" s="6"/>
      <c r="T16" s="22"/>
      <c r="W16" s="6"/>
      <c r="X16" s="6"/>
      <c r="Z16" s="2"/>
      <c r="AA16" s="6"/>
      <c r="AB16" s="6"/>
      <c r="AD16" s="2"/>
      <c r="AE16" s="6"/>
      <c r="AF16" s="6"/>
      <c r="AI16" s="6"/>
      <c r="AJ16" s="6"/>
      <c r="AL16" s="2"/>
      <c r="AM16" s="6"/>
      <c r="AN16" s="6"/>
      <c r="AQ16" s="6"/>
      <c r="AR16" s="6"/>
      <c r="AS16" s="6"/>
      <c r="AT16" s="2"/>
      <c r="AU16" s="6"/>
      <c r="AV16" s="6"/>
      <c r="AY16" s="6"/>
      <c r="AZ16" s="6"/>
      <c r="BA16" s="6"/>
      <c r="BB16" s="6"/>
      <c r="BC16" s="6"/>
      <c r="BD16" s="6"/>
      <c r="BF16" s="16">
        <v>3.5</v>
      </c>
      <c r="BG16" s="16">
        <v>2.511805555555555</v>
      </c>
      <c r="BH16" s="16">
        <v>8.794444444444444</v>
      </c>
      <c r="BI16" s="16">
        <v>2.5126984126984127</v>
      </c>
      <c r="BK16" s="6"/>
      <c r="BL16" s="6"/>
      <c r="BN16" s="2"/>
      <c r="BO16" s="6"/>
      <c r="BQ16" s="6"/>
      <c r="BR16" s="6"/>
      <c r="BS16" s="6"/>
    </row>
    <row r="17" spans="1:71" ht="12.75">
      <c r="A17" s="3">
        <v>1310</v>
      </c>
      <c r="C17" s="6">
        <v>6</v>
      </c>
      <c r="D17" s="6">
        <v>11.125</v>
      </c>
      <c r="E17" s="6"/>
      <c r="F17" s="6"/>
      <c r="G17" s="6"/>
      <c r="H17" s="6"/>
      <c r="I17" s="6"/>
      <c r="J17" s="6"/>
      <c r="K17" s="6"/>
      <c r="L17" s="6"/>
      <c r="M17" s="6"/>
      <c r="N17" s="2"/>
      <c r="O17" s="6"/>
      <c r="P17" s="6"/>
      <c r="R17" s="2"/>
      <c r="S17" s="6"/>
      <c r="T17" s="22"/>
      <c r="W17" s="6"/>
      <c r="X17" s="6"/>
      <c r="Z17" s="2"/>
      <c r="AA17" s="6"/>
      <c r="AB17" s="6"/>
      <c r="AD17" s="2"/>
      <c r="AE17" s="6"/>
      <c r="AF17" s="6"/>
      <c r="AI17" s="6"/>
      <c r="AJ17" s="6"/>
      <c r="AL17" s="2"/>
      <c r="AM17" s="6"/>
      <c r="AN17" s="6"/>
      <c r="AQ17" s="6"/>
      <c r="AR17" s="6"/>
      <c r="AS17" s="6"/>
      <c r="AT17" s="2"/>
      <c r="AU17" s="6"/>
      <c r="AV17" s="6"/>
      <c r="AY17" s="6"/>
      <c r="AZ17" s="6"/>
      <c r="BA17" s="6"/>
      <c r="BB17" s="6"/>
      <c r="BC17" s="6"/>
      <c r="BD17" s="6"/>
      <c r="BF17" s="9">
        <v>6</v>
      </c>
      <c r="BG17" s="13">
        <v>1.8541666666666667</v>
      </c>
      <c r="BH17" s="16">
        <v>11.125</v>
      </c>
      <c r="BI17" s="16">
        <v>1.8541666666666667</v>
      </c>
      <c r="BK17" s="6"/>
      <c r="BL17" s="6"/>
      <c r="BN17" s="2"/>
      <c r="BO17" s="6"/>
      <c r="BQ17" s="6"/>
      <c r="BR17" s="6"/>
      <c r="BS17" s="6"/>
    </row>
    <row r="19" spans="1:2" ht="12.75">
      <c r="A19" s="3" t="s">
        <v>13</v>
      </c>
      <c r="B19" s="10">
        <v>8</v>
      </c>
    </row>
    <row r="20" spans="1:2" ht="12.75">
      <c r="A20" s="3" t="s">
        <v>134</v>
      </c>
      <c r="B20" s="10"/>
    </row>
    <row r="21" spans="1:2" ht="12.75">
      <c r="A21" s="27" t="s">
        <v>174</v>
      </c>
      <c r="B21" s="17"/>
    </row>
    <row r="23" ht="12.75">
      <c r="A23" s="3">
        <v>1311</v>
      </c>
    </row>
    <row r="24" spans="1:71" ht="12.75">
      <c r="A24" s="3">
        <v>1312</v>
      </c>
      <c r="C24" s="6">
        <v>14.5</v>
      </c>
      <c r="D24" s="6">
        <v>25.562499999999996</v>
      </c>
      <c r="E24" s="6"/>
      <c r="F24" s="6"/>
      <c r="G24" s="6"/>
      <c r="H24" s="6"/>
      <c r="I24" s="6"/>
      <c r="J24" s="6"/>
      <c r="K24" s="6"/>
      <c r="L24" s="6"/>
      <c r="M24" s="6"/>
      <c r="N24" s="2"/>
      <c r="O24" s="6"/>
      <c r="P24" s="6"/>
      <c r="R24" s="2"/>
      <c r="S24" s="6"/>
      <c r="T24" s="22"/>
      <c r="W24" s="6"/>
      <c r="X24" s="6"/>
      <c r="Z24" s="2"/>
      <c r="AA24" s="6"/>
      <c r="AB24" s="6"/>
      <c r="AD24" s="2"/>
      <c r="AE24" s="6"/>
      <c r="AF24" s="6"/>
      <c r="AI24" s="6"/>
      <c r="AJ24" s="6"/>
      <c r="AL24" s="2"/>
      <c r="AM24" s="6"/>
      <c r="AN24" s="6"/>
      <c r="AQ24" s="6"/>
      <c r="AR24" s="6"/>
      <c r="AS24" s="6"/>
      <c r="AT24" s="2"/>
      <c r="AU24" s="6"/>
      <c r="AV24" s="6"/>
      <c r="AY24" s="6"/>
      <c r="AZ24" s="6"/>
      <c r="BA24" s="6"/>
      <c r="BB24" s="6"/>
      <c r="BC24" s="6"/>
      <c r="BD24" s="6"/>
      <c r="BF24" s="6">
        <v>14.5</v>
      </c>
      <c r="BG24" s="16">
        <v>1.9601190476190478</v>
      </c>
      <c r="BH24" s="6">
        <v>25.562499999999996</v>
      </c>
      <c r="BI24" s="16">
        <v>1.7629310344827585</v>
      </c>
      <c r="BK24" s="6"/>
      <c r="BL24" s="6"/>
      <c r="BN24" s="2"/>
      <c r="BO24" s="6"/>
      <c r="BQ24" s="6"/>
      <c r="BR24" s="6"/>
      <c r="BS24" s="6"/>
    </row>
    <row r="25" ht="12.75">
      <c r="A25" s="3">
        <v>1313</v>
      </c>
    </row>
    <row r="26" ht="12.75">
      <c r="A26" s="3">
        <v>1314</v>
      </c>
    </row>
    <row r="27" spans="1:71" ht="12.75">
      <c r="A27" s="3">
        <v>1315</v>
      </c>
      <c r="C27" s="6">
        <v>8.5</v>
      </c>
      <c r="D27" s="6">
        <v>13.795833333333334</v>
      </c>
      <c r="E27" s="6"/>
      <c r="F27" s="6"/>
      <c r="G27" s="6"/>
      <c r="H27" s="6"/>
      <c r="I27" s="6"/>
      <c r="J27" s="6"/>
      <c r="K27" s="6"/>
      <c r="L27" s="6"/>
      <c r="M27" s="6"/>
      <c r="N27" s="2"/>
      <c r="O27" s="6"/>
      <c r="P27" s="6"/>
      <c r="R27" s="2"/>
      <c r="S27" s="6"/>
      <c r="T27" s="22"/>
      <c r="W27" s="16"/>
      <c r="X27" s="16"/>
      <c r="Y27" s="16"/>
      <c r="Z27" s="2"/>
      <c r="AA27" s="6"/>
      <c r="AB27" s="6"/>
      <c r="AD27" s="2"/>
      <c r="AE27" s="6"/>
      <c r="AF27" s="6"/>
      <c r="AI27" s="6"/>
      <c r="AJ27" s="6"/>
      <c r="AL27" s="2"/>
      <c r="AM27" s="6"/>
      <c r="AN27" s="6"/>
      <c r="AQ27" s="6"/>
      <c r="AR27" s="6"/>
      <c r="AS27" s="6"/>
      <c r="AT27" s="2"/>
      <c r="AU27" s="6"/>
      <c r="AV27" s="6"/>
      <c r="AY27" s="6"/>
      <c r="AZ27" s="6"/>
      <c r="BA27" s="6"/>
      <c r="BB27" s="6"/>
      <c r="BC27" s="6"/>
      <c r="BD27" s="6"/>
      <c r="BF27" s="6">
        <v>8.5</v>
      </c>
      <c r="BG27">
        <v>1.6798611111111112</v>
      </c>
      <c r="BH27" s="6">
        <v>13.795833333333334</v>
      </c>
      <c r="BI27" s="16">
        <v>1.6230392156862745</v>
      </c>
      <c r="BK27" s="6"/>
      <c r="BL27" s="6"/>
      <c r="BN27" s="2"/>
      <c r="BO27" s="6"/>
      <c r="BQ27" s="6"/>
      <c r="BR27" s="6"/>
      <c r="BS27" s="6"/>
    </row>
    <row r="28" ht="12.75">
      <c r="A28" s="3">
        <v>1316</v>
      </c>
    </row>
    <row r="29" ht="12.75">
      <c r="A29" s="3">
        <v>1317</v>
      </c>
    </row>
    <row r="30" ht="12.75">
      <c r="A30" s="3">
        <v>1318</v>
      </c>
    </row>
    <row r="31" ht="12.75">
      <c r="A31" s="3">
        <v>1319</v>
      </c>
    </row>
    <row r="32" ht="12.75">
      <c r="A32" s="3">
        <v>1320</v>
      </c>
    </row>
    <row r="34" spans="1:2" ht="12.75">
      <c r="A34" s="3" t="s">
        <v>14</v>
      </c>
      <c r="B34" s="10">
        <v>2</v>
      </c>
    </row>
    <row r="35" spans="1:2" ht="12.75">
      <c r="A35" s="3" t="s">
        <v>134</v>
      </c>
      <c r="B35" s="10"/>
    </row>
    <row r="36" spans="1:2" ht="12.75">
      <c r="A36" s="3" t="s">
        <v>174</v>
      </c>
      <c r="B36" s="10"/>
    </row>
    <row r="38" ht="12.75">
      <c r="A38" s="3">
        <v>1321</v>
      </c>
    </row>
    <row r="39" ht="12.75">
      <c r="A39" s="3">
        <v>1322</v>
      </c>
    </row>
    <row r="40" ht="12.75">
      <c r="A40" s="3">
        <v>1323</v>
      </c>
    </row>
    <row r="41" ht="12.75">
      <c r="A41" s="3">
        <v>1324</v>
      </c>
    </row>
    <row r="42" ht="12.75">
      <c r="A42" s="3">
        <v>1325</v>
      </c>
    </row>
    <row r="43" ht="12.75">
      <c r="A43" s="3">
        <v>1326</v>
      </c>
    </row>
    <row r="44" ht="12.75">
      <c r="A44" s="3">
        <v>1327</v>
      </c>
    </row>
    <row r="45" ht="12.75">
      <c r="A45" s="3">
        <v>1328</v>
      </c>
    </row>
    <row r="46" ht="12.75">
      <c r="A46" s="3">
        <v>1329</v>
      </c>
    </row>
    <row r="47" ht="12.75">
      <c r="A47" s="3">
        <v>1330</v>
      </c>
    </row>
    <row r="49" spans="1:2" ht="12.75">
      <c r="A49" s="3" t="s">
        <v>21</v>
      </c>
      <c r="B49" s="10">
        <v>0</v>
      </c>
    </row>
    <row r="50" spans="1:2" ht="12.75">
      <c r="A50" s="3" t="s">
        <v>134</v>
      </c>
      <c r="B50" s="10"/>
    </row>
    <row r="51" spans="1:2" ht="12.75">
      <c r="A51" s="3" t="s">
        <v>174</v>
      </c>
      <c r="B51" s="10"/>
    </row>
    <row r="53" ht="12.75">
      <c r="A53" s="3">
        <v>1331</v>
      </c>
    </row>
    <row r="54" spans="1:71" ht="12.75">
      <c r="A54" s="3">
        <v>1332</v>
      </c>
      <c r="C54" s="6">
        <v>13</v>
      </c>
      <c r="D54" s="6">
        <v>23.420833333333334</v>
      </c>
      <c r="E54" s="6">
        <v>13</v>
      </c>
      <c r="F54" s="6">
        <v>13</v>
      </c>
      <c r="G54" s="6">
        <v>23.420833333333334</v>
      </c>
      <c r="H54" s="6"/>
      <c r="I54" s="6"/>
      <c r="J54" s="6"/>
      <c r="K54" s="6"/>
      <c r="L54" s="6"/>
      <c r="M54" s="6"/>
      <c r="N54" s="2"/>
      <c r="O54" s="16"/>
      <c r="P54" s="16"/>
      <c r="Q54" s="16"/>
      <c r="R54" s="2">
        <v>3.5</v>
      </c>
      <c r="S54" s="16">
        <v>1.275</v>
      </c>
      <c r="T54" s="5">
        <v>4.4624999999999995</v>
      </c>
      <c r="U54" s="16">
        <v>1.275</v>
      </c>
      <c r="W54" s="6"/>
      <c r="X54" s="6"/>
      <c r="Z54" s="2"/>
      <c r="AA54" s="6"/>
      <c r="AB54" s="6"/>
      <c r="AD54" s="6">
        <v>2</v>
      </c>
      <c r="AE54" s="16">
        <v>1.275</v>
      </c>
      <c r="AF54" s="6">
        <v>2.55</v>
      </c>
      <c r="AG54" s="16">
        <v>1.275</v>
      </c>
      <c r="AI54" s="6"/>
      <c r="AJ54" s="6"/>
      <c r="AL54" s="2"/>
      <c r="AM54" s="6"/>
      <c r="AN54" s="6"/>
      <c r="AQ54" s="6"/>
      <c r="AR54" s="6"/>
      <c r="AS54" s="6"/>
      <c r="AT54" s="6">
        <v>1</v>
      </c>
      <c r="AU54" s="16">
        <v>1.9</v>
      </c>
      <c r="AV54" s="6">
        <v>1.9</v>
      </c>
      <c r="AW54" s="16">
        <v>1.9</v>
      </c>
      <c r="AY54" s="6"/>
      <c r="AZ54" s="6"/>
      <c r="BA54" s="6"/>
      <c r="BB54" s="6">
        <v>6.5</v>
      </c>
      <c r="BC54" s="16">
        <v>2.291666666666667</v>
      </c>
      <c r="BD54" s="6">
        <v>14.508333333333333</v>
      </c>
      <c r="BE54" s="16">
        <v>2.232051282051282</v>
      </c>
      <c r="BF54" s="2"/>
      <c r="BG54" s="6"/>
      <c r="BH54" s="6"/>
      <c r="BK54" s="6"/>
      <c r="BL54" s="6"/>
      <c r="BN54" s="2"/>
      <c r="BO54" s="6"/>
      <c r="BQ54" s="6"/>
      <c r="BR54" s="6"/>
      <c r="BS54" s="6"/>
    </row>
    <row r="55" spans="1:71" ht="12.75">
      <c r="A55" s="3">
        <v>1333</v>
      </c>
      <c r="C55" s="6">
        <v>19</v>
      </c>
      <c r="D55" s="6">
        <v>33.416111111111114</v>
      </c>
      <c r="E55" s="6">
        <v>19</v>
      </c>
      <c r="F55" s="6">
        <v>19</v>
      </c>
      <c r="G55" s="6">
        <v>33.416111111111114</v>
      </c>
      <c r="H55" s="6"/>
      <c r="I55" s="6"/>
      <c r="J55" s="6"/>
      <c r="K55" s="6"/>
      <c r="L55" s="6"/>
      <c r="M55" s="6"/>
      <c r="N55" s="2">
        <v>0.5</v>
      </c>
      <c r="O55" s="6">
        <v>2.4</v>
      </c>
      <c r="P55" s="16">
        <v>1.2</v>
      </c>
      <c r="Q55" s="16">
        <v>2.4</v>
      </c>
      <c r="R55" s="2">
        <v>2</v>
      </c>
      <c r="S55" s="6">
        <v>1.5525</v>
      </c>
      <c r="T55" s="5">
        <v>3.105</v>
      </c>
      <c r="U55" s="16">
        <v>1.5525</v>
      </c>
      <c r="W55" s="6"/>
      <c r="X55" s="6"/>
      <c r="Z55" s="2"/>
      <c r="AA55" s="6"/>
      <c r="AB55" s="6"/>
      <c r="AD55" s="2"/>
      <c r="AE55" s="6"/>
      <c r="AF55" s="6"/>
      <c r="AI55" s="6"/>
      <c r="AJ55" s="6"/>
      <c r="AL55" s="2"/>
      <c r="AM55" s="6"/>
      <c r="AN55" s="6"/>
      <c r="AQ55" s="6"/>
      <c r="AR55" s="6"/>
      <c r="AS55" s="6"/>
      <c r="AT55" s="2">
        <v>1</v>
      </c>
      <c r="AU55" s="6">
        <v>1.7375</v>
      </c>
      <c r="AV55" s="16">
        <v>1.7375</v>
      </c>
      <c r="AW55" s="16">
        <v>1.7375</v>
      </c>
      <c r="AY55" s="6"/>
      <c r="AZ55" s="6"/>
      <c r="BA55" s="6"/>
      <c r="BB55" s="6">
        <v>15.5</v>
      </c>
      <c r="BC55" s="6">
        <v>1.8486342592592593</v>
      </c>
      <c r="BD55" s="6">
        <v>27.373611111111114</v>
      </c>
      <c r="BE55" s="16">
        <v>1.7660394265232977</v>
      </c>
      <c r="BF55" s="2"/>
      <c r="BG55" s="6"/>
      <c r="BH55" s="6"/>
      <c r="BK55" s="6"/>
      <c r="BL55" s="6"/>
      <c r="BN55" s="2"/>
      <c r="BO55" s="6"/>
      <c r="BQ55" s="6"/>
      <c r="BR55" s="6"/>
      <c r="BS55" s="6"/>
    </row>
    <row r="56" spans="1:71" ht="12.75">
      <c r="A56" s="3">
        <v>1334</v>
      </c>
      <c r="C56" s="6">
        <v>20</v>
      </c>
      <c r="D56" s="6">
        <v>27.65</v>
      </c>
      <c r="E56" s="6">
        <v>20</v>
      </c>
      <c r="F56" s="6">
        <v>20</v>
      </c>
      <c r="G56" s="6">
        <v>27.65</v>
      </c>
      <c r="H56" s="6"/>
      <c r="I56" s="6"/>
      <c r="J56" s="6"/>
      <c r="K56" s="6"/>
      <c r="L56" s="6"/>
      <c r="M56" s="6"/>
      <c r="N56" s="2">
        <v>8</v>
      </c>
      <c r="O56" s="6">
        <v>1.2500000000000002</v>
      </c>
      <c r="P56" s="16">
        <v>10.600000000000001</v>
      </c>
      <c r="Q56" s="16">
        <v>1.3250000000000002</v>
      </c>
      <c r="R56" s="2">
        <v>8</v>
      </c>
      <c r="S56" s="6">
        <v>1.2583333333333335</v>
      </c>
      <c r="T56" s="22">
        <v>9.95</v>
      </c>
      <c r="U56" s="16">
        <v>1.24375</v>
      </c>
      <c r="W56" s="6"/>
      <c r="X56" s="6"/>
      <c r="Z56" s="2"/>
      <c r="AA56" s="6"/>
      <c r="AB56" s="6"/>
      <c r="AD56" s="2"/>
      <c r="AE56" s="6"/>
      <c r="AF56" s="6"/>
      <c r="AI56" s="6"/>
      <c r="AJ56" s="6"/>
      <c r="AL56" s="2"/>
      <c r="AM56" s="6"/>
      <c r="AN56" s="6"/>
      <c r="AQ56" s="6"/>
      <c r="AR56" s="6"/>
      <c r="AS56" s="6"/>
      <c r="AT56" s="2"/>
      <c r="AU56" s="6"/>
      <c r="AV56" s="6"/>
      <c r="AY56" s="6"/>
      <c r="AZ56" s="6"/>
      <c r="BA56" s="6"/>
      <c r="BB56" s="6">
        <v>4</v>
      </c>
      <c r="BC56" s="6">
        <v>1.775</v>
      </c>
      <c r="BD56" s="6">
        <v>7.1</v>
      </c>
      <c r="BE56" s="16">
        <v>1.775</v>
      </c>
      <c r="BF56" s="2"/>
      <c r="BG56" s="6"/>
      <c r="BH56" s="6"/>
      <c r="BK56" s="6"/>
      <c r="BL56" s="6"/>
      <c r="BN56" s="2"/>
      <c r="BO56" s="6"/>
      <c r="BQ56" s="6"/>
      <c r="BR56" s="6"/>
      <c r="BS56" s="6"/>
    </row>
    <row r="57" spans="1:71" ht="12.75">
      <c r="A57" s="3">
        <v>1335</v>
      </c>
      <c r="C57" s="6">
        <v>9.5</v>
      </c>
      <c r="D57" s="6">
        <v>14.432621951219513</v>
      </c>
      <c r="E57" s="6">
        <v>9.5</v>
      </c>
      <c r="F57" s="6">
        <v>9.5</v>
      </c>
      <c r="G57" s="6">
        <v>14.432621951219513</v>
      </c>
      <c r="H57" s="6"/>
      <c r="I57" s="6"/>
      <c r="J57" s="6"/>
      <c r="K57" s="6"/>
      <c r="L57" s="6"/>
      <c r="M57" s="6"/>
      <c r="N57" s="2">
        <v>2</v>
      </c>
      <c r="O57" s="16">
        <v>1.291006097560977</v>
      </c>
      <c r="P57" s="16">
        <v>2.582012195121954</v>
      </c>
      <c r="Q57" s="16">
        <v>1.291006097560977</v>
      </c>
      <c r="R57" s="2">
        <v>2</v>
      </c>
      <c r="S57" s="16">
        <v>1.4128048780487792</v>
      </c>
      <c r="T57" s="22">
        <v>2.8256097560975584</v>
      </c>
      <c r="U57" s="16">
        <v>1.4128048780487792</v>
      </c>
      <c r="W57" s="6"/>
      <c r="X57" s="6"/>
      <c r="Z57" s="2"/>
      <c r="AA57" s="6"/>
      <c r="AB57" s="6"/>
      <c r="AD57" s="2"/>
      <c r="AE57" s="6"/>
      <c r="AF57" s="6"/>
      <c r="AI57" s="6"/>
      <c r="AJ57" s="6"/>
      <c r="AL57" s="2"/>
      <c r="AM57" s="6"/>
      <c r="AN57" s="6"/>
      <c r="AQ57" s="6"/>
      <c r="AR57" s="6"/>
      <c r="AS57" s="6"/>
      <c r="AT57" s="2"/>
      <c r="AU57" s="6"/>
      <c r="AV57" s="6"/>
      <c r="AX57" s="2">
        <v>1</v>
      </c>
      <c r="AY57" s="16">
        <v>1.0250000000000001</v>
      </c>
      <c r="AZ57" s="16">
        <v>1.0250000000000001</v>
      </c>
      <c r="BA57" s="16">
        <v>1.0250000000000001</v>
      </c>
      <c r="BB57" s="6">
        <v>4.5</v>
      </c>
      <c r="BC57" s="16">
        <v>1.75</v>
      </c>
      <c r="BD57" s="6">
        <v>8</v>
      </c>
      <c r="BE57" s="16">
        <v>1.7777777777777777</v>
      </c>
      <c r="BF57" s="2"/>
      <c r="BG57" s="6"/>
      <c r="BH57" s="6"/>
      <c r="BK57" s="6"/>
      <c r="BL57" s="6"/>
      <c r="BN57" s="2"/>
      <c r="BO57" s="6"/>
      <c r="BQ57" s="6"/>
      <c r="BR57" s="6"/>
      <c r="BS57" s="6"/>
    </row>
    <row r="58" spans="1:71" ht="12.75">
      <c r="A58" s="3">
        <v>1336</v>
      </c>
      <c r="C58" s="6">
        <v>22.5</v>
      </c>
      <c r="D58" s="6">
        <v>32.98859649122807</v>
      </c>
      <c r="E58" s="6">
        <v>22.5</v>
      </c>
      <c r="F58" s="6">
        <v>22.5</v>
      </c>
      <c r="G58" s="6">
        <v>32.98859649122807</v>
      </c>
      <c r="H58" s="6"/>
      <c r="I58" s="6"/>
      <c r="J58" s="6"/>
      <c r="K58" s="6"/>
      <c r="L58" s="6"/>
      <c r="M58" s="6"/>
      <c r="N58" s="2">
        <v>1</v>
      </c>
      <c r="O58" s="16">
        <v>1.2</v>
      </c>
      <c r="P58" s="16">
        <v>1.2</v>
      </c>
      <c r="Q58" s="16">
        <v>1.2</v>
      </c>
      <c r="R58" s="2">
        <v>4</v>
      </c>
      <c r="S58" s="16">
        <v>1.1596491228070176</v>
      </c>
      <c r="T58" s="5">
        <v>4.63859649122807</v>
      </c>
      <c r="U58" s="16">
        <v>1.1596491228070176</v>
      </c>
      <c r="W58" s="6"/>
      <c r="X58" s="6"/>
      <c r="Z58" s="2"/>
      <c r="AA58" s="6"/>
      <c r="AB58" s="6"/>
      <c r="AD58" s="2"/>
      <c r="AE58" s="6"/>
      <c r="AF58" s="6"/>
      <c r="AI58" s="6"/>
      <c r="AJ58" s="6"/>
      <c r="AL58" s="2"/>
      <c r="AM58" s="6"/>
      <c r="AN58" s="6"/>
      <c r="AQ58" s="6"/>
      <c r="AR58" s="6"/>
      <c r="AS58" s="6"/>
      <c r="AT58" s="2"/>
      <c r="AU58" s="6"/>
      <c r="AV58" s="6"/>
      <c r="AX58" s="6">
        <v>1</v>
      </c>
      <c r="AY58" s="16">
        <v>1.05</v>
      </c>
      <c r="AZ58" s="6">
        <v>1.05</v>
      </c>
      <c r="BA58" s="16">
        <v>1.05</v>
      </c>
      <c r="BB58" s="6">
        <v>12</v>
      </c>
      <c r="BC58" s="16">
        <v>1.6166666666666665</v>
      </c>
      <c r="BD58" s="16">
        <v>19.4</v>
      </c>
      <c r="BE58" s="16">
        <v>1.6166666666666665</v>
      </c>
      <c r="BF58" s="6">
        <v>4.5</v>
      </c>
      <c r="BG58" s="16">
        <v>1.3333333333333333</v>
      </c>
      <c r="BH58" s="6">
        <v>6.7</v>
      </c>
      <c r="BI58" s="16">
        <v>1.488888888888889</v>
      </c>
      <c r="BK58" s="6"/>
      <c r="BL58" s="6"/>
      <c r="BN58" s="2"/>
      <c r="BO58" s="6"/>
      <c r="BQ58" s="6"/>
      <c r="BR58" s="6"/>
      <c r="BS58" s="6"/>
    </row>
    <row r="59" spans="1:71" ht="12.75">
      <c r="A59" s="3">
        <v>1337</v>
      </c>
      <c r="C59" s="6">
        <v>24.5</v>
      </c>
      <c r="D59" s="6">
        <v>47.47500000000001</v>
      </c>
      <c r="E59" s="6">
        <v>24.5</v>
      </c>
      <c r="F59" s="6">
        <v>24.5</v>
      </c>
      <c r="G59" s="6">
        <v>47.47500000000001</v>
      </c>
      <c r="H59" s="6"/>
      <c r="I59" s="6"/>
      <c r="J59" s="6"/>
      <c r="K59" s="6"/>
      <c r="L59" s="6"/>
      <c r="M59" s="6"/>
      <c r="N59" s="2">
        <v>11</v>
      </c>
      <c r="O59" s="16">
        <v>1.925</v>
      </c>
      <c r="P59" s="16">
        <v>23.425000000000004</v>
      </c>
      <c r="Q59" s="16">
        <v>2.129545454545455</v>
      </c>
      <c r="R59" s="2">
        <v>2</v>
      </c>
      <c r="S59" s="16">
        <v>1.6</v>
      </c>
      <c r="T59" s="5">
        <v>3.2</v>
      </c>
      <c r="U59" s="16">
        <v>1.6</v>
      </c>
      <c r="V59" s="2">
        <v>1</v>
      </c>
      <c r="W59" s="16">
        <v>1.3</v>
      </c>
      <c r="X59" s="16">
        <v>1.3</v>
      </c>
      <c r="Y59" s="16">
        <v>1.3</v>
      </c>
      <c r="Z59" s="2"/>
      <c r="AA59" s="6"/>
      <c r="AB59" s="6"/>
      <c r="AD59" s="2"/>
      <c r="AE59" s="6"/>
      <c r="AF59" s="6"/>
      <c r="AI59" s="6"/>
      <c r="AJ59" s="6"/>
      <c r="AL59" s="2"/>
      <c r="AM59" s="6"/>
      <c r="AN59" s="6"/>
      <c r="AQ59" s="6"/>
      <c r="AR59" s="6"/>
      <c r="AS59" s="6"/>
      <c r="AT59" s="2">
        <v>4</v>
      </c>
      <c r="AU59" s="16">
        <v>1.9</v>
      </c>
      <c r="AV59" s="16">
        <v>7.6</v>
      </c>
      <c r="AW59" s="16">
        <v>1.9</v>
      </c>
      <c r="AY59" s="6"/>
      <c r="AZ59" s="6"/>
      <c r="BA59" s="6"/>
      <c r="BB59" s="6">
        <v>5.5</v>
      </c>
      <c r="BC59" s="16">
        <v>1.9</v>
      </c>
      <c r="BD59" s="16">
        <v>10.45</v>
      </c>
      <c r="BE59" s="16">
        <v>1.9</v>
      </c>
      <c r="BF59" s="6">
        <v>1</v>
      </c>
      <c r="BG59" s="16">
        <v>1.5</v>
      </c>
      <c r="BH59" s="6">
        <v>1.5</v>
      </c>
      <c r="BI59" s="16">
        <v>1.5</v>
      </c>
      <c r="BK59" s="6"/>
      <c r="BL59" s="6"/>
      <c r="BN59" s="2"/>
      <c r="BO59" s="6"/>
      <c r="BQ59" s="6"/>
      <c r="BR59" s="6"/>
      <c r="BS59" s="6"/>
    </row>
    <row r="60" spans="1:71" ht="12.75">
      <c r="A60" s="3">
        <v>1338</v>
      </c>
      <c r="C60" s="6">
        <v>21</v>
      </c>
      <c r="D60" s="6">
        <v>40.938257575757575</v>
      </c>
      <c r="E60" s="6">
        <v>21</v>
      </c>
      <c r="F60" s="6">
        <v>21</v>
      </c>
      <c r="G60" s="6">
        <v>40.938257575757575</v>
      </c>
      <c r="H60" s="6"/>
      <c r="I60" s="6"/>
      <c r="J60" s="6"/>
      <c r="K60" s="6"/>
      <c r="L60" s="6"/>
      <c r="M60" s="6"/>
      <c r="N60" s="2">
        <v>3</v>
      </c>
      <c r="O60" s="16">
        <v>2.2</v>
      </c>
      <c r="P60" s="16">
        <v>6.6</v>
      </c>
      <c r="Q60" s="16">
        <v>2.2</v>
      </c>
      <c r="R60" s="2">
        <v>2.5</v>
      </c>
      <c r="S60" s="16">
        <v>1.5041666666666667</v>
      </c>
      <c r="T60" s="5">
        <v>3.7604166666666665</v>
      </c>
      <c r="U60" s="16">
        <v>1.5041666666666667</v>
      </c>
      <c r="W60" s="6"/>
      <c r="X60" s="6"/>
      <c r="Z60" s="2"/>
      <c r="AA60" s="6"/>
      <c r="AB60" s="6"/>
      <c r="AD60" s="2">
        <v>1</v>
      </c>
      <c r="AE60" s="16">
        <v>1.175</v>
      </c>
      <c r="AF60" s="6">
        <v>1.175</v>
      </c>
      <c r="AG60" s="16">
        <v>1.175</v>
      </c>
      <c r="AI60" s="6"/>
      <c r="AJ60" s="6"/>
      <c r="AL60" s="2"/>
      <c r="AM60" s="6"/>
      <c r="AN60" s="6"/>
      <c r="AQ60" s="6"/>
      <c r="AR60" s="6"/>
      <c r="AS60" s="6"/>
      <c r="AT60" s="2"/>
      <c r="AU60" s="6"/>
      <c r="AV60" s="6"/>
      <c r="AX60" s="2">
        <v>1</v>
      </c>
      <c r="AY60" s="16">
        <v>1.0999999999999999</v>
      </c>
      <c r="AZ60" s="16">
        <v>1.0999999999999999</v>
      </c>
      <c r="BA60" s="16">
        <v>1.0999999999999999</v>
      </c>
      <c r="BB60" s="6">
        <v>9</v>
      </c>
      <c r="BC60" s="16">
        <v>2.4491477272727273</v>
      </c>
      <c r="BD60" s="6">
        <v>21.477840909090908</v>
      </c>
      <c r="BE60" s="16">
        <v>2.3864267676767676</v>
      </c>
      <c r="BF60" s="2">
        <v>4.5</v>
      </c>
      <c r="BG60" s="16">
        <v>1.5375</v>
      </c>
      <c r="BH60" s="6">
        <v>6.825</v>
      </c>
      <c r="BI60" s="16">
        <v>1.5166666666666666</v>
      </c>
      <c r="BK60" s="6"/>
      <c r="BL60" s="6"/>
      <c r="BN60" s="2"/>
      <c r="BO60" s="6"/>
      <c r="BQ60" s="6"/>
      <c r="BR60" s="6"/>
      <c r="BS60" s="6"/>
    </row>
    <row r="61" spans="1:71" ht="12.75">
      <c r="A61" s="3">
        <v>1339</v>
      </c>
      <c r="C61" s="6">
        <v>16</v>
      </c>
      <c r="D61" s="6">
        <v>37.45</v>
      </c>
      <c r="E61" s="6">
        <v>16</v>
      </c>
      <c r="F61" s="6">
        <v>16</v>
      </c>
      <c r="G61" s="6">
        <v>37.45</v>
      </c>
      <c r="H61" s="6"/>
      <c r="I61" s="6"/>
      <c r="J61" s="6"/>
      <c r="K61" s="6"/>
      <c r="L61" s="6"/>
      <c r="M61" s="6"/>
      <c r="N61" s="2">
        <v>7</v>
      </c>
      <c r="O61" s="16">
        <v>1.7166666666666668</v>
      </c>
      <c r="P61" s="16">
        <v>13.65</v>
      </c>
      <c r="Q61" s="16">
        <v>1.95</v>
      </c>
      <c r="R61" s="2">
        <v>6</v>
      </c>
      <c r="S61" s="16">
        <v>1.925</v>
      </c>
      <c r="T61" s="5">
        <v>11.55</v>
      </c>
      <c r="U61" s="16">
        <v>1.925</v>
      </c>
      <c r="W61" s="6"/>
      <c r="X61" s="6"/>
      <c r="Z61" s="2"/>
      <c r="AA61" s="6"/>
      <c r="AB61" s="6"/>
      <c r="AD61" s="2"/>
      <c r="AE61" s="6"/>
      <c r="AF61" s="6"/>
      <c r="AI61" s="6"/>
      <c r="AJ61" s="6"/>
      <c r="AL61" s="2"/>
      <c r="AM61" s="6"/>
      <c r="AN61" s="6"/>
      <c r="AQ61" s="6"/>
      <c r="AR61" s="6"/>
      <c r="AS61" s="6"/>
      <c r="AT61" s="2"/>
      <c r="AU61" s="6"/>
      <c r="AV61" s="6"/>
      <c r="AY61" s="6"/>
      <c r="AZ61" s="6"/>
      <c r="BA61" s="6"/>
      <c r="BB61" s="6">
        <v>1</v>
      </c>
      <c r="BC61" s="16">
        <v>2</v>
      </c>
      <c r="BD61" s="16">
        <v>2</v>
      </c>
      <c r="BE61" s="16">
        <v>2</v>
      </c>
      <c r="BF61" s="6">
        <v>5.5</v>
      </c>
      <c r="BG61" s="16">
        <v>1.85</v>
      </c>
      <c r="BH61" s="6">
        <v>10.25</v>
      </c>
      <c r="BI61" s="16">
        <v>1.8636363636363635</v>
      </c>
      <c r="BK61" s="6"/>
      <c r="BL61" s="6"/>
      <c r="BN61" s="2"/>
      <c r="BO61" s="6"/>
      <c r="BQ61" s="6"/>
      <c r="BR61" s="6"/>
      <c r="BS61" s="6"/>
    </row>
    <row r="62" spans="1:71" ht="12.75">
      <c r="A62" s="3">
        <v>1340</v>
      </c>
      <c r="C62" s="6">
        <v>25.5</v>
      </c>
      <c r="D62" s="6">
        <v>54.94044901065449</v>
      </c>
      <c r="E62" s="6">
        <v>25.5</v>
      </c>
      <c r="F62" s="6">
        <v>25.5</v>
      </c>
      <c r="G62" s="6">
        <v>54.94044901065449</v>
      </c>
      <c r="H62" s="6"/>
      <c r="I62" s="6"/>
      <c r="J62" s="6"/>
      <c r="K62" s="6"/>
      <c r="L62" s="6"/>
      <c r="M62" s="6"/>
      <c r="N62" s="16">
        <v>2.5</v>
      </c>
      <c r="O62" s="16">
        <v>1.3126712328767123</v>
      </c>
      <c r="P62" s="16">
        <v>3.4876712328767123</v>
      </c>
      <c r="Q62" s="16">
        <v>1.395068493150685</v>
      </c>
      <c r="R62" s="16">
        <v>1</v>
      </c>
      <c r="S62" s="16">
        <v>1.45</v>
      </c>
      <c r="T62" s="16">
        <v>1.45</v>
      </c>
      <c r="U62" s="16">
        <v>1.45</v>
      </c>
      <c r="W62" s="6"/>
      <c r="X62" s="6"/>
      <c r="Z62" s="2"/>
      <c r="AA62" s="6"/>
      <c r="AB62" s="6"/>
      <c r="AD62" s="2"/>
      <c r="AE62" s="6"/>
      <c r="AF62" s="6"/>
      <c r="AI62" s="6"/>
      <c r="AJ62" s="6"/>
      <c r="AL62" s="2"/>
      <c r="AM62" s="6"/>
      <c r="AN62" s="6"/>
      <c r="AQ62" s="6"/>
      <c r="AR62" s="6"/>
      <c r="AS62" s="6"/>
      <c r="AT62" s="16">
        <v>1</v>
      </c>
      <c r="AU62" s="16">
        <v>1.375</v>
      </c>
      <c r="AV62" s="16">
        <v>1.375</v>
      </c>
      <c r="AW62" s="16">
        <v>1.375</v>
      </c>
      <c r="AY62" s="6"/>
      <c r="AZ62" s="6"/>
      <c r="BA62" s="6"/>
      <c r="BB62" s="6">
        <v>9.5</v>
      </c>
      <c r="BC62" s="16">
        <v>3.426666666666667</v>
      </c>
      <c r="BD62" s="16">
        <v>28.25</v>
      </c>
      <c r="BE62" s="16">
        <v>2.973684210526316</v>
      </c>
      <c r="BF62" s="16">
        <v>11.5</v>
      </c>
      <c r="BG62" s="16">
        <v>1.9275132275132274</v>
      </c>
      <c r="BH62" s="16">
        <v>20.37777777777778</v>
      </c>
      <c r="BI62" s="16">
        <v>1.7719806763285026</v>
      </c>
      <c r="BK62" s="6"/>
      <c r="BL62" s="6"/>
      <c r="BN62" s="2"/>
      <c r="BO62" s="6"/>
      <c r="BQ62" s="6"/>
      <c r="BR62" s="6"/>
      <c r="BS62" s="6"/>
    </row>
    <row r="64" spans="1:2" ht="12.75">
      <c r="A64" s="3" t="s">
        <v>32</v>
      </c>
      <c r="B64" s="10">
        <v>9</v>
      </c>
    </row>
    <row r="65" spans="1:2" ht="12.75">
      <c r="A65" s="3" t="s">
        <v>134</v>
      </c>
      <c r="B65" s="10"/>
    </row>
    <row r="66" spans="1:2" ht="12.75">
      <c r="A66" s="3" t="s">
        <v>174</v>
      </c>
      <c r="B66" s="10"/>
    </row>
    <row r="67" spans="5:71" ht="12.75">
      <c r="E67" s="6"/>
      <c r="F67" s="6"/>
      <c r="G67" s="6"/>
      <c r="H67" s="6"/>
      <c r="I67" s="6"/>
      <c r="J67" s="6"/>
      <c r="K67" s="6"/>
      <c r="L67" s="6"/>
      <c r="M67" s="6"/>
      <c r="N67" s="2"/>
      <c r="O67" s="6"/>
      <c r="P67" s="6"/>
      <c r="R67" s="2"/>
      <c r="S67" s="6"/>
      <c r="T67" s="22"/>
      <c r="W67" s="6"/>
      <c r="X67" s="6"/>
      <c r="Z67" s="2"/>
      <c r="AA67" s="6"/>
      <c r="AB67" s="6"/>
      <c r="AD67" s="2"/>
      <c r="AE67" s="6"/>
      <c r="AF67" s="6"/>
      <c r="AI67" s="6"/>
      <c r="AJ67" s="6"/>
      <c r="AL67" s="2"/>
      <c r="AM67" s="6"/>
      <c r="AN67" s="6"/>
      <c r="AQ67" s="6"/>
      <c r="AR67" s="6"/>
      <c r="AS67" s="6"/>
      <c r="AT67" s="2"/>
      <c r="AU67" s="6"/>
      <c r="AV67" s="6"/>
      <c r="AY67" s="6"/>
      <c r="AZ67" s="6"/>
      <c r="BA67" s="6"/>
      <c r="BB67" s="6"/>
      <c r="BC67" s="6"/>
      <c r="BD67" s="6"/>
      <c r="BF67" s="2"/>
      <c r="BG67" s="6"/>
      <c r="BH67" s="6"/>
      <c r="BK67" s="6"/>
      <c r="BL67" s="6"/>
      <c r="BN67" s="2"/>
      <c r="BO67" s="6"/>
      <c r="BQ67" s="6"/>
      <c r="BR67" s="6"/>
      <c r="BS67" s="6"/>
    </row>
    <row r="68" spans="1:2" ht="12.75">
      <c r="A68" s="3" t="s">
        <v>33</v>
      </c>
      <c r="B68" s="10">
        <v>7</v>
      </c>
    </row>
    <row r="69" spans="1:2" ht="12.75">
      <c r="A69" s="3" t="s">
        <v>134</v>
      </c>
      <c r="B69" s="10"/>
    </row>
    <row r="70" spans="1:2" ht="12.75">
      <c r="A70" s="3" t="s">
        <v>174</v>
      </c>
      <c r="B70" s="10"/>
    </row>
    <row r="72" spans="1:71" ht="12.75">
      <c r="A72" s="3">
        <v>1351</v>
      </c>
      <c r="C72" s="6">
        <v>19.33</v>
      </c>
      <c r="D72" s="6">
        <v>85.8875</v>
      </c>
      <c r="E72" s="6">
        <v>19.33</v>
      </c>
      <c r="F72" s="6">
        <v>19.33</v>
      </c>
      <c r="G72" s="6">
        <v>85.8875</v>
      </c>
      <c r="H72" s="6"/>
      <c r="I72" s="6"/>
      <c r="J72" s="6"/>
      <c r="K72" s="6"/>
      <c r="L72" s="6"/>
      <c r="M72" s="6"/>
      <c r="N72" s="2">
        <v>5</v>
      </c>
      <c r="O72" s="16">
        <v>3.3</v>
      </c>
      <c r="P72" s="16">
        <v>16.2</v>
      </c>
      <c r="Q72" s="16">
        <v>3.24</v>
      </c>
      <c r="R72" s="2">
        <v>6</v>
      </c>
      <c r="S72" s="16">
        <v>3.5</v>
      </c>
      <c r="T72" s="22">
        <v>21</v>
      </c>
      <c r="U72" s="16">
        <v>3.5</v>
      </c>
      <c r="W72" s="6"/>
      <c r="X72" s="6"/>
      <c r="Z72" s="2"/>
      <c r="AA72" s="6"/>
      <c r="AB72" s="6"/>
      <c r="AD72" s="2"/>
      <c r="AE72" s="6"/>
      <c r="AF72" s="6"/>
      <c r="AI72" s="6"/>
      <c r="AJ72" s="6"/>
      <c r="AL72" s="2"/>
      <c r="AM72" s="6"/>
      <c r="AN72" s="6"/>
      <c r="AQ72" s="6"/>
      <c r="AR72" s="6"/>
      <c r="AS72" s="6"/>
      <c r="AT72" s="2"/>
      <c r="AU72" s="6"/>
      <c r="AV72" s="6"/>
      <c r="AY72" s="6"/>
      <c r="AZ72" s="6"/>
      <c r="BA72" s="6"/>
      <c r="BB72" s="6">
        <v>4.33</v>
      </c>
      <c r="BC72" s="16">
        <v>8.750000000000002</v>
      </c>
      <c r="BD72" s="6">
        <v>37.88750000000001</v>
      </c>
      <c r="BE72" s="16">
        <v>8.750000000000002</v>
      </c>
      <c r="BF72" s="2">
        <v>4</v>
      </c>
      <c r="BG72" s="16">
        <v>2.7</v>
      </c>
      <c r="BH72" s="6">
        <v>10.8</v>
      </c>
      <c r="BI72" s="16">
        <v>2.7</v>
      </c>
      <c r="BK72" s="6"/>
      <c r="BL72" s="6"/>
      <c r="BN72" s="2"/>
      <c r="BO72" s="6"/>
      <c r="BQ72" s="6"/>
      <c r="BR72" s="6"/>
      <c r="BS72" s="6"/>
    </row>
    <row r="73" spans="1:71" ht="12.75">
      <c r="A73" s="3">
        <v>1352</v>
      </c>
      <c r="C73" s="6">
        <v>15</v>
      </c>
      <c r="D73" s="6">
        <v>45</v>
      </c>
      <c r="E73" s="6">
        <v>15</v>
      </c>
      <c r="F73" s="6">
        <v>15</v>
      </c>
      <c r="G73" s="6">
        <v>45</v>
      </c>
      <c r="H73" s="6"/>
      <c r="I73" s="6"/>
      <c r="J73" s="6"/>
      <c r="K73" s="6"/>
      <c r="L73" s="6"/>
      <c r="M73" s="6"/>
      <c r="N73" s="2"/>
      <c r="O73" s="6"/>
      <c r="P73" s="6"/>
      <c r="R73" s="2">
        <v>6</v>
      </c>
      <c r="S73" s="16">
        <v>3</v>
      </c>
      <c r="T73" s="22">
        <v>18</v>
      </c>
      <c r="U73" s="16">
        <v>3</v>
      </c>
      <c r="W73" s="6"/>
      <c r="X73" s="6"/>
      <c r="Z73" s="2"/>
      <c r="AA73" s="6"/>
      <c r="AB73" s="6"/>
      <c r="AD73" s="2"/>
      <c r="AE73" s="6"/>
      <c r="AF73" s="6"/>
      <c r="AI73" s="6"/>
      <c r="AJ73" s="6"/>
      <c r="AL73" s="2"/>
      <c r="AM73" s="6"/>
      <c r="AN73" s="6"/>
      <c r="AQ73" s="6"/>
      <c r="AR73" s="6"/>
      <c r="AS73" s="6"/>
      <c r="AT73" s="2"/>
      <c r="AU73" s="6"/>
      <c r="AV73" s="6"/>
      <c r="AY73" s="6"/>
      <c r="AZ73" s="6"/>
      <c r="BA73" s="6"/>
      <c r="BB73" s="6">
        <v>5</v>
      </c>
      <c r="BC73" s="16">
        <v>3</v>
      </c>
      <c r="BD73" s="6">
        <v>15</v>
      </c>
      <c r="BE73" s="16">
        <v>3</v>
      </c>
      <c r="BF73" s="2">
        <v>4</v>
      </c>
      <c r="BG73" s="16">
        <v>3</v>
      </c>
      <c r="BH73" s="6">
        <v>12</v>
      </c>
      <c r="BI73" s="16">
        <v>3</v>
      </c>
      <c r="BK73" s="6"/>
      <c r="BL73" s="6"/>
      <c r="BN73" s="2"/>
      <c r="BO73" s="6"/>
      <c r="BQ73" s="6"/>
      <c r="BR73" s="6"/>
      <c r="BS73" s="6"/>
    </row>
    <row r="74" spans="1:71" ht="12.75">
      <c r="A74" s="3">
        <v>1353</v>
      </c>
      <c r="C74" s="6">
        <v>14</v>
      </c>
      <c r="D74" s="6">
        <v>87.15</v>
      </c>
      <c r="E74" s="6">
        <v>14</v>
      </c>
      <c r="F74" s="6">
        <v>14</v>
      </c>
      <c r="G74" s="6">
        <v>87.15</v>
      </c>
      <c r="H74" s="6"/>
      <c r="I74" s="6"/>
      <c r="J74" s="6"/>
      <c r="K74" s="6"/>
      <c r="L74" s="6"/>
      <c r="M74" s="6"/>
      <c r="N74" s="2"/>
      <c r="O74" s="6"/>
      <c r="P74" s="6"/>
      <c r="R74" s="2">
        <v>6</v>
      </c>
      <c r="S74" s="16">
        <v>5.583333333333333</v>
      </c>
      <c r="T74" s="22">
        <v>33.5</v>
      </c>
      <c r="U74" s="16">
        <v>5.583333333333333</v>
      </c>
      <c r="W74" s="6"/>
      <c r="X74" s="6"/>
      <c r="Z74" s="2"/>
      <c r="AA74" s="6"/>
      <c r="AB74" s="6"/>
      <c r="AD74" s="2"/>
      <c r="AE74" s="6"/>
      <c r="AF74" s="6"/>
      <c r="AI74" s="6"/>
      <c r="AJ74" s="6"/>
      <c r="AL74" s="2"/>
      <c r="AM74" s="6"/>
      <c r="AN74" s="6"/>
      <c r="AQ74" s="6"/>
      <c r="AR74" s="6"/>
      <c r="AS74" s="6"/>
      <c r="AT74" s="2"/>
      <c r="AU74" s="6"/>
      <c r="AV74" s="6"/>
      <c r="AY74" s="6"/>
      <c r="AZ74" s="6"/>
      <c r="BA74" s="6"/>
      <c r="BB74" s="6">
        <v>4</v>
      </c>
      <c r="BC74" s="16">
        <v>9.75</v>
      </c>
      <c r="BD74" s="6">
        <v>39</v>
      </c>
      <c r="BE74" s="16">
        <v>9.75</v>
      </c>
      <c r="BF74" s="2">
        <v>4</v>
      </c>
      <c r="BG74" s="16">
        <v>3.6625</v>
      </c>
      <c r="BH74" s="6">
        <v>14.65</v>
      </c>
      <c r="BI74" s="16">
        <v>3.6625</v>
      </c>
      <c r="BK74" s="6"/>
      <c r="BL74" s="6"/>
      <c r="BN74" s="2"/>
      <c r="BO74" s="6"/>
      <c r="BQ74" s="6"/>
      <c r="BR74" s="6"/>
      <c r="BS74" s="6"/>
    </row>
    <row r="75" spans="1:71" ht="12.75">
      <c r="A75" s="3">
        <v>1354</v>
      </c>
      <c r="C75" s="6">
        <v>22.333</v>
      </c>
      <c r="D75" s="6">
        <v>109.41353333333333</v>
      </c>
      <c r="E75" s="6">
        <v>22.333</v>
      </c>
      <c r="F75" s="6">
        <v>22.333</v>
      </c>
      <c r="G75" s="6">
        <v>109.41353333333333</v>
      </c>
      <c r="H75" s="6"/>
      <c r="I75" s="6"/>
      <c r="J75" s="6"/>
      <c r="K75" s="6"/>
      <c r="L75" s="6"/>
      <c r="M75" s="6"/>
      <c r="N75" s="2"/>
      <c r="O75" s="6"/>
      <c r="P75" s="6"/>
      <c r="R75" s="2"/>
      <c r="S75" s="6"/>
      <c r="T75" s="22"/>
      <c r="W75" s="6"/>
      <c r="X75" s="6"/>
      <c r="Z75" s="2"/>
      <c r="AA75" s="6"/>
      <c r="AB75" s="6"/>
      <c r="AD75" s="2"/>
      <c r="AE75" s="6"/>
      <c r="AF75" s="6"/>
      <c r="AI75" s="6"/>
      <c r="AJ75" s="6"/>
      <c r="AL75" s="2"/>
      <c r="AM75" s="6"/>
      <c r="AN75" s="6"/>
      <c r="AQ75" s="6"/>
      <c r="AR75" s="6"/>
      <c r="AS75" s="6"/>
      <c r="AT75" s="2"/>
      <c r="AU75" s="6"/>
      <c r="AV75" s="6"/>
      <c r="AY75" s="6"/>
      <c r="AZ75" s="6"/>
      <c r="BA75" s="6"/>
      <c r="BB75" s="6">
        <v>10.333</v>
      </c>
      <c r="BC75" s="16">
        <v>7.825</v>
      </c>
      <c r="BD75" s="6">
        <v>78.2302</v>
      </c>
      <c r="BE75" s="16">
        <v>7.57090873899158</v>
      </c>
      <c r="BF75" s="2">
        <v>12</v>
      </c>
      <c r="BG75" s="16">
        <v>2.9368055555555554</v>
      </c>
      <c r="BH75" s="6">
        <v>31.183333333333334</v>
      </c>
      <c r="BI75" s="16">
        <v>2.598611111111111</v>
      </c>
      <c r="BK75" s="6"/>
      <c r="BL75" s="6"/>
      <c r="BN75" s="2"/>
      <c r="BO75" s="6"/>
      <c r="BQ75" s="6"/>
      <c r="BR75" s="6"/>
      <c r="BS75" s="6"/>
    </row>
    <row r="76" spans="1:71" ht="12.75">
      <c r="A76" s="3">
        <v>1355</v>
      </c>
      <c r="C76" s="6">
        <v>11.5</v>
      </c>
      <c r="D76" s="6">
        <v>84.75</v>
      </c>
      <c r="E76" s="6">
        <v>11.5</v>
      </c>
      <c r="F76" s="6">
        <v>11.5</v>
      </c>
      <c r="G76" s="6">
        <v>84.75</v>
      </c>
      <c r="H76" s="6"/>
      <c r="I76" s="6"/>
      <c r="J76" s="6"/>
      <c r="K76" s="6"/>
      <c r="L76" s="6"/>
      <c r="M76" s="6"/>
      <c r="N76" s="2"/>
      <c r="O76" s="6"/>
      <c r="P76" s="6"/>
      <c r="R76" s="2"/>
      <c r="S76" s="6"/>
      <c r="T76" s="22"/>
      <c r="W76" s="6"/>
      <c r="X76" s="6"/>
      <c r="Z76" s="2"/>
      <c r="AA76" s="6"/>
      <c r="AB76" s="6"/>
      <c r="AD76" s="2"/>
      <c r="AE76" s="6"/>
      <c r="AF76" s="6"/>
      <c r="AI76" s="6"/>
      <c r="AJ76" s="6"/>
      <c r="AL76" s="2"/>
      <c r="AM76" s="6"/>
      <c r="AN76" s="6"/>
      <c r="AQ76" s="6"/>
      <c r="AR76" s="6"/>
      <c r="AS76" s="6"/>
      <c r="AT76" s="2"/>
      <c r="AU76" s="6"/>
      <c r="AV76" s="6"/>
      <c r="AY76" s="6"/>
      <c r="AZ76" s="6"/>
      <c r="BA76" s="6"/>
      <c r="BB76" s="6">
        <v>10</v>
      </c>
      <c r="BC76" s="16">
        <v>8.16875</v>
      </c>
      <c r="BD76" s="6">
        <v>78.95</v>
      </c>
      <c r="BE76" s="16">
        <v>7.895</v>
      </c>
      <c r="BF76" s="6">
        <v>1.5</v>
      </c>
      <c r="BG76" s="16">
        <v>3.8666666666666667</v>
      </c>
      <c r="BH76" s="6">
        <v>5.8</v>
      </c>
      <c r="BI76" s="16">
        <v>3.8666666666666667</v>
      </c>
      <c r="BK76" s="6"/>
      <c r="BL76" s="6"/>
      <c r="BN76" s="2"/>
      <c r="BO76" s="6"/>
      <c r="BQ76" s="6"/>
      <c r="BR76" s="6"/>
      <c r="BS76" s="6"/>
    </row>
    <row r="77" ht="12.75">
      <c r="A77" s="3">
        <v>1356</v>
      </c>
    </row>
    <row r="78" ht="12.75">
      <c r="A78" s="3">
        <v>1357</v>
      </c>
    </row>
    <row r="79" spans="1:71" ht="12.75">
      <c r="A79" s="3">
        <v>1358</v>
      </c>
      <c r="C79" s="6">
        <v>18</v>
      </c>
      <c r="D79" s="6">
        <v>97.66875</v>
      </c>
      <c r="E79" s="6">
        <v>18</v>
      </c>
      <c r="F79" s="6">
        <v>18</v>
      </c>
      <c r="G79" s="6">
        <v>97.66875</v>
      </c>
      <c r="H79" s="6"/>
      <c r="I79" s="6"/>
      <c r="J79" s="6"/>
      <c r="K79" s="6"/>
      <c r="L79" s="6"/>
      <c r="M79" s="6"/>
      <c r="N79" s="2"/>
      <c r="O79" s="6"/>
      <c r="P79" s="6"/>
      <c r="R79" s="2"/>
      <c r="S79" s="6"/>
      <c r="T79" s="22"/>
      <c r="W79" s="6"/>
      <c r="X79" s="6"/>
      <c r="Z79" s="2"/>
      <c r="AA79" s="6"/>
      <c r="AB79" s="6"/>
      <c r="AD79" s="2"/>
      <c r="AE79" s="6"/>
      <c r="AF79" s="6"/>
      <c r="AI79" s="6"/>
      <c r="AJ79" s="6"/>
      <c r="AL79" s="2"/>
      <c r="AM79" s="6"/>
      <c r="AN79" s="6"/>
      <c r="AQ79" s="6"/>
      <c r="AR79" s="6"/>
      <c r="AS79" s="6"/>
      <c r="AT79" s="2"/>
      <c r="AU79" s="6"/>
      <c r="AV79" s="6"/>
      <c r="AY79" s="6"/>
      <c r="AZ79" s="6"/>
      <c r="BA79" s="6"/>
      <c r="BB79" s="6">
        <v>14</v>
      </c>
      <c r="BC79" s="16">
        <v>6.866666666666666</v>
      </c>
      <c r="BD79" s="6">
        <v>84.8</v>
      </c>
      <c r="BE79" s="16">
        <v>6.057142857142857</v>
      </c>
      <c r="BF79" s="6">
        <v>4</v>
      </c>
      <c r="BG79" s="16">
        <v>3.20625</v>
      </c>
      <c r="BH79" s="6">
        <v>12.86875</v>
      </c>
      <c r="BI79" s="16">
        <v>3.2171875</v>
      </c>
      <c r="BK79" s="6"/>
      <c r="BL79" s="6"/>
      <c r="BN79" s="2"/>
      <c r="BO79" s="6"/>
      <c r="BQ79" s="6"/>
      <c r="BR79" s="6"/>
      <c r="BS79" s="6"/>
    </row>
    <row r="80" spans="1:71" ht="12.75">
      <c r="A80" s="3">
        <v>1359</v>
      </c>
      <c r="C80" s="6">
        <v>17</v>
      </c>
      <c r="D80" s="6">
        <v>115.5</v>
      </c>
      <c r="E80" s="6">
        <v>17</v>
      </c>
      <c r="F80" s="6">
        <v>17</v>
      </c>
      <c r="G80" s="6">
        <v>115.5</v>
      </c>
      <c r="H80" s="6"/>
      <c r="I80" s="6"/>
      <c r="J80" s="6"/>
      <c r="K80" s="6"/>
      <c r="L80" s="6"/>
      <c r="M80" s="6"/>
      <c r="N80" s="6">
        <v>2</v>
      </c>
      <c r="O80" s="16">
        <v>3.6</v>
      </c>
      <c r="P80" s="6">
        <v>7.2</v>
      </c>
      <c r="Q80" s="16">
        <v>3.6</v>
      </c>
      <c r="R80" s="6">
        <v>3</v>
      </c>
      <c r="S80" s="16">
        <v>2.8</v>
      </c>
      <c r="T80" s="22">
        <v>8.4</v>
      </c>
      <c r="U80" s="16">
        <v>2.8</v>
      </c>
      <c r="W80" s="6"/>
      <c r="X80" s="6"/>
      <c r="Z80" s="2"/>
      <c r="AA80" s="6"/>
      <c r="AB80" s="6"/>
      <c r="AD80" s="2"/>
      <c r="AE80" s="6"/>
      <c r="AF80" s="6"/>
      <c r="AI80" s="6"/>
      <c r="AJ80" s="6"/>
      <c r="AL80" s="2"/>
      <c r="AM80" s="6"/>
      <c r="AN80" s="6"/>
      <c r="AQ80" s="6"/>
      <c r="AR80" s="6"/>
      <c r="AS80" s="6"/>
      <c r="AT80" s="2"/>
      <c r="AU80" s="6"/>
      <c r="AV80" s="6"/>
      <c r="AY80" s="6"/>
      <c r="AZ80" s="6"/>
      <c r="BA80" s="6"/>
      <c r="BB80" s="6">
        <v>10</v>
      </c>
      <c r="BC80" s="16">
        <v>9.441666666666666</v>
      </c>
      <c r="BD80" s="6">
        <v>93.30000000000001</v>
      </c>
      <c r="BE80" s="16">
        <v>9.330000000000002</v>
      </c>
      <c r="BF80" s="6">
        <v>2</v>
      </c>
      <c r="BG80" s="16">
        <v>3.3</v>
      </c>
      <c r="BH80" s="6">
        <v>6.6</v>
      </c>
      <c r="BI80" s="16">
        <v>3.3</v>
      </c>
      <c r="BK80" s="6"/>
      <c r="BL80" s="6"/>
      <c r="BN80" s="2"/>
      <c r="BO80" s="6"/>
      <c r="BQ80" s="6"/>
      <c r="BR80" s="6"/>
      <c r="BS80" s="6"/>
    </row>
    <row r="81" spans="1:71" ht="12.75">
      <c r="A81" s="3">
        <v>1360</v>
      </c>
      <c r="C81" s="6">
        <v>19</v>
      </c>
      <c r="D81" s="6">
        <v>160.65</v>
      </c>
      <c r="E81" s="6">
        <v>19</v>
      </c>
      <c r="F81" s="6">
        <v>19</v>
      </c>
      <c r="G81" s="6">
        <v>160.65</v>
      </c>
      <c r="H81" s="6"/>
      <c r="I81" s="6"/>
      <c r="J81" s="6"/>
      <c r="K81" s="6"/>
      <c r="L81" s="6"/>
      <c r="M81" s="6"/>
      <c r="N81" s="2"/>
      <c r="O81" s="6"/>
      <c r="P81" s="6"/>
      <c r="R81" s="2"/>
      <c r="S81" s="6"/>
      <c r="T81" s="22"/>
      <c r="W81" s="6"/>
      <c r="X81" s="6"/>
      <c r="Z81" s="2"/>
      <c r="AA81" s="6"/>
      <c r="AB81" s="6"/>
      <c r="AD81" s="2"/>
      <c r="AE81" s="6"/>
      <c r="AF81" s="6"/>
      <c r="AI81" s="6"/>
      <c r="AJ81" s="6"/>
      <c r="AL81" s="2"/>
      <c r="AM81" s="6"/>
      <c r="AN81" s="6"/>
      <c r="AQ81" s="6"/>
      <c r="AR81" s="6"/>
      <c r="AS81" s="6"/>
      <c r="AT81" s="6">
        <v>1</v>
      </c>
      <c r="AU81" s="6">
        <v>4.75</v>
      </c>
      <c r="AV81" s="6">
        <v>4.75</v>
      </c>
      <c r="AW81" s="16">
        <v>4.75</v>
      </c>
      <c r="AY81" s="6"/>
      <c r="AZ81" s="6"/>
      <c r="BA81" s="6"/>
      <c r="BB81" s="6">
        <v>16</v>
      </c>
      <c r="BC81" s="6">
        <v>9.25</v>
      </c>
      <c r="BD81" s="6">
        <v>146</v>
      </c>
      <c r="BE81" s="16">
        <v>9.125</v>
      </c>
      <c r="BF81" s="6">
        <v>2</v>
      </c>
      <c r="BG81" s="6">
        <v>4.883333333333333</v>
      </c>
      <c r="BH81" s="6">
        <v>9.9</v>
      </c>
      <c r="BI81" s="16">
        <v>4.95</v>
      </c>
      <c r="BK81" s="6"/>
      <c r="BL81" s="6"/>
      <c r="BN81" s="2"/>
      <c r="BO81" s="6"/>
      <c r="BQ81" s="6"/>
      <c r="BR81" s="6"/>
      <c r="BS81" s="6"/>
    </row>
    <row r="83" spans="1:2" ht="12.75">
      <c r="A83" s="3" t="s">
        <v>34</v>
      </c>
      <c r="B83" s="10">
        <v>8</v>
      </c>
    </row>
    <row r="84" spans="1:2" ht="12.75">
      <c r="A84" s="3" t="s">
        <v>134</v>
      </c>
      <c r="B84" s="10"/>
    </row>
    <row r="85" spans="1:2" ht="12.75">
      <c r="A85" s="3" t="s">
        <v>174</v>
      </c>
      <c r="B85" s="10"/>
    </row>
    <row r="87" spans="1:71" ht="12.75">
      <c r="A87" s="3">
        <v>1361</v>
      </c>
      <c r="C87" s="6">
        <v>39</v>
      </c>
      <c r="D87" s="6">
        <v>254.5027777777778</v>
      </c>
      <c r="E87" s="6">
        <v>39</v>
      </c>
      <c r="F87" s="6">
        <v>39</v>
      </c>
      <c r="G87" s="6">
        <v>254.5027777777778</v>
      </c>
      <c r="H87" s="6"/>
      <c r="I87" s="6"/>
      <c r="J87" s="6"/>
      <c r="K87" s="6"/>
      <c r="L87" s="6"/>
      <c r="M87" s="6"/>
      <c r="N87" s="6">
        <v>7</v>
      </c>
      <c r="O87" s="6">
        <v>4.65</v>
      </c>
      <c r="P87" s="6">
        <v>30.48333333333333</v>
      </c>
      <c r="Q87" s="16">
        <v>4.354761904761904</v>
      </c>
      <c r="R87" s="2"/>
      <c r="S87" s="6"/>
      <c r="T87" s="22"/>
      <c r="W87" s="6"/>
      <c r="X87" s="6"/>
      <c r="Z87" s="6">
        <v>1</v>
      </c>
      <c r="AA87" s="6">
        <v>6.533333333333334</v>
      </c>
      <c r="AB87" s="6">
        <v>6.533333333333334</v>
      </c>
      <c r="AC87" s="16">
        <v>6.533333333333334</v>
      </c>
      <c r="AD87" s="6">
        <v>3</v>
      </c>
      <c r="AE87" s="6">
        <v>3.325</v>
      </c>
      <c r="AF87" s="6">
        <v>10.033333333333333</v>
      </c>
      <c r="AG87" s="16">
        <v>3.3444444444444446</v>
      </c>
      <c r="AI87" s="6"/>
      <c r="AJ87" s="6"/>
      <c r="AL87" s="2"/>
      <c r="AM87" s="6"/>
      <c r="AN87" s="6"/>
      <c r="AQ87" s="6"/>
      <c r="AR87" s="6"/>
      <c r="AS87" s="6"/>
      <c r="AT87" s="6">
        <v>2</v>
      </c>
      <c r="AU87" s="6">
        <v>3</v>
      </c>
      <c r="AV87" s="6">
        <v>6</v>
      </c>
      <c r="AW87" s="16">
        <v>3</v>
      </c>
      <c r="AY87" s="6"/>
      <c r="AZ87" s="6"/>
      <c r="BA87" s="6"/>
      <c r="BB87" s="6">
        <v>18</v>
      </c>
      <c r="BC87" s="6">
        <v>9.04861111111111</v>
      </c>
      <c r="BD87" s="6">
        <v>164.5</v>
      </c>
      <c r="BE87" s="16">
        <v>9.13888888888889</v>
      </c>
      <c r="BF87" s="6">
        <v>8</v>
      </c>
      <c r="BG87" s="6">
        <v>4.910555555555556</v>
      </c>
      <c r="BH87" s="6">
        <v>36.952777777777776</v>
      </c>
      <c r="BI87" s="16">
        <v>4.619097222222222</v>
      </c>
      <c r="BK87" s="6"/>
      <c r="BL87" s="6"/>
      <c r="BN87" s="2"/>
      <c r="BO87" s="6"/>
      <c r="BQ87" s="6"/>
      <c r="BR87" s="6"/>
      <c r="BS87" s="6"/>
    </row>
    <row r="88" spans="1:71" ht="12.75">
      <c r="A88" s="3">
        <v>1362</v>
      </c>
      <c r="C88" s="6">
        <v>34</v>
      </c>
      <c r="D88" s="6">
        <v>187.90833333333333</v>
      </c>
      <c r="E88" s="6">
        <v>34</v>
      </c>
      <c r="F88" s="6">
        <v>34</v>
      </c>
      <c r="G88" s="6">
        <v>187.90833333333333</v>
      </c>
      <c r="H88" s="6"/>
      <c r="I88" s="6"/>
      <c r="J88" s="6"/>
      <c r="K88" s="6"/>
      <c r="L88" s="6"/>
      <c r="M88" s="6"/>
      <c r="N88" s="6">
        <v>6</v>
      </c>
      <c r="O88" s="6">
        <v>4.179166666666666</v>
      </c>
      <c r="P88" s="6">
        <v>23.483333333333334</v>
      </c>
      <c r="Q88" s="16">
        <v>3.913888888888889</v>
      </c>
      <c r="R88" s="6">
        <v>8</v>
      </c>
      <c r="S88" s="6">
        <v>3.4520833333333334</v>
      </c>
      <c r="T88" s="22">
        <v>27.616666666666667</v>
      </c>
      <c r="U88" s="16">
        <v>3.4520833333333334</v>
      </c>
      <c r="W88" s="6"/>
      <c r="X88" s="6"/>
      <c r="Z88" s="6">
        <v>1</v>
      </c>
      <c r="AA88" s="6">
        <v>6.533333333333334</v>
      </c>
      <c r="AB88" s="6">
        <v>6.533333333333334</v>
      </c>
      <c r="AC88" s="16">
        <v>6.533333333333334</v>
      </c>
      <c r="AD88" s="2"/>
      <c r="AE88" s="6"/>
      <c r="AF88" s="6"/>
      <c r="AI88" s="6"/>
      <c r="AJ88" s="6"/>
      <c r="AL88" s="2"/>
      <c r="AM88" s="6"/>
      <c r="AN88" s="6"/>
      <c r="AQ88" s="6"/>
      <c r="AR88" s="6"/>
      <c r="AS88" s="6"/>
      <c r="AT88" s="2"/>
      <c r="AU88" s="6"/>
      <c r="AV88" s="6"/>
      <c r="AY88" s="6"/>
      <c r="AZ88" s="6"/>
      <c r="BA88" s="6"/>
      <c r="BB88" s="6">
        <v>11</v>
      </c>
      <c r="BC88" s="6">
        <v>8.631944444444445</v>
      </c>
      <c r="BD88" s="6">
        <v>96.375</v>
      </c>
      <c r="BE88" s="16">
        <v>8.761363636363637</v>
      </c>
      <c r="BF88" s="6">
        <v>8</v>
      </c>
      <c r="BG88" s="6">
        <v>4.3</v>
      </c>
      <c r="BH88" s="6">
        <v>33.9</v>
      </c>
      <c r="BI88" s="16">
        <v>4.2375</v>
      </c>
      <c r="BK88" s="6"/>
      <c r="BL88" s="6"/>
      <c r="BN88" s="2"/>
      <c r="BO88" s="6"/>
      <c r="BQ88" s="6"/>
      <c r="BR88" s="6"/>
      <c r="BS88" s="6"/>
    </row>
    <row r="89" spans="1:71" ht="12.75">
      <c r="A89" s="3">
        <v>1363</v>
      </c>
      <c r="C89" s="6">
        <v>33</v>
      </c>
      <c r="D89" s="6">
        <v>184.4875</v>
      </c>
      <c r="E89" s="6">
        <v>33</v>
      </c>
      <c r="F89" s="6">
        <v>33</v>
      </c>
      <c r="G89" s="6">
        <v>184.4875</v>
      </c>
      <c r="H89" s="6"/>
      <c r="I89" s="6"/>
      <c r="J89" s="6"/>
      <c r="K89" s="6"/>
      <c r="L89" s="6"/>
      <c r="M89" s="6"/>
      <c r="N89" s="6">
        <v>12</v>
      </c>
      <c r="O89" s="6">
        <v>4.252555555555555</v>
      </c>
      <c r="P89" s="6">
        <v>55.47083333333333</v>
      </c>
      <c r="Q89" s="16">
        <v>4.622569444444444</v>
      </c>
      <c r="R89" s="6">
        <v>5</v>
      </c>
      <c r="S89" s="6">
        <v>4.227083333333334</v>
      </c>
      <c r="T89" s="22">
        <v>20.76666666666667</v>
      </c>
      <c r="U89" s="16">
        <v>4.153333333333334</v>
      </c>
      <c r="W89" s="6"/>
      <c r="X89" s="6"/>
      <c r="Z89" s="2"/>
      <c r="AA89" s="6"/>
      <c r="AB89" s="6"/>
      <c r="AD89" s="2"/>
      <c r="AE89" s="6"/>
      <c r="AF89" s="6"/>
      <c r="AI89" s="6"/>
      <c r="AJ89" s="6"/>
      <c r="AL89" s="2"/>
      <c r="AM89" s="6"/>
      <c r="AN89" s="6"/>
      <c r="AQ89" s="6"/>
      <c r="AR89" s="6"/>
      <c r="AS89" s="6"/>
      <c r="AT89" s="2"/>
      <c r="AU89" s="6"/>
      <c r="AV89" s="6"/>
      <c r="AY89" s="6"/>
      <c r="AZ89" s="6"/>
      <c r="BA89" s="6"/>
      <c r="BB89" s="6">
        <v>12</v>
      </c>
      <c r="BC89" s="6">
        <v>7.750694444444445</v>
      </c>
      <c r="BD89" s="6">
        <v>93.85</v>
      </c>
      <c r="BE89" s="16">
        <v>7.820833333333334</v>
      </c>
      <c r="BF89" s="6">
        <v>4</v>
      </c>
      <c r="BG89" s="6">
        <v>3.8</v>
      </c>
      <c r="BH89" s="6">
        <v>14.400000000000002</v>
      </c>
      <c r="BI89" s="16">
        <v>3.6000000000000005</v>
      </c>
      <c r="BK89" s="6"/>
      <c r="BL89" s="6"/>
      <c r="BN89" s="2"/>
      <c r="BO89" s="6"/>
      <c r="BQ89" s="6"/>
      <c r="BR89" s="6"/>
      <c r="BS89" s="6"/>
    </row>
    <row r="90" ht="12.75">
      <c r="A90" s="3">
        <v>1364</v>
      </c>
    </row>
    <row r="91" ht="12.75">
      <c r="A91" s="3">
        <v>1365</v>
      </c>
    </row>
    <row r="92" spans="1:71" ht="12.75">
      <c r="A92" s="3">
        <v>1366</v>
      </c>
      <c r="C92" s="6">
        <v>43</v>
      </c>
      <c r="D92" s="6">
        <v>253.6875</v>
      </c>
      <c r="E92" s="6">
        <v>43</v>
      </c>
      <c r="F92" s="6">
        <v>43</v>
      </c>
      <c r="G92" s="6">
        <v>253.6875</v>
      </c>
      <c r="H92" s="6"/>
      <c r="I92" s="6"/>
      <c r="J92" s="6"/>
      <c r="K92" s="6"/>
      <c r="L92" s="6"/>
      <c r="M92" s="6"/>
      <c r="N92" s="16">
        <v>17</v>
      </c>
      <c r="O92" s="6">
        <v>4.603571428571429</v>
      </c>
      <c r="P92" s="16">
        <v>70.975</v>
      </c>
      <c r="Q92" s="16">
        <v>4.175</v>
      </c>
      <c r="R92" s="16">
        <v>4</v>
      </c>
      <c r="S92" s="6">
        <v>3.7</v>
      </c>
      <c r="T92" s="5">
        <v>14.8</v>
      </c>
      <c r="U92" s="16">
        <v>3.7</v>
      </c>
      <c r="V92" s="16">
        <v>3</v>
      </c>
      <c r="W92" s="6">
        <v>4.01875</v>
      </c>
      <c r="X92" s="16">
        <v>11.2375</v>
      </c>
      <c r="Y92" s="16">
        <v>3.7458333333333336</v>
      </c>
      <c r="Z92" s="2"/>
      <c r="AA92" s="6"/>
      <c r="AB92" s="6"/>
      <c r="AD92" s="16">
        <v>1</v>
      </c>
      <c r="AE92" s="6">
        <v>4.8374999999999995</v>
      </c>
      <c r="AF92" s="16">
        <v>4.8374999999999995</v>
      </c>
      <c r="AG92" s="16">
        <v>4.8374999999999995</v>
      </c>
      <c r="AI92" s="6"/>
      <c r="AJ92" s="6"/>
      <c r="AL92" s="2"/>
      <c r="AM92" s="6"/>
      <c r="AN92" s="6"/>
      <c r="AQ92" s="6"/>
      <c r="AR92" s="6"/>
      <c r="AS92" s="6"/>
      <c r="AT92" s="2"/>
      <c r="AU92" s="6"/>
      <c r="AV92" s="6"/>
      <c r="AY92" s="6"/>
      <c r="AZ92" s="6"/>
      <c r="BA92" s="6"/>
      <c r="BB92" s="16">
        <v>16</v>
      </c>
      <c r="BC92" s="6">
        <v>8.879999999999999</v>
      </c>
      <c r="BD92" s="16">
        <v>141.6</v>
      </c>
      <c r="BE92" s="16">
        <v>8.85</v>
      </c>
      <c r="BF92" s="16">
        <v>2</v>
      </c>
      <c r="BG92" s="6">
        <v>5.11875</v>
      </c>
      <c r="BH92" s="16">
        <v>10.2375</v>
      </c>
      <c r="BI92" s="16">
        <v>5.11875</v>
      </c>
      <c r="BK92" s="6"/>
      <c r="BL92" s="6"/>
      <c r="BN92" s="2"/>
      <c r="BO92" s="6"/>
      <c r="BQ92" s="6"/>
      <c r="BR92" s="6"/>
      <c r="BS92" s="6"/>
    </row>
    <row r="93" spans="1:71" ht="12.75">
      <c r="A93" s="3">
        <v>1367</v>
      </c>
      <c r="C93" s="6">
        <v>43</v>
      </c>
      <c r="D93" s="6">
        <v>265.16041666666666</v>
      </c>
      <c r="E93" s="6">
        <v>43</v>
      </c>
      <c r="F93" s="6">
        <v>43</v>
      </c>
      <c r="G93" s="6">
        <v>265.16041666666666</v>
      </c>
      <c r="H93" s="6"/>
      <c r="I93" s="6"/>
      <c r="J93" s="6"/>
      <c r="K93" s="6"/>
      <c r="L93" s="6"/>
      <c r="M93" s="6"/>
      <c r="N93" s="16">
        <v>14</v>
      </c>
      <c r="O93" s="6">
        <v>4.331250000000001</v>
      </c>
      <c r="P93" s="16">
        <v>59.65</v>
      </c>
      <c r="Q93" s="16">
        <v>4.260714285714285</v>
      </c>
      <c r="R93" s="16">
        <v>8</v>
      </c>
      <c r="S93" s="6">
        <v>3.5973958333333336</v>
      </c>
      <c r="T93" s="5">
        <v>29.96875</v>
      </c>
      <c r="U93" s="16">
        <v>3.74609375</v>
      </c>
      <c r="W93" s="6"/>
      <c r="X93" s="6"/>
      <c r="Z93" s="2"/>
      <c r="AA93" s="6"/>
      <c r="AB93" s="6"/>
      <c r="AD93" s="16">
        <v>4</v>
      </c>
      <c r="AE93" s="6">
        <v>5.5</v>
      </c>
      <c r="AF93" s="16">
        <v>22</v>
      </c>
      <c r="AG93" s="16">
        <v>5.5</v>
      </c>
      <c r="AI93" s="6"/>
      <c r="AJ93" s="6"/>
      <c r="AL93" s="2"/>
      <c r="AM93" s="6"/>
      <c r="AN93" s="6"/>
      <c r="AQ93" s="6"/>
      <c r="AR93" s="6"/>
      <c r="AS93" s="6"/>
      <c r="AT93" s="16">
        <v>2</v>
      </c>
      <c r="AU93" s="6">
        <v>3.4</v>
      </c>
      <c r="AV93" s="16">
        <v>6.8</v>
      </c>
      <c r="AW93" s="16">
        <v>3.4</v>
      </c>
      <c r="AY93" s="6"/>
      <c r="AZ93" s="6"/>
      <c r="BA93" s="6"/>
      <c r="BB93" s="16">
        <v>11</v>
      </c>
      <c r="BC93" s="6">
        <v>11.549242424242426</v>
      </c>
      <c r="BD93" s="16">
        <v>127.04166666666667</v>
      </c>
      <c r="BE93" s="16">
        <v>11.549242424242424</v>
      </c>
      <c r="BF93" s="16">
        <v>4</v>
      </c>
      <c r="BG93" s="6">
        <v>4.925000000000001</v>
      </c>
      <c r="BH93" s="16">
        <v>19.700000000000003</v>
      </c>
      <c r="BI93" s="16">
        <v>4.925000000000001</v>
      </c>
      <c r="BK93" s="6"/>
      <c r="BL93" s="6"/>
      <c r="BN93" s="2"/>
      <c r="BO93" s="6"/>
      <c r="BQ93" s="6"/>
      <c r="BR93" s="6"/>
      <c r="BS93" s="6"/>
    </row>
    <row r="94" spans="1:71" ht="12.75">
      <c r="A94" s="3">
        <v>1368</v>
      </c>
      <c r="C94" s="6">
        <v>43.33333333333333</v>
      </c>
      <c r="D94" s="6">
        <v>271.5708333333333</v>
      </c>
      <c r="E94" s="6">
        <v>43.33333333333333</v>
      </c>
      <c r="F94" s="6">
        <v>43.33333333333333</v>
      </c>
      <c r="G94" s="6">
        <v>271.5708333333333</v>
      </c>
      <c r="H94" s="6"/>
      <c r="I94" s="6"/>
      <c r="J94" s="6"/>
      <c r="K94" s="6"/>
      <c r="L94" s="6"/>
      <c r="M94" s="6"/>
      <c r="N94" s="16">
        <v>16.333333333333332</v>
      </c>
      <c r="O94" s="6">
        <v>4.103125</v>
      </c>
      <c r="P94" s="16">
        <v>66.6</v>
      </c>
      <c r="Q94" s="16">
        <v>4.077551020408163</v>
      </c>
      <c r="R94" s="16">
        <v>8</v>
      </c>
      <c r="S94" s="6">
        <v>3.8881944444444447</v>
      </c>
      <c r="T94" s="5">
        <v>32.358333333333334</v>
      </c>
      <c r="U94" s="16">
        <v>4.044791666666667</v>
      </c>
      <c r="W94" s="6"/>
      <c r="X94" s="6"/>
      <c r="Z94" s="2"/>
      <c r="AA94" s="6"/>
      <c r="AB94" s="6"/>
      <c r="AD94" s="16">
        <v>2</v>
      </c>
      <c r="AE94" s="6">
        <v>3.2</v>
      </c>
      <c r="AF94" s="16">
        <v>6.4</v>
      </c>
      <c r="AG94" s="16">
        <v>3.2</v>
      </c>
      <c r="AI94" s="6"/>
      <c r="AJ94" s="6"/>
      <c r="AL94" s="2"/>
      <c r="AM94" s="6"/>
      <c r="AN94" s="6"/>
      <c r="AQ94" s="6"/>
      <c r="AR94" s="6"/>
      <c r="AS94" s="6"/>
      <c r="AT94" s="2"/>
      <c r="AU94" s="6"/>
      <c r="AV94" s="6"/>
      <c r="AY94" s="6"/>
      <c r="AZ94" s="6"/>
      <c r="BA94" s="6"/>
      <c r="BB94" s="16">
        <v>12</v>
      </c>
      <c r="BC94" s="6">
        <v>11.1875</v>
      </c>
      <c r="BD94" s="16">
        <v>146.75</v>
      </c>
      <c r="BE94" s="16">
        <v>12.229166666666666</v>
      </c>
      <c r="BF94" s="16">
        <v>5</v>
      </c>
      <c r="BG94" s="6">
        <v>3.9875</v>
      </c>
      <c r="BH94" s="16">
        <v>19.462500000000002</v>
      </c>
      <c r="BI94" s="16">
        <v>3.8925000000000005</v>
      </c>
      <c r="BK94" s="6"/>
      <c r="BL94" s="6"/>
      <c r="BN94" s="2"/>
      <c r="BO94" s="6"/>
      <c r="BQ94" s="6"/>
      <c r="BR94" s="6"/>
      <c r="BS94" s="6"/>
    </row>
    <row r="95" spans="1:71" ht="12.75">
      <c r="A95" s="3">
        <v>1369</v>
      </c>
      <c r="C95" s="6">
        <v>41.666666666666664</v>
      </c>
      <c r="D95" s="6">
        <v>287.43055555555554</v>
      </c>
      <c r="E95" s="6">
        <v>41.666666666666664</v>
      </c>
      <c r="F95" s="6">
        <v>41.666666666666664</v>
      </c>
      <c r="G95" s="6">
        <v>287.43055555555554</v>
      </c>
      <c r="H95" s="6"/>
      <c r="I95" s="6"/>
      <c r="J95" s="6"/>
      <c r="K95" s="6"/>
      <c r="L95" s="6"/>
      <c r="M95" s="6"/>
      <c r="N95" s="16">
        <v>15</v>
      </c>
      <c r="O95" s="6">
        <v>4.3875</v>
      </c>
      <c r="P95" s="16">
        <v>66.14999999999999</v>
      </c>
      <c r="Q95" s="16">
        <v>4.409999999999999</v>
      </c>
      <c r="R95" s="16">
        <v>7</v>
      </c>
      <c r="S95" s="6">
        <v>4.353703703703704</v>
      </c>
      <c r="T95" s="5">
        <v>31.591666666666665</v>
      </c>
      <c r="U95" s="16">
        <v>4.513095238095238</v>
      </c>
      <c r="V95" s="16">
        <v>2.333333333333333</v>
      </c>
      <c r="W95" s="6">
        <v>4.5</v>
      </c>
      <c r="X95" s="16">
        <v>10.666666666666666</v>
      </c>
      <c r="Y95" s="16">
        <v>4.571428571428572</v>
      </c>
      <c r="Z95" s="2"/>
      <c r="AA95" s="6"/>
      <c r="AB95" s="6"/>
      <c r="AD95" s="16">
        <v>3</v>
      </c>
      <c r="AE95" s="6">
        <v>4.9</v>
      </c>
      <c r="AF95" s="16">
        <v>14.7</v>
      </c>
      <c r="AG95" s="16">
        <v>4.9</v>
      </c>
      <c r="AI95" s="6"/>
      <c r="AJ95" s="6"/>
      <c r="AL95" s="2"/>
      <c r="AM95" s="6"/>
      <c r="AN95" s="6"/>
      <c r="AQ95" s="6"/>
      <c r="AR95" s="6"/>
      <c r="AS95" s="6"/>
      <c r="AT95" s="16">
        <v>1</v>
      </c>
      <c r="AU95" s="6">
        <v>6.5</v>
      </c>
      <c r="AV95" s="16">
        <v>6.5</v>
      </c>
      <c r="AW95" s="16">
        <v>6.5</v>
      </c>
      <c r="AY95" s="6"/>
      <c r="AZ95" s="6"/>
      <c r="BA95" s="6"/>
      <c r="BB95" s="16">
        <v>11</v>
      </c>
      <c r="BC95" s="6">
        <v>13.333333333333334</v>
      </c>
      <c r="BD95" s="16">
        <v>147</v>
      </c>
      <c r="BE95" s="16">
        <v>13.363636363636363</v>
      </c>
      <c r="BF95" s="16">
        <v>2.333333333333333</v>
      </c>
      <c r="BG95" s="6">
        <v>4.433333333333334</v>
      </c>
      <c r="BH95" s="16">
        <v>10.822222222222223</v>
      </c>
      <c r="BI95" s="16">
        <v>4.638095238095239</v>
      </c>
      <c r="BK95" s="6"/>
      <c r="BL95" s="6"/>
      <c r="BN95" s="2"/>
      <c r="BO95" s="6"/>
      <c r="BQ95" s="6"/>
      <c r="BR95" s="6"/>
      <c r="BS95" s="6"/>
    </row>
    <row r="96" spans="1:71" ht="12.75">
      <c r="A96" s="3">
        <v>1370</v>
      </c>
      <c r="C96" s="6">
        <v>47.333333333333336</v>
      </c>
      <c r="D96" s="6">
        <v>373.9166666666667</v>
      </c>
      <c r="E96" s="6">
        <v>47.333333333333336</v>
      </c>
      <c r="F96" s="6">
        <v>47.333333333333336</v>
      </c>
      <c r="G96" s="6">
        <v>373.9166666666667</v>
      </c>
      <c r="H96" s="6"/>
      <c r="I96" s="6"/>
      <c r="J96" s="6"/>
      <c r="K96" s="6"/>
      <c r="L96" s="6"/>
      <c r="M96" s="6"/>
      <c r="N96" s="16">
        <v>15.333333333333334</v>
      </c>
      <c r="O96" s="6">
        <v>6.2178571428571425</v>
      </c>
      <c r="P96" s="16">
        <v>111.6083333333333</v>
      </c>
      <c r="Q96" s="16">
        <v>7.278804347826085</v>
      </c>
      <c r="R96" s="16">
        <v>5.5</v>
      </c>
      <c r="S96" s="6">
        <v>5.096875000000001</v>
      </c>
      <c r="T96" s="5">
        <v>29.525</v>
      </c>
      <c r="U96" s="16">
        <v>5.368181818181818</v>
      </c>
      <c r="W96" s="6"/>
      <c r="X96" s="6"/>
      <c r="Z96" s="16">
        <v>1</v>
      </c>
      <c r="AA96" s="6">
        <v>6.933333333333334</v>
      </c>
      <c r="AB96" s="16">
        <v>6.933333333333334</v>
      </c>
      <c r="AC96" s="16">
        <v>6.933333333333334</v>
      </c>
      <c r="AD96" s="16">
        <v>2</v>
      </c>
      <c r="AE96" s="6">
        <v>6.375</v>
      </c>
      <c r="AF96" s="16">
        <v>12.75</v>
      </c>
      <c r="AG96" s="16">
        <v>6.375</v>
      </c>
      <c r="AH96" s="16">
        <v>5</v>
      </c>
      <c r="AI96" s="6">
        <v>5.8</v>
      </c>
      <c r="AJ96" s="16">
        <v>29</v>
      </c>
      <c r="AK96" s="16">
        <v>5.8</v>
      </c>
      <c r="AL96" s="2"/>
      <c r="AM96" s="6"/>
      <c r="AN96" s="6"/>
      <c r="AQ96" s="6"/>
      <c r="AR96" s="6"/>
      <c r="AS96" s="6"/>
      <c r="AT96" s="16">
        <v>7</v>
      </c>
      <c r="AU96" s="6">
        <v>5.8</v>
      </c>
      <c r="AV96" s="16">
        <v>40.6</v>
      </c>
      <c r="AW96" s="16">
        <v>5.8</v>
      </c>
      <c r="AY96" s="6"/>
      <c r="AZ96" s="6"/>
      <c r="BA96" s="6"/>
      <c r="BB96" s="16">
        <v>9</v>
      </c>
      <c r="BC96" s="6">
        <v>13.800000000000002</v>
      </c>
      <c r="BD96" s="16">
        <v>130.20000000000002</v>
      </c>
      <c r="BE96" s="16">
        <v>14.466666666666669</v>
      </c>
      <c r="BF96" s="16">
        <v>2.5</v>
      </c>
      <c r="BG96" s="6">
        <v>5.6</v>
      </c>
      <c r="BH96" s="16">
        <v>13.3</v>
      </c>
      <c r="BI96" s="16">
        <v>5.32</v>
      </c>
      <c r="BK96" s="6"/>
      <c r="BL96" s="6"/>
      <c r="BN96" s="2"/>
      <c r="BO96" s="6"/>
      <c r="BQ96" s="6"/>
      <c r="BR96" s="6"/>
      <c r="BS96" s="6"/>
    </row>
    <row r="98" spans="1:2" ht="12.75">
      <c r="A98" s="3" t="s">
        <v>36</v>
      </c>
      <c r="B98" s="10">
        <v>8</v>
      </c>
    </row>
    <row r="99" spans="1:2" ht="12.75">
      <c r="A99" s="3" t="s">
        <v>134</v>
      </c>
      <c r="B99" s="10"/>
    </row>
    <row r="100" spans="1:2" ht="12.75">
      <c r="A100" s="3" t="s">
        <v>174</v>
      </c>
      <c r="B100" s="10"/>
    </row>
    <row r="102" spans="1:71" ht="12.75">
      <c r="A102" s="3">
        <v>1371</v>
      </c>
      <c r="C102" s="6">
        <v>45.16666666666667</v>
      </c>
      <c r="D102" s="6">
        <v>413.4114583333333</v>
      </c>
      <c r="E102" s="6">
        <v>45.16666666666667</v>
      </c>
      <c r="F102" s="6">
        <f>N102+R102+V102+Z102+AD102+AH102+AL102+AP102+AT102+AX102+BB102+BF102+BJ102</f>
        <v>45.16666666666667</v>
      </c>
      <c r="G102" s="6">
        <v>413.4114583333333</v>
      </c>
      <c r="H102" s="6">
        <f>P102+T102+X102+AB102+AF102+AJ102+AN102+AR102+AV102+AZ102+BD102+BH102+BL102</f>
        <v>413.4114583333333</v>
      </c>
      <c r="I102" s="6"/>
      <c r="J102" s="6"/>
      <c r="K102" s="6"/>
      <c r="L102" s="6"/>
      <c r="M102" s="6"/>
      <c r="N102" s="16">
        <v>10.833333333333332</v>
      </c>
      <c r="O102" s="6">
        <v>5.00952380952381</v>
      </c>
      <c r="P102" s="16">
        <v>57.46666666666666</v>
      </c>
      <c r="Q102" s="16">
        <v>5.304615384615385</v>
      </c>
      <c r="R102" s="16">
        <v>5.666666666666667</v>
      </c>
      <c r="S102" s="6">
        <v>5.85</v>
      </c>
      <c r="T102" s="5">
        <v>34.55</v>
      </c>
      <c r="U102" s="16">
        <v>6.0970588235294105</v>
      </c>
      <c r="V102" s="16">
        <v>1.6666666666666667</v>
      </c>
      <c r="W102" s="6">
        <v>5.05</v>
      </c>
      <c r="X102" s="16">
        <v>8.416666666666666</v>
      </c>
      <c r="Y102" s="16">
        <v>5.05</v>
      </c>
      <c r="Z102" s="2"/>
      <c r="AA102" s="6"/>
      <c r="AB102" s="6"/>
      <c r="AD102" s="16">
        <v>10</v>
      </c>
      <c r="AE102" s="6">
        <v>6</v>
      </c>
      <c r="AF102" s="16">
        <v>60</v>
      </c>
      <c r="AG102" s="16">
        <v>6</v>
      </c>
      <c r="AI102" s="6"/>
      <c r="AJ102" s="6"/>
      <c r="AL102" s="2"/>
      <c r="AM102" s="6"/>
      <c r="AN102" s="6"/>
      <c r="AQ102" s="6"/>
      <c r="AR102" s="6"/>
      <c r="AS102" s="6"/>
      <c r="AT102" s="2"/>
      <c r="AU102" s="6"/>
      <c r="AV102" s="6"/>
      <c r="AY102" s="6"/>
      <c r="AZ102" s="6"/>
      <c r="BA102" s="6"/>
      <c r="BB102" s="16">
        <v>15</v>
      </c>
      <c r="BC102" s="6">
        <v>16.105208333333334</v>
      </c>
      <c r="BD102" s="16">
        <v>241.578125</v>
      </c>
      <c r="BE102" s="16">
        <v>16.105208333333334</v>
      </c>
      <c r="BF102" s="16">
        <v>2</v>
      </c>
      <c r="BG102" s="6">
        <v>5.7</v>
      </c>
      <c r="BH102" s="16">
        <v>11.4</v>
      </c>
      <c r="BI102" s="16">
        <v>5.7</v>
      </c>
      <c r="BK102" s="6"/>
      <c r="BL102" s="6"/>
      <c r="BN102" s="2"/>
      <c r="BO102" s="6"/>
      <c r="BQ102" s="6"/>
      <c r="BR102" s="6"/>
      <c r="BS102" s="6"/>
    </row>
    <row r="103" spans="1:71" ht="12.75">
      <c r="A103" s="3">
        <v>1372</v>
      </c>
      <c r="C103" s="6">
        <v>43</v>
      </c>
      <c r="D103" s="6">
        <v>305.45961538461535</v>
      </c>
      <c r="E103" s="6">
        <v>43</v>
      </c>
      <c r="F103" s="6">
        <f>N103+R103+V103+Z103+AD103+AH103+AL103+AP103+AT103+AX103+BB103+BF103+BJ103</f>
        <v>43</v>
      </c>
      <c r="G103" s="6">
        <v>305.45961538461535</v>
      </c>
      <c r="H103" s="6">
        <f>P103+T103+X103+AB103+AF103+AJ103+AN103+AR103+AV103+AZ103+BD103+BH103+BL103</f>
        <v>305.4596153846154</v>
      </c>
      <c r="I103" s="6"/>
      <c r="J103" s="6"/>
      <c r="K103" s="6"/>
      <c r="L103" s="6"/>
      <c r="M103" s="6"/>
      <c r="N103" s="16">
        <v>27</v>
      </c>
      <c r="O103" s="6">
        <v>6.050064102564102</v>
      </c>
      <c r="P103" s="16">
        <v>180.30961538461537</v>
      </c>
      <c r="Q103" s="16">
        <v>6.678133903133903</v>
      </c>
      <c r="R103" s="16">
        <v>4</v>
      </c>
      <c r="S103" s="6">
        <v>5.375</v>
      </c>
      <c r="T103" s="5">
        <v>21.5</v>
      </c>
      <c r="U103" s="16">
        <v>5.375</v>
      </c>
      <c r="W103" s="6"/>
      <c r="X103" s="6"/>
      <c r="Z103" s="2"/>
      <c r="AA103" s="6"/>
      <c r="AB103" s="6"/>
      <c r="AD103" s="16">
        <v>1</v>
      </c>
      <c r="AE103" s="6">
        <v>11</v>
      </c>
      <c r="AF103" s="16">
        <v>11</v>
      </c>
      <c r="AG103" s="16">
        <v>11</v>
      </c>
      <c r="AI103" s="6"/>
      <c r="AJ103" s="6"/>
      <c r="AL103" s="2"/>
      <c r="AM103" s="6"/>
      <c r="AN103" s="6"/>
      <c r="AQ103" s="6"/>
      <c r="AR103" s="6"/>
      <c r="AS103" s="6"/>
      <c r="AT103" s="2"/>
      <c r="AU103" s="6"/>
      <c r="AV103" s="6"/>
      <c r="AY103" s="6"/>
      <c r="AZ103" s="6"/>
      <c r="BA103" s="6"/>
      <c r="BB103" s="16"/>
      <c r="BC103" s="6"/>
      <c r="BD103" s="6"/>
      <c r="BF103" s="16">
        <v>11</v>
      </c>
      <c r="BG103" s="6">
        <v>7.815714285714286</v>
      </c>
      <c r="BH103" s="16">
        <v>92.65</v>
      </c>
      <c r="BI103" s="16">
        <v>8.422727272727272</v>
      </c>
      <c r="BK103" s="6"/>
      <c r="BL103" s="6"/>
      <c r="BN103" s="2"/>
      <c r="BO103" s="6"/>
      <c r="BQ103" s="6"/>
      <c r="BR103" s="6"/>
      <c r="BS103" s="6"/>
    </row>
    <row r="104" spans="1:71" ht="12.75">
      <c r="A104" s="3">
        <v>1373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2"/>
      <c r="O104" s="6"/>
      <c r="P104" s="6"/>
      <c r="R104" s="2"/>
      <c r="S104" s="6"/>
      <c r="T104" s="22"/>
      <c r="W104" s="6"/>
      <c r="X104" s="6"/>
      <c r="Z104" s="2"/>
      <c r="AA104" s="6"/>
      <c r="AB104" s="6"/>
      <c r="AD104" s="2"/>
      <c r="AE104" s="6"/>
      <c r="AF104" s="6"/>
      <c r="AI104" s="6"/>
      <c r="AJ104" s="6"/>
      <c r="AL104" s="2"/>
      <c r="AM104" s="6"/>
      <c r="AN104" s="6"/>
      <c r="AQ104" s="6"/>
      <c r="AR104" s="6"/>
      <c r="AS104" s="6"/>
      <c r="AT104" s="2"/>
      <c r="AU104" s="6"/>
      <c r="AV104" s="6"/>
      <c r="AY104" s="6"/>
      <c r="AZ104" s="6"/>
      <c r="BA104" s="6"/>
      <c r="BB104" s="6"/>
      <c r="BC104" s="6"/>
      <c r="BD104" s="6"/>
      <c r="BF104" s="2"/>
      <c r="BG104" s="6"/>
      <c r="BH104" s="6"/>
      <c r="BK104" s="6"/>
      <c r="BL104" s="6"/>
      <c r="BN104" s="2"/>
      <c r="BO104" s="6"/>
      <c r="BQ104" s="6"/>
      <c r="BR104" s="6"/>
      <c r="BS104" s="6"/>
    </row>
    <row r="105" spans="1:71" ht="12.75">
      <c r="A105" s="3">
        <v>1374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2"/>
      <c r="O105" s="6"/>
      <c r="P105" s="6"/>
      <c r="R105" s="2"/>
      <c r="S105" s="6"/>
      <c r="T105" s="22"/>
      <c r="W105" s="6"/>
      <c r="X105" s="6"/>
      <c r="Z105" s="2"/>
      <c r="AA105" s="6"/>
      <c r="AB105" s="6"/>
      <c r="AD105" s="2"/>
      <c r="AE105" s="6"/>
      <c r="AF105" s="6"/>
      <c r="AI105" s="6"/>
      <c r="AJ105" s="6"/>
      <c r="AL105" s="2"/>
      <c r="AM105" s="6"/>
      <c r="AN105" s="6"/>
      <c r="AQ105" s="6"/>
      <c r="AR105" s="6"/>
      <c r="AS105" s="6"/>
      <c r="AT105" s="2"/>
      <c r="AU105" s="6"/>
      <c r="AV105" s="6"/>
      <c r="AY105" s="6"/>
      <c r="AZ105" s="6"/>
      <c r="BA105" s="6"/>
      <c r="BB105" s="6"/>
      <c r="BC105" s="6"/>
      <c r="BD105" s="6"/>
      <c r="BF105" s="2"/>
      <c r="BG105" s="6"/>
      <c r="BH105" s="6"/>
      <c r="BK105" s="6"/>
      <c r="BL105" s="6"/>
      <c r="BN105" s="2"/>
      <c r="BO105" s="6"/>
      <c r="BQ105" s="6"/>
      <c r="BR105" s="6"/>
      <c r="BS105" s="6"/>
    </row>
    <row r="106" spans="1:71" ht="12.75">
      <c r="A106" s="3">
        <v>1375</v>
      </c>
      <c r="C106" s="6">
        <v>55.333333333333336</v>
      </c>
      <c r="D106" s="6">
        <v>485.8104166666667</v>
      </c>
      <c r="E106" s="6">
        <v>55.333333333333336</v>
      </c>
      <c r="F106" s="6">
        <f>N106+R106+V106+Z106+AD106+AH106+AL106+AP106+AT106+AX106+BB106+BF106+BJ106</f>
        <v>55.333333333333336</v>
      </c>
      <c r="G106" s="6">
        <v>485.8104166666667</v>
      </c>
      <c r="H106" s="6">
        <f>P106+T106+X106+AB106+AF106+AJ106+AN106+AR106+AV106+AZ106+BD106+BH106+BL106</f>
        <v>485.8104166666667</v>
      </c>
      <c r="I106" s="6"/>
      <c r="J106" s="6"/>
      <c r="K106" s="6"/>
      <c r="L106" s="6"/>
      <c r="M106" s="6"/>
      <c r="N106" s="16">
        <v>16</v>
      </c>
      <c r="O106" s="6">
        <v>6.56</v>
      </c>
      <c r="P106" s="16">
        <v>106.2</v>
      </c>
      <c r="Q106" s="16">
        <v>6.6375</v>
      </c>
      <c r="R106" s="16">
        <v>14</v>
      </c>
      <c r="S106" s="6">
        <v>7.896354166666667</v>
      </c>
      <c r="T106" s="5">
        <v>133.02291666666667</v>
      </c>
      <c r="U106" s="16">
        <v>9.501636904761906</v>
      </c>
      <c r="V106" s="16">
        <v>2</v>
      </c>
      <c r="W106" s="6">
        <v>6.3</v>
      </c>
      <c r="X106" s="16">
        <v>12.6</v>
      </c>
      <c r="Y106" s="16">
        <v>6.3</v>
      </c>
      <c r="Z106" s="2"/>
      <c r="AA106" s="6"/>
      <c r="AB106" s="6"/>
      <c r="AD106" s="16">
        <v>5.333333333333333</v>
      </c>
      <c r="AE106" s="6">
        <v>7.33</v>
      </c>
      <c r="AF106" s="16">
        <v>39.650000000000006</v>
      </c>
      <c r="AG106" s="16">
        <v>7.434375000000001</v>
      </c>
      <c r="AI106" s="6"/>
      <c r="AJ106" s="6"/>
      <c r="AL106" s="2"/>
      <c r="AM106" s="6"/>
      <c r="AN106" s="6"/>
      <c r="AQ106" s="6"/>
      <c r="AR106" s="6"/>
      <c r="AS106" s="6"/>
      <c r="AT106" s="16">
        <v>8</v>
      </c>
      <c r="AU106" s="6">
        <v>5.40625</v>
      </c>
      <c r="AV106" s="16">
        <v>50.1875</v>
      </c>
      <c r="AW106" s="16">
        <v>6.2734375</v>
      </c>
      <c r="AY106" s="6"/>
      <c r="AZ106" s="6"/>
      <c r="BA106" s="6"/>
      <c r="BB106" s="16">
        <v>9</v>
      </c>
      <c r="BC106" s="6">
        <v>13.433333333333335</v>
      </c>
      <c r="BD106" s="16">
        <v>133.15000000000003</v>
      </c>
      <c r="BE106" s="16">
        <v>14.794444444444448</v>
      </c>
      <c r="BF106" s="16">
        <v>1</v>
      </c>
      <c r="BG106" s="6">
        <v>11</v>
      </c>
      <c r="BH106" s="16">
        <v>11</v>
      </c>
      <c r="BI106" s="16">
        <v>11</v>
      </c>
      <c r="BK106" s="6"/>
      <c r="BL106" s="6"/>
      <c r="BN106" s="2"/>
      <c r="BO106" s="6"/>
      <c r="BQ106" s="6"/>
      <c r="BR106" s="6"/>
      <c r="BS106" s="6"/>
    </row>
    <row r="107" spans="1:71" ht="12.75">
      <c r="A107" s="3">
        <v>1376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2"/>
      <c r="O107" s="6"/>
      <c r="P107" s="6"/>
      <c r="R107" s="2"/>
      <c r="S107" s="6"/>
      <c r="T107" s="22"/>
      <c r="W107" s="6"/>
      <c r="X107" s="6"/>
      <c r="Z107" s="2"/>
      <c r="AA107" s="6"/>
      <c r="AB107" s="6"/>
      <c r="AD107" s="2"/>
      <c r="AE107" s="6"/>
      <c r="AF107" s="6"/>
      <c r="AI107" s="6"/>
      <c r="AJ107" s="6"/>
      <c r="AL107" s="2"/>
      <c r="AM107" s="6"/>
      <c r="AN107" s="6"/>
      <c r="AQ107" s="6"/>
      <c r="AR107" s="6"/>
      <c r="AS107" s="6"/>
      <c r="AT107" s="2"/>
      <c r="AU107" s="6"/>
      <c r="AV107" s="6"/>
      <c r="AY107" s="6"/>
      <c r="AZ107" s="6"/>
      <c r="BA107" s="6"/>
      <c r="BB107" s="6"/>
      <c r="BC107" s="6"/>
      <c r="BD107" s="6"/>
      <c r="BF107" s="2"/>
      <c r="BG107" s="6"/>
      <c r="BH107" s="6"/>
      <c r="BK107" s="6"/>
      <c r="BL107" s="6"/>
      <c r="BN107" s="2"/>
      <c r="BO107" s="6"/>
      <c r="BQ107" s="6"/>
      <c r="BR107" s="6"/>
      <c r="BS107" s="6"/>
    </row>
    <row r="108" spans="1:71" ht="12.75">
      <c r="A108" s="3">
        <v>1377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2"/>
      <c r="O108" s="6"/>
      <c r="P108" s="6"/>
      <c r="R108" s="2"/>
      <c r="S108" s="6"/>
      <c r="T108" s="22"/>
      <c r="W108" s="6"/>
      <c r="X108" s="6"/>
      <c r="Z108" s="2"/>
      <c r="AA108" s="6"/>
      <c r="AB108" s="6"/>
      <c r="AD108" s="2"/>
      <c r="AE108" s="6"/>
      <c r="AF108" s="6"/>
      <c r="AI108" s="6"/>
      <c r="AJ108" s="6"/>
      <c r="AL108" s="2"/>
      <c r="AM108" s="6"/>
      <c r="AN108" s="6"/>
      <c r="AQ108" s="6"/>
      <c r="AR108" s="6"/>
      <c r="AS108" s="6"/>
      <c r="AT108" s="2"/>
      <c r="AU108" s="6"/>
      <c r="AV108" s="6"/>
      <c r="AY108" s="6"/>
      <c r="AZ108" s="6"/>
      <c r="BA108" s="6"/>
      <c r="BB108" s="6"/>
      <c r="BC108" s="6"/>
      <c r="BD108" s="6"/>
      <c r="BF108" s="2"/>
      <c r="BG108" s="6"/>
      <c r="BH108" s="6"/>
      <c r="BK108" s="6"/>
      <c r="BL108" s="6"/>
      <c r="BN108" s="2"/>
      <c r="BO108" s="6"/>
      <c r="BQ108" s="6"/>
      <c r="BR108" s="6"/>
      <c r="BS108" s="6"/>
    </row>
    <row r="109" spans="1:71" ht="12.75">
      <c r="A109" s="3">
        <v>1378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2"/>
      <c r="O109" s="6"/>
      <c r="P109" s="6"/>
      <c r="R109" s="2"/>
      <c r="S109" s="6"/>
      <c r="T109" s="22"/>
      <c r="W109" s="6"/>
      <c r="X109" s="6"/>
      <c r="Z109" s="2"/>
      <c r="AA109" s="6"/>
      <c r="AB109" s="6"/>
      <c r="AD109" s="2"/>
      <c r="AE109" s="6"/>
      <c r="AF109" s="6"/>
      <c r="AI109" s="6"/>
      <c r="AJ109" s="6"/>
      <c r="AL109" s="2"/>
      <c r="AM109" s="6"/>
      <c r="AN109" s="6"/>
      <c r="AQ109" s="6"/>
      <c r="AR109" s="6"/>
      <c r="AS109" s="6"/>
      <c r="AT109" s="2"/>
      <c r="AU109" s="6"/>
      <c r="AV109" s="6"/>
      <c r="AY109" s="6"/>
      <c r="AZ109" s="6"/>
      <c r="BA109" s="6"/>
      <c r="BB109" s="6"/>
      <c r="BC109" s="6"/>
      <c r="BD109" s="6"/>
      <c r="BF109" s="2"/>
      <c r="BG109" s="6"/>
      <c r="BH109" s="6"/>
      <c r="BK109" s="6"/>
      <c r="BL109" s="6"/>
      <c r="BN109" s="2"/>
      <c r="BO109" s="6"/>
      <c r="BQ109" s="6"/>
      <c r="BR109" s="6"/>
      <c r="BS109" s="6"/>
    </row>
    <row r="110" spans="1:71" ht="12.75">
      <c r="A110" s="3">
        <v>1379</v>
      </c>
      <c r="C110" s="6">
        <v>50.5</v>
      </c>
      <c r="D110" s="6">
        <v>382.2416666666667</v>
      </c>
      <c r="E110" s="6">
        <v>50.5</v>
      </c>
      <c r="F110" s="6">
        <f>N110+R110+V110+Z110+AD110+AH110+AL110+AP110+AT110+AX110+BB110+BF110+BJ110</f>
        <v>50.5</v>
      </c>
      <c r="G110" s="6">
        <v>382.2416666666667</v>
      </c>
      <c r="H110" s="6">
        <f>P110+T110+X110+AB110+AF110+AJ110+AN110+AR110+AV110+AZ110+BD110+BH110+BL110</f>
        <v>382.2416666666667</v>
      </c>
      <c r="I110" s="6"/>
      <c r="J110" s="6"/>
      <c r="K110" s="6"/>
      <c r="L110" s="6"/>
      <c r="M110" s="6"/>
      <c r="N110" s="16">
        <v>14</v>
      </c>
      <c r="O110" s="6">
        <v>8.146944444444443</v>
      </c>
      <c r="P110" s="16">
        <v>132.67916666666667</v>
      </c>
      <c r="Q110" s="16">
        <v>9.477083333333335</v>
      </c>
      <c r="R110" s="16">
        <v>14</v>
      </c>
      <c r="S110" s="6">
        <v>6.9140625</v>
      </c>
      <c r="T110" s="5">
        <v>99.4125</v>
      </c>
      <c r="U110" s="16">
        <v>7.100892857142857</v>
      </c>
      <c r="W110" s="6"/>
      <c r="X110" s="6"/>
      <c r="Z110" s="16">
        <v>4</v>
      </c>
      <c r="AA110" s="6">
        <v>5.7</v>
      </c>
      <c r="AB110" s="16">
        <v>22.8</v>
      </c>
      <c r="AC110" s="16">
        <v>5.7</v>
      </c>
      <c r="AD110" s="16">
        <v>1</v>
      </c>
      <c r="AE110" s="6">
        <v>7</v>
      </c>
      <c r="AF110" s="16">
        <v>7</v>
      </c>
      <c r="AG110" s="16">
        <v>7</v>
      </c>
      <c r="AI110" s="6"/>
      <c r="AJ110" s="6"/>
      <c r="AL110" s="2"/>
      <c r="AM110" s="6"/>
      <c r="AN110" s="6"/>
      <c r="AQ110" s="6"/>
      <c r="AR110" s="6"/>
      <c r="AS110" s="6"/>
      <c r="AT110" s="16">
        <v>9</v>
      </c>
      <c r="AU110" s="6">
        <v>6.25</v>
      </c>
      <c r="AV110" s="16">
        <v>56.25</v>
      </c>
      <c r="AW110" s="16">
        <v>6.25</v>
      </c>
      <c r="AY110" s="6"/>
      <c r="AZ110" s="6"/>
      <c r="BA110" s="6"/>
      <c r="BB110" s="16">
        <v>1</v>
      </c>
      <c r="BC110" s="6">
        <v>16</v>
      </c>
      <c r="BD110" s="16">
        <v>16</v>
      </c>
      <c r="BE110" s="16">
        <v>16</v>
      </c>
      <c r="BF110" s="16">
        <v>7.5</v>
      </c>
      <c r="BG110" s="6">
        <v>6.67</v>
      </c>
      <c r="BH110" s="16">
        <v>48.1</v>
      </c>
      <c r="BI110" s="16">
        <v>6.413333333333333</v>
      </c>
      <c r="BK110" s="6"/>
      <c r="BL110" s="6"/>
      <c r="BN110" s="2"/>
      <c r="BO110" s="6"/>
      <c r="BQ110" s="6"/>
      <c r="BR110" s="6"/>
      <c r="BS110" s="6"/>
    </row>
    <row r="111" spans="1:71" ht="12.75">
      <c r="A111" s="3">
        <v>1380</v>
      </c>
      <c r="C111" s="6">
        <v>31.333333333333332</v>
      </c>
      <c r="D111" s="6">
        <v>291.59999999999997</v>
      </c>
      <c r="E111" s="6">
        <v>31.333333333333332</v>
      </c>
      <c r="F111" s="6">
        <f>N111+R111+V111+Z111+AD111+AH111+AL111+AP111+AT111+AX111+BB111+BF111+BJ111</f>
        <v>31.333333333333332</v>
      </c>
      <c r="G111" s="6">
        <v>291.59999999999997</v>
      </c>
      <c r="H111" s="6">
        <f>P111+T111+X111+AB111+AF111+AJ111+AN111+AR111+AV111+AZ111+BD111+BH111+BL111</f>
        <v>291.59999999999997</v>
      </c>
      <c r="I111" s="6"/>
      <c r="J111" s="6"/>
      <c r="K111" s="6"/>
      <c r="L111" s="6"/>
      <c r="M111" s="6"/>
      <c r="N111" s="16">
        <v>7</v>
      </c>
      <c r="O111" s="6">
        <v>7.225</v>
      </c>
      <c r="P111" s="16">
        <v>50.3</v>
      </c>
      <c r="Q111" s="16">
        <v>7.185714285714285</v>
      </c>
      <c r="R111" s="16">
        <v>4</v>
      </c>
      <c r="S111" s="6">
        <v>7.95416666666666</v>
      </c>
      <c r="T111" s="5">
        <v>31.81666666666664</v>
      </c>
      <c r="U111" s="16">
        <v>7.95416666666666</v>
      </c>
      <c r="W111" s="6"/>
      <c r="X111" s="6"/>
      <c r="Z111" s="2"/>
      <c r="AA111" s="6"/>
      <c r="AB111" s="6"/>
      <c r="AD111" s="16">
        <v>6.333333333333333</v>
      </c>
      <c r="AE111" s="6">
        <v>6.300000000000001</v>
      </c>
      <c r="AF111" s="16">
        <v>40.13333333333334</v>
      </c>
      <c r="AG111" s="16">
        <v>6.336842105263159</v>
      </c>
      <c r="AI111" s="6"/>
      <c r="AJ111" s="6"/>
      <c r="AL111" s="2"/>
      <c r="AM111" s="6"/>
      <c r="AN111" s="6"/>
      <c r="AQ111" s="6"/>
      <c r="AR111" s="6"/>
      <c r="AS111" s="6"/>
      <c r="AT111" s="2"/>
      <c r="AU111" s="6"/>
      <c r="AV111" s="6"/>
      <c r="AY111" s="6"/>
      <c r="AZ111" s="6"/>
      <c r="BA111" s="6"/>
      <c r="BB111" s="16">
        <v>14</v>
      </c>
      <c r="BC111" s="6">
        <v>12.07</v>
      </c>
      <c r="BD111" s="16">
        <v>169.35</v>
      </c>
      <c r="BE111" s="16">
        <v>12.096428571428572</v>
      </c>
      <c r="BF111" s="2"/>
      <c r="BG111" s="6"/>
      <c r="BH111" s="6"/>
      <c r="BK111" s="6"/>
      <c r="BL111" s="6"/>
      <c r="BN111" s="2"/>
      <c r="BO111" s="6"/>
      <c r="BQ111" s="6"/>
      <c r="BR111" s="6"/>
      <c r="BS111" s="6"/>
    </row>
    <row r="112" spans="3:71" ht="12.7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6"/>
      <c r="O112" s="6"/>
      <c r="P112" s="16"/>
      <c r="Q112" s="16"/>
      <c r="R112" s="16"/>
      <c r="S112" s="6"/>
      <c r="T112" s="5"/>
      <c r="U112" s="21"/>
      <c r="W112" s="6"/>
      <c r="X112" s="6"/>
      <c r="Z112" s="2"/>
      <c r="AA112" s="6"/>
      <c r="AB112" s="6"/>
      <c r="AD112" s="16"/>
      <c r="AE112" s="6"/>
      <c r="AF112" s="16"/>
      <c r="AG112" s="16"/>
      <c r="AI112" s="6"/>
      <c r="AJ112" s="6"/>
      <c r="AL112" s="2"/>
      <c r="AM112" s="6"/>
      <c r="AN112" s="6"/>
      <c r="AQ112" s="6"/>
      <c r="AR112" s="6"/>
      <c r="AS112" s="6"/>
      <c r="AT112" s="2"/>
      <c r="AU112" s="6"/>
      <c r="AV112" s="6"/>
      <c r="AY112" s="6"/>
      <c r="AZ112" s="6"/>
      <c r="BA112" s="6"/>
      <c r="BB112" s="16"/>
      <c r="BC112" s="6"/>
      <c r="BD112" s="16"/>
      <c r="BE112" s="16"/>
      <c r="BF112" s="2"/>
      <c r="BG112" s="6"/>
      <c r="BH112" s="6"/>
      <c r="BK112" s="6"/>
      <c r="BL112" s="6"/>
      <c r="BN112" s="2"/>
      <c r="BO112" s="6"/>
      <c r="BQ112" s="6"/>
      <c r="BR112" s="6"/>
      <c r="BS112" s="6"/>
    </row>
    <row r="113" spans="1:71" ht="12.75">
      <c r="A113" s="3" t="s">
        <v>37</v>
      </c>
      <c r="C113" s="6">
        <f aca="true" t="shared" si="0" ref="C113:H113">SUM(C102:C112)</f>
        <v>225.33333333333334</v>
      </c>
      <c r="D113" s="6">
        <f t="shared" si="0"/>
        <v>1878.523157051282</v>
      </c>
      <c r="E113" s="6">
        <f t="shared" si="0"/>
        <v>225.33333333333334</v>
      </c>
      <c r="F113" s="6">
        <f t="shared" si="0"/>
        <v>225.33333333333334</v>
      </c>
      <c r="G113" s="6">
        <f t="shared" si="0"/>
        <v>1878.523157051282</v>
      </c>
      <c r="H113" s="6">
        <f t="shared" si="0"/>
        <v>1878.523157051282</v>
      </c>
      <c r="I113" s="6"/>
      <c r="J113" s="6"/>
      <c r="K113" s="6"/>
      <c r="L113" s="6"/>
      <c r="M113" s="6"/>
      <c r="N113" s="16"/>
      <c r="O113" s="6"/>
      <c r="P113" s="16"/>
      <c r="Q113" s="16"/>
      <c r="R113" s="16"/>
      <c r="S113" s="6"/>
      <c r="T113" s="5"/>
      <c r="U113" s="21"/>
      <c r="W113" s="6"/>
      <c r="X113" s="6"/>
      <c r="Z113" s="2"/>
      <c r="AA113" s="6"/>
      <c r="AB113" s="6"/>
      <c r="AD113" s="16"/>
      <c r="AE113" s="6"/>
      <c r="AF113" s="16"/>
      <c r="AG113" s="16"/>
      <c r="AI113" s="6"/>
      <c r="AJ113" s="6"/>
      <c r="AL113" s="2"/>
      <c r="AM113" s="6"/>
      <c r="AN113" s="6"/>
      <c r="AQ113" s="6"/>
      <c r="AR113" s="6"/>
      <c r="AS113" s="6"/>
      <c r="AT113" s="2"/>
      <c r="AU113" s="6"/>
      <c r="AV113" s="6"/>
      <c r="AY113" s="6"/>
      <c r="AZ113" s="6"/>
      <c r="BA113" s="6"/>
      <c r="BB113" s="16"/>
      <c r="BC113" s="6"/>
      <c r="BD113" s="16"/>
      <c r="BE113" s="16"/>
      <c r="BF113" s="2"/>
      <c r="BG113" s="6"/>
      <c r="BH113" s="6"/>
      <c r="BK113" s="6"/>
      <c r="BL113" s="6"/>
      <c r="BN113" s="2"/>
      <c r="BO113" s="6"/>
      <c r="BQ113" s="6"/>
      <c r="BR113" s="6"/>
      <c r="BS113" s="6"/>
    </row>
    <row r="114" spans="1:71" ht="12.75">
      <c r="A114" s="3" t="s">
        <v>134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6"/>
      <c r="O114" s="6"/>
      <c r="P114" s="16"/>
      <c r="Q114" s="16"/>
      <c r="R114" s="16"/>
      <c r="S114" s="6"/>
      <c r="T114" s="5"/>
      <c r="U114" s="21"/>
      <c r="W114" s="6"/>
      <c r="X114" s="6"/>
      <c r="Z114" s="2"/>
      <c r="AA114" s="6"/>
      <c r="AB114" s="6"/>
      <c r="AD114" s="16"/>
      <c r="AE114" s="6"/>
      <c r="AF114" s="16"/>
      <c r="AG114" s="16"/>
      <c r="AI114" s="6"/>
      <c r="AJ114" s="6"/>
      <c r="AL114" s="2"/>
      <c r="AM114" s="6"/>
      <c r="AN114" s="6"/>
      <c r="AQ114" s="6"/>
      <c r="AR114" s="6"/>
      <c r="AS114" s="6"/>
      <c r="AT114" s="2"/>
      <c r="AU114" s="6"/>
      <c r="AV114" s="6"/>
      <c r="AY114" s="6"/>
      <c r="AZ114" s="6"/>
      <c r="BA114" s="6"/>
      <c r="BB114" s="16"/>
      <c r="BC114" s="6"/>
      <c r="BD114" s="16"/>
      <c r="BE114" s="16"/>
      <c r="BF114" s="2"/>
      <c r="BG114" s="6"/>
      <c r="BH114" s="6"/>
      <c r="BK114" s="6"/>
      <c r="BL114" s="6"/>
      <c r="BN114" s="2"/>
      <c r="BO114" s="6"/>
      <c r="BQ114" s="6"/>
      <c r="BR114" s="6"/>
      <c r="BS114" s="6"/>
    </row>
    <row r="115" spans="1:71" ht="12.75">
      <c r="A115" s="3" t="s">
        <v>174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6"/>
      <c r="O115" s="6"/>
      <c r="P115" s="16"/>
      <c r="Q115" s="16"/>
      <c r="R115" s="16"/>
      <c r="S115" s="6"/>
      <c r="T115" s="5"/>
      <c r="U115" s="21"/>
      <c r="W115" s="6"/>
      <c r="X115" s="6"/>
      <c r="Z115" s="2"/>
      <c r="AA115" s="6"/>
      <c r="AB115" s="6"/>
      <c r="AD115" s="16"/>
      <c r="AE115" s="6"/>
      <c r="AF115" s="16"/>
      <c r="AG115" s="16"/>
      <c r="AI115" s="6"/>
      <c r="AJ115" s="6"/>
      <c r="AL115" s="2"/>
      <c r="AM115" s="6"/>
      <c r="AN115" s="6"/>
      <c r="AQ115" s="6"/>
      <c r="AR115" s="6"/>
      <c r="AS115" s="6"/>
      <c r="AT115" s="2"/>
      <c r="AU115" s="6"/>
      <c r="AV115" s="6"/>
      <c r="AY115" s="6"/>
      <c r="AZ115" s="6"/>
      <c r="BA115" s="6"/>
      <c r="BB115" s="16"/>
      <c r="BC115" s="6"/>
      <c r="BD115" s="16"/>
      <c r="BE115" s="16"/>
      <c r="BF115" s="2"/>
      <c r="BG115" s="6"/>
      <c r="BH115" s="6"/>
      <c r="BK115" s="6"/>
      <c r="BL115" s="6"/>
      <c r="BN115" s="2"/>
      <c r="BO115" s="6"/>
      <c r="BQ115" s="6"/>
      <c r="BR115" s="6"/>
      <c r="BS115" s="6"/>
    </row>
    <row r="116" spans="4:71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6"/>
      <c r="O116" s="6"/>
      <c r="P116" s="16"/>
      <c r="Q116" s="16"/>
      <c r="R116" s="16"/>
      <c r="S116" s="6"/>
      <c r="T116" s="5"/>
      <c r="U116" s="21"/>
      <c r="W116" s="6"/>
      <c r="X116" s="6"/>
      <c r="Z116" s="2"/>
      <c r="AA116" s="6"/>
      <c r="AB116" s="6"/>
      <c r="AD116" s="16"/>
      <c r="AE116" s="6"/>
      <c r="AF116" s="16"/>
      <c r="AG116" s="16"/>
      <c r="AI116" s="6"/>
      <c r="AJ116" s="6"/>
      <c r="AL116" s="2"/>
      <c r="AM116" s="6"/>
      <c r="AN116" s="6"/>
      <c r="AQ116" s="6"/>
      <c r="AR116" s="6"/>
      <c r="AS116" s="6"/>
      <c r="AT116" s="2"/>
      <c r="AU116" s="6"/>
      <c r="AV116" s="6"/>
      <c r="AY116" s="6"/>
      <c r="AZ116" s="6"/>
      <c r="BA116" s="6"/>
      <c r="BB116" s="16"/>
      <c r="BC116" s="6"/>
      <c r="BD116" s="16"/>
      <c r="BE116" s="16"/>
      <c r="BF116" s="2"/>
      <c r="BG116" s="6"/>
      <c r="BH116" s="6"/>
      <c r="BK116" s="6"/>
      <c r="BL116" s="6"/>
      <c r="BN116" s="2"/>
      <c r="BO116" s="6"/>
      <c r="BQ116" s="6"/>
      <c r="BR116" s="6"/>
      <c r="BS116" s="6"/>
    </row>
    <row r="117" spans="1:71" ht="12.75">
      <c r="A117" s="3">
        <v>1381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2"/>
      <c r="O117" s="6"/>
      <c r="P117" s="6"/>
      <c r="R117" s="2"/>
      <c r="S117" s="6"/>
      <c r="T117" s="22"/>
      <c r="W117" s="6"/>
      <c r="X117" s="6"/>
      <c r="Z117" s="2"/>
      <c r="AA117" s="6"/>
      <c r="AB117" s="6"/>
      <c r="AD117" s="2"/>
      <c r="AE117" s="6"/>
      <c r="AF117" s="6"/>
      <c r="AI117" s="6"/>
      <c r="AJ117" s="6"/>
      <c r="AL117" s="2"/>
      <c r="AM117" s="6"/>
      <c r="AN117" s="6"/>
      <c r="AQ117" s="6"/>
      <c r="AR117" s="6"/>
      <c r="AS117" s="6"/>
      <c r="AT117" s="2"/>
      <c r="AU117" s="6"/>
      <c r="AV117" s="6"/>
      <c r="AY117" s="6"/>
      <c r="AZ117" s="6"/>
      <c r="BA117" s="6"/>
      <c r="BB117" s="6"/>
      <c r="BC117" s="6"/>
      <c r="BD117" s="6"/>
      <c r="BF117" s="2"/>
      <c r="BG117" s="6"/>
      <c r="BH117" s="6"/>
      <c r="BK117" s="6"/>
      <c r="BL117" s="6"/>
      <c r="BN117" s="2"/>
      <c r="BO117" s="6"/>
      <c r="BQ117" s="6"/>
      <c r="BR117" s="6"/>
      <c r="BS117" s="6"/>
    </row>
    <row r="118" spans="1:71" ht="12.75">
      <c r="A118" s="3">
        <v>1382</v>
      </c>
      <c r="C118" s="6">
        <v>8</v>
      </c>
      <c r="D118" s="6">
        <v>58.8</v>
      </c>
      <c r="E118" s="6">
        <v>8</v>
      </c>
      <c r="F118" s="6">
        <f>N118+R118+V118+Z118+AD118+AH118+AL118+AP118+AT118+AX118+BB118+BF118+BJ118</f>
        <v>8</v>
      </c>
      <c r="G118" s="6">
        <v>58.8</v>
      </c>
      <c r="H118" s="6">
        <f>P118+T118+X118+AB118+AF118+AJ118+AN118+AR118+AV118+AZ118+BD118+BH118+BL118</f>
        <v>58.8</v>
      </c>
      <c r="I118" s="6"/>
      <c r="J118" s="6"/>
      <c r="K118" s="6"/>
      <c r="L118" s="6"/>
      <c r="M118" s="6"/>
      <c r="N118" s="9">
        <v>3</v>
      </c>
      <c r="O118" s="6">
        <v>7.5</v>
      </c>
      <c r="P118" s="16">
        <v>22.5</v>
      </c>
      <c r="Q118" s="16">
        <v>7.5</v>
      </c>
      <c r="R118" s="2"/>
      <c r="S118" s="6"/>
      <c r="T118" s="22"/>
      <c r="W118" s="6"/>
      <c r="X118" s="6"/>
      <c r="Z118" s="2"/>
      <c r="AA118" s="6"/>
      <c r="AB118" s="6"/>
      <c r="AD118" s="9">
        <v>2</v>
      </c>
      <c r="AE118" s="6">
        <v>6.9</v>
      </c>
      <c r="AF118" s="16">
        <v>13.8</v>
      </c>
      <c r="AG118" s="16">
        <v>6.9</v>
      </c>
      <c r="AI118" s="6"/>
      <c r="AJ118" s="6"/>
      <c r="AL118" s="2"/>
      <c r="AM118" s="6"/>
      <c r="AN118" s="6"/>
      <c r="AQ118" s="6"/>
      <c r="AR118" s="6"/>
      <c r="AS118" s="6"/>
      <c r="AT118" s="2"/>
      <c r="AU118" s="6"/>
      <c r="AV118" s="6"/>
      <c r="AY118" s="6"/>
      <c r="AZ118" s="6"/>
      <c r="BA118" s="6"/>
      <c r="BB118" s="8">
        <v>3</v>
      </c>
      <c r="BC118" s="6">
        <v>7.5</v>
      </c>
      <c r="BD118" s="16">
        <v>22.5</v>
      </c>
      <c r="BE118" s="16">
        <v>7.5</v>
      </c>
      <c r="BF118" s="2"/>
      <c r="BG118" s="6"/>
      <c r="BH118" s="6"/>
      <c r="BK118" s="6"/>
      <c r="BL118" s="6"/>
      <c r="BN118" s="2"/>
      <c r="BO118" s="6"/>
      <c r="BQ118" s="6"/>
      <c r="BR118" s="6"/>
      <c r="BS118" s="6"/>
    </row>
    <row r="119" spans="1:71" ht="12.75">
      <c r="A119" s="3">
        <v>1383</v>
      </c>
      <c r="C119" s="6">
        <v>12</v>
      </c>
      <c r="D119" s="6">
        <v>64.5</v>
      </c>
      <c r="E119" s="6">
        <v>12</v>
      </c>
      <c r="F119" s="6">
        <f>N119+R119+V119+Z119+AD119+AH119+AL119+AP119+AT119+AX119+BB119+BF119+BJ119</f>
        <v>12</v>
      </c>
      <c r="G119" s="6">
        <v>64.5</v>
      </c>
      <c r="H119" s="6">
        <f>P119+T119+X119+AB119+AF119+AJ119+AN119+AR119+AV119+AZ119+BD119+BH119+BL119</f>
        <v>64.5</v>
      </c>
      <c r="I119" s="6"/>
      <c r="J119" s="6"/>
      <c r="K119" s="6"/>
      <c r="L119" s="6"/>
      <c r="M119" s="6"/>
      <c r="N119" s="16">
        <v>1</v>
      </c>
      <c r="O119" s="6">
        <v>6.5</v>
      </c>
      <c r="P119" s="16">
        <v>6.5</v>
      </c>
      <c r="Q119" s="16">
        <v>6.5</v>
      </c>
      <c r="R119" s="2"/>
      <c r="S119" s="6"/>
      <c r="T119" s="22"/>
      <c r="W119" s="6"/>
      <c r="X119" s="6"/>
      <c r="Z119" s="2"/>
      <c r="AA119" s="6"/>
      <c r="AB119" s="6"/>
      <c r="AD119" s="2"/>
      <c r="AE119" s="6"/>
      <c r="AF119" s="6"/>
      <c r="AI119" s="6"/>
      <c r="AJ119" s="6"/>
      <c r="AL119" s="2"/>
      <c r="AM119" s="6"/>
      <c r="AN119" s="6"/>
      <c r="AQ119" s="6"/>
      <c r="AR119" s="6"/>
      <c r="AS119" s="6"/>
      <c r="AT119" s="2"/>
      <c r="AU119" s="6"/>
      <c r="AV119" s="6"/>
      <c r="AY119" s="6"/>
      <c r="AZ119" s="6"/>
      <c r="BA119" s="6"/>
      <c r="BB119" s="6"/>
      <c r="BC119" s="6"/>
      <c r="BD119" s="6"/>
      <c r="BF119" s="16">
        <v>11</v>
      </c>
      <c r="BG119" s="6">
        <v>5.375</v>
      </c>
      <c r="BH119" s="16">
        <v>58</v>
      </c>
      <c r="BI119" s="16">
        <v>5.2727272727272725</v>
      </c>
      <c r="BK119" s="6"/>
      <c r="BL119" s="6"/>
      <c r="BN119" s="2"/>
      <c r="BO119" s="6"/>
      <c r="BQ119" s="6"/>
      <c r="BR119" s="6"/>
      <c r="BS119" s="6"/>
    </row>
    <row r="120" spans="1:71" ht="12.75">
      <c r="A120" s="3">
        <v>1384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2"/>
      <c r="O120" s="6"/>
      <c r="P120" s="6"/>
      <c r="R120" s="2"/>
      <c r="S120" s="6"/>
      <c r="T120" s="22"/>
      <c r="W120" s="6"/>
      <c r="X120" s="6"/>
      <c r="Z120" s="2"/>
      <c r="AA120" s="6"/>
      <c r="AB120" s="6"/>
      <c r="AD120" s="2"/>
      <c r="AE120" s="6"/>
      <c r="AF120" s="6"/>
      <c r="AI120" s="6"/>
      <c r="AJ120" s="6"/>
      <c r="AL120" s="2"/>
      <c r="AM120" s="6"/>
      <c r="AN120" s="6"/>
      <c r="AQ120" s="6"/>
      <c r="AR120" s="6"/>
      <c r="AS120" s="6"/>
      <c r="AT120" s="2"/>
      <c r="AU120" s="6"/>
      <c r="AV120" s="6"/>
      <c r="AY120" s="6"/>
      <c r="AZ120" s="6"/>
      <c r="BA120" s="6"/>
      <c r="BB120" s="6"/>
      <c r="BC120" s="6"/>
      <c r="BD120" s="6"/>
      <c r="BF120" s="2"/>
      <c r="BG120" s="6"/>
      <c r="BH120" s="6"/>
      <c r="BK120" s="6"/>
      <c r="BL120" s="6"/>
      <c r="BN120" s="2"/>
      <c r="BO120" s="6"/>
      <c r="BQ120" s="6"/>
      <c r="BR120" s="6"/>
      <c r="BS120" s="6"/>
    </row>
    <row r="121" spans="1:71" ht="12.75">
      <c r="A121" s="3">
        <v>1385</v>
      </c>
      <c r="C121" s="6">
        <v>38.75</v>
      </c>
      <c r="D121" s="6">
        <v>418.08333333333337</v>
      </c>
      <c r="E121" s="6">
        <v>38.75</v>
      </c>
      <c r="F121" s="6">
        <f aca="true" t="shared" si="1" ref="F121:F126">N121+R121+V121+Z121+AD121+AH121+AL121+AP121+AT121+AX121+BB121+BF121+BJ121</f>
        <v>38.75</v>
      </c>
      <c r="G121" s="6">
        <v>418.08333333333337</v>
      </c>
      <c r="H121" s="6">
        <f aca="true" t="shared" si="2" ref="H121:H126">P121+T121+X121+AB121+AF121+AJ121+AN121+AR121+AV121+AZ121+BD121+BH121+BL121</f>
        <v>418.08333333333337</v>
      </c>
      <c r="I121" s="6"/>
      <c r="J121" s="6"/>
      <c r="K121" s="6"/>
      <c r="L121" s="6"/>
      <c r="M121" s="6"/>
      <c r="N121" s="16">
        <v>9.75</v>
      </c>
      <c r="O121" s="6">
        <v>7.9563492063492065</v>
      </c>
      <c r="P121" s="16">
        <v>107.08333333333334</v>
      </c>
      <c r="Q121" s="16">
        <v>10.982905982905985</v>
      </c>
      <c r="R121" s="16">
        <v>1.25</v>
      </c>
      <c r="S121" s="6">
        <v>5</v>
      </c>
      <c r="T121" s="5">
        <v>6.25</v>
      </c>
      <c r="U121" s="16">
        <v>5</v>
      </c>
      <c r="W121" s="6"/>
      <c r="X121" s="6"/>
      <c r="Z121" s="16">
        <v>1</v>
      </c>
      <c r="AA121" s="6">
        <v>6</v>
      </c>
      <c r="AB121" s="16">
        <v>6</v>
      </c>
      <c r="AC121" s="16">
        <v>6</v>
      </c>
      <c r="AD121" s="16">
        <v>12</v>
      </c>
      <c r="AE121" s="6">
        <v>6</v>
      </c>
      <c r="AF121" s="16">
        <v>72</v>
      </c>
      <c r="AG121" s="16">
        <v>6</v>
      </c>
      <c r="AI121" s="6"/>
      <c r="AJ121" s="6"/>
      <c r="AL121" s="2"/>
      <c r="AM121" s="6"/>
      <c r="AN121" s="6"/>
      <c r="AQ121" s="6"/>
      <c r="AR121" s="6"/>
      <c r="AS121" s="6"/>
      <c r="AT121" s="2"/>
      <c r="AU121" s="6"/>
      <c r="AV121" s="6"/>
      <c r="AY121" s="6"/>
      <c r="AZ121" s="6"/>
      <c r="BA121" s="6"/>
      <c r="BB121" s="16">
        <v>8</v>
      </c>
      <c r="BC121" s="6">
        <v>20.0625</v>
      </c>
      <c r="BD121" s="16">
        <v>160.5</v>
      </c>
      <c r="BE121" s="16">
        <v>20.0625</v>
      </c>
      <c r="BF121" s="16">
        <v>6.75</v>
      </c>
      <c r="BG121" s="6">
        <v>9.166666666666668</v>
      </c>
      <c r="BH121" s="16">
        <v>66.25</v>
      </c>
      <c r="BI121" s="16">
        <v>9.814814814814815</v>
      </c>
      <c r="BK121" s="6"/>
      <c r="BL121" s="6"/>
      <c r="BN121" s="2"/>
      <c r="BO121" s="6"/>
      <c r="BQ121" s="6"/>
      <c r="BR121" s="6"/>
      <c r="BS121" s="6"/>
    </row>
    <row r="122" spans="1:71" ht="12.75">
      <c r="A122" s="3">
        <v>1386</v>
      </c>
      <c r="C122" s="6">
        <v>37.5</v>
      </c>
      <c r="D122" s="6">
        <v>398.92083333333335</v>
      </c>
      <c r="E122" s="6">
        <v>37.5</v>
      </c>
      <c r="F122" s="6">
        <f t="shared" si="1"/>
        <v>37.5</v>
      </c>
      <c r="G122" s="6">
        <v>398.92083333333335</v>
      </c>
      <c r="H122" s="6">
        <f t="shared" si="2"/>
        <v>398.92083333333335</v>
      </c>
      <c r="I122" s="6"/>
      <c r="J122" s="6"/>
      <c r="K122" s="6"/>
      <c r="L122" s="6"/>
      <c r="M122" s="6"/>
      <c r="N122" s="16">
        <v>2</v>
      </c>
      <c r="O122" s="6">
        <v>8.508333333333333</v>
      </c>
      <c r="P122" s="16">
        <v>17.016666666666666</v>
      </c>
      <c r="Q122" s="16">
        <v>8.508333333333333</v>
      </c>
      <c r="R122" s="2"/>
      <c r="S122" s="6"/>
      <c r="T122" s="22"/>
      <c r="W122" s="6"/>
      <c r="X122" s="6"/>
      <c r="Z122" s="16">
        <v>11.5</v>
      </c>
      <c r="AA122" s="6">
        <v>6.166666666666667</v>
      </c>
      <c r="AB122" s="16">
        <v>69.75</v>
      </c>
      <c r="AC122" s="16">
        <v>6.065217391304348</v>
      </c>
      <c r="AD122" s="16">
        <v>7</v>
      </c>
      <c r="AE122" s="6">
        <v>11.086309523809524</v>
      </c>
      <c r="AF122" s="16">
        <v>77.60416666666667</v>
      </c>
      <c r="AG122" s="16">
        <v>11.086309523809524</v>
      </c>
      <c r="AI122" s="6"/>
      <c r="AJ122" s="6"/>
      <c r="AL122" s="2"/>
      <c r="AM122" s="6"/>
      <c r="AN122" s="6"/>
      <c r="AQ122" s="6"/>
      <c r="AR122" s="6"/>
      <c r="AS122" s="6"/>
      <c r="AT122" s="2"/>
      <c r="AU122" s="6"/>
      <c r="AV122" s="6"/>
      <c r="AY122" s="6"/>
      <c r="AZ122" s="6"/>
      <c r="BA122" s="6"/>
      <c r="BB122" s="16">
        <v>8</v>
      </c>
      <c r="BC122" s="6">
        <v>20.525</v>
      </c>
      <c r="BD122" s="16">
        <v>164.2</v>
      </c>
      <c r="BE122" s="16">
        <v>20.525</v>
      </c>
      <c r="BF122" s="16">
        <v>9</v>
      </c>
      <c r="BG122" s="6">
        <v>7.525</v>
      </c>
      <c r="BH122" s="16">
        <v>70.35000000000001</v>
      </c>
      <c r="BI122" s="16">
        <v>7.816666666666667</v>
      </c>
      <c r="BK122" s="6"/>
      <c r="BL122" s="6"/>
      <c r="BN122" s="2"/>
      <c r="BO122" s="6"/>
      <c r="BQ122" s="6"/>
      <c r="BR122" s="6"/>
      <c r="BS122" s="6"/>
    </row>
    <row r="123" spans="1:71" ht="12.75">
      <c r="A123" s="3">
        <v>1387</v>
      </c>
      <c r="C123" s="6">
        <v>42.5</v>
      </c>
      <c r="D123" s="6">
        <v>390.425</v>
      </c>
      <c r="E123" s="6">
        <v>42.5</v>
      </c>
      <c r="F123" s="6">
        <f t="shared" si="1"/>
        <v>42.5</v>
      </c>
      <c r="G123" s="6">
        <v>390.425</v>
      </c>
      <c r="H123" s="6">
        <f t="shared" si="2"/>
        <v>390.425</v>
      </c>
      <c r="I123" s="6"/>
      <c r="J123" s="6"/>
      <c r="K123" s="6"/>
      <c r="L123" s="6"/>
      <c r="M123" s="6"/>
      <c r="N123" s="6">
        <v>11</v>
      </c>
      <c r="O123" s="6">
        <v>7.525</v>
      </c>
      <c r="P123" s="6">
        <v>89.6</v>
      </c>
      <c r="Q123" s="16">
        <v>8.145454545454545</v>
      </c>
      <c r="R123" s="6">
        <v>1.5</v>
      </c>
      <c r="S123" s="6">
        <v>5.558333333333334</v>
      </c>
      <c r="T123" s="22">
        <v>8.3375</v>
      </c>
      <c r="U123" s="16">
        <v>5.558333333333334</v>
      </c>
      <c r="V123" s="6">
        <v>5</v>
      </c>
      <c r="W123" s="6">
        <v>10.029166666666667</v>
      </c>
      <c r="X123" s="6">
        <v>51.97083333333334</v>
      </c>
      <c r="Y123" s="16">
        <v>10.394166666666667</v>
      </c>
      <c r="Z123" s="2"/>
      <c r="AA123" s="6"/>
      <c r="AB123" s="6"/>
      <c r="AD123" s="6">
        <v>13</v>
      </c>
      <c r="AE123" s="6">
        <v>8.650231481481482</v>
      </c>
      <c r="AF123" s="6">
        <v>102.51666666666668</v>
      </c>
      <c r="AG123" s="16">
        <v>7.885897435897437</v>
      </c>
      <c r="AI123" s="6"/>
      <c r="AJ123" s="6"/>
      <c r="AL123" s="2"/>
      <c r="AM123" s="6"/>
      <c r="AN123" s="6"/>
      <c r="AQ123" s="6"/>
      <c r="AR123" s="6"/>
      <c r="AS123" s="6"/>
      <c r="AT123" s="6">
        <v>1</v>
      </c>
      <c r="AU123" s="6">
        <v>7</v>
      </c>
      <c r="AV123" s="6">
        <v>7</v>
      </c>
      <c r="AW123" s="16">
        <v>7</v>
      </c>
      <c r="AY123" s="6"/>
      <c r="AZ123" s="6"/>
      <c r="BA123" s="6"/>
      <c r="BB123" s="6">
        <v>10</v>
      </c>
      <c r="BC123" s="6">
        <v>12.5</v>
      </c>
      <c r="BD123" s="6">
        <v>125</v>
      </c>
      <c r="BE123" s="16">
        <v>12.5</v>
      </c>
      <c r="BF123" s="6">
        <v>1</v>
      </c>
      <c r="BG123" s="6">
        <v>6</v>
      </c>
      <c r="BH123" s="6">
        <v>6</v>
      </c>
      <c r="BI123" s="16">
        <v>6</v>
      </c>
      <c r="BK123" s="6"/>
      <c r="BL123" s="6"/>
      <c r="BN123" s="2"/>
      <c r="BO123" s="6"/>
      <c r="BQ123" s="6"/>
      <c r="BR123" s="6"/>
      <c r="BS123" s="6"/>
    </row>
    <row r="124" spans="1:71" ht="12.75">
      <c r="A124" s="3">
        <v>1388</v>
      </c>
      <c r="C124" s="6">
        <v>38</v>
      </c>
      <c r="D124" s="6">
        <v>384.6229166666667</v>
      </c>
      <c r="E124" s="6">
        <v>38</v>
      </c>
      <c r="F124" s="6">
        <f t="shared" si="1"/>
        <v>38</v>
      </c>
      <c r="G124" s="6">
        <v>384.6229166666667</v>
      </c>
      <c r="H124" s="6">
        <f t="shared" si="2"/>
        <v>384.6229166666667</v>
      </c>
      <c r="I124" s="6"/>
      <c r="J124" s="6"/>
      <c r="K124" s="6"/>
      <c r="L124" s="6"/>
      <c r="M124" s="6"/>
      <c r="N124" s="16">
        <v>14.5</v>
      </c>
      <c r="O124" s="6">
        <v>10.139583333333334</v>
      </c>
      <c r="P124" s="16">
        <v>144.37291666666667</v>
      </c>
      <c r="Q124" s="16">
        <v>9.956752873563218</v>
      </c>
      <c r="R124" s="2"/>
      <c r="S124" s="6"/>
      <c r="T124" s="22"/>
      <c r="W124" s="6"/>
      <c r="X124" s="6"/>
      <c r="Z124" s="2"/>
      <c r="AA124" s="6"/>
      <c r="AB124" s="6"/>
      <c r="AD124" s="16">
        <v>1</v>
      </c>
      <c r="AE124" s="6">
        <v>5.25</v>
      </c>
      <c r="AF124" s="16">
        <v>5.25</v>
      </c>
      <c r="AG124" s="16">
        <v>5.25</v>
      </c>
      <c r="AI124" s="6"/>
      <c r="AJ124" s="6"/>
      <c r="AL124" s="2"/>
      <c r="AM124" s="6"/>
      <c r="AN124" s="6"/>
      <c r="AQ124" s="6"/>
      <c r="AR124" s="6"/>
      <c r="AS124" s="6"/>
      <c r="AT124" s="16">
        <v>15.5</v>
      </c>
      <c r="AU124" s="6">
        <v>7.125</v>
      </c>
      <c r="AV124" s="16">
        <v>109</v>
      </c>
      <c r="AW124" s="16">
        <v>7.032258064516129</v>
      </c>
      <c r="AY124" s="6"/>
      <c r="AZ124" s="6"/>
      <c r="BA124" s="6"/>
      <c r="BB124" s="16">
        <v>7</v>
      </c>
      <c r="BC124" s="6">
        <v>18</v>
      </c>
      <c r="BD124" s="16">
        <v>126</v>
      </c>
      <c r="BE124" s="16">
        <v>18</v>
      </c>
      <c r="BF124" s="16"/>
      <c r="BG124" s="6"/>
      <c r="BH124" s="6"/>
      <c r="BK124" s="6"/>
      <c r="BL124" s="6"/>
      <c r="BN124" s="2"/>
      <c r="BO124" s="6"/>
      <c r="BQ124" s="6"/>
      <c r="BR124" s="6"/>
      <c r="BS124" s="6"/>
    </row>
    <row r="125" spans="1:71" ht="12.75">
      <c r="A125" s="3">
        <v>1389</v>
      </c>
      <c r="C125" s="6">
        <v>47.5</v>
      </c>
      <c r="D125" s="6">
        <v>501.2291666666667</v>
      </c>
      <c r="E125" s="6">
        <v>47.5</v>
      </c>
      <c r="F125" s="6">
        <f t="shared" si="1"/>
        <v>47.5</v>
      </c>
      <c r="G125" s="6">
        <v>501.2291666666667</v>
      </c>
      <c r="H125" s="6">
        <f t="shared" si="2"/>
        <v>501.2291666666667</v>
      </c>
      <c r="I125" s="6"/>
      <c r="J125" s="6"/>
      <c r="K125" s="6"/>
      <c r="L125" s="6"/>
      <c r="M125" s="6"/>
      <c r="N125" s="16">
        <v>1</v>
      </c>
      <c r="O125" s="6">
        <v>7</v>
      </c>
      <c r="P125" s="16">
        <v>7</v>
      </c>
      <c r="Q125" s="16">
        <v>7</v>
      </c>
      <c r="R125" s="2"/>
      <c r="S125" s="6"/>
      <c r="T125" s="22"/>
      <c r="V125" s="16">
        <v>1</v>
      </c>
      <c r="W125" s="6">
        <v>6</v>
      </c>
      <c r="X125" s="16">
        <v>6</v>
      </c>
      <c r="Y125" s="16">
        <v>6</v>
      </c>
      <c r="Z125" s="16">
        <v>8</v>
      </c>
      <c r="AA125" s="6">
        <v>6.25</v>
      </c>
      <c r="AB125" s="16">
        <v>51.75</v>
      </c>
      <c r="AC125" s="16">
        <v>6.46875</v>
      </c>
      <c r="AD125" s="16">
        <v>8</v>
      </c>
      <c r="AE125" s="6">
        <v>6.833333333333333</v>
      </c>
      <c r="AF125" s="16">
        <v>54.25</v>
      </c>
      <c r="AG125" s="16">
        <v>6.78125</v>
      </c>
      <c r="AH125" s="16">
        <v>3</v>
      </c>
      <c r="AI125" s="6">
        <v>6.1</v>
      </c>
      <c r="AJ125" s="16">
        <v>19.2</v>
      </c>
      <c r="AK125" s="16">
        <v>6.4</v>
      </c>
      <c r="AL125" s="16">
        <v>8.5</v>
      </c>
      <c r="AM125" s="6">
        <v>13.416666666666668</v>
      </c>
      <c r="AN125" s="16">
        <v>114.04166666666667</v>
      </c>
      <c r="AO125" s="16">
        <v>13.416666666666668</v>
      </c>
      <c r="AQ125" s="6"/>
      <c r="AR125" s="6"/>
      <c r="AS125" s="6"/>
      <c r="AT125" s="2"/>
      <c r="AU125" s="6"/>
      <c r="AV125" s="6"/>
      <c r="AY125" s="6"/>
      <c r="AZ125" s="6"/>
      <c r="BA125" s="6"/>
      <c r="BB125" s="16">
        <v>9</v>
      </c>
      <c r="BC125" s="6">
        <v>20.5</v>
      </c>
      <c r="BD125" s="16">
        <v>184.5</v>
      </c>
      <c r="BE125" s="16">
        <v>20.5</v>
      </c>
      <c r="BF125" s="16">
        <v>9</v>
      </c>
      <c r="BG125" s="6">
        <v>7.165277777777778</v>
      </c>
      <c r="BH125" s="16">
        <v>64.4875</v>
      </c>
      <c r="BI125" s="16">
        <v>7.165277777777778</v>
      </c>
      <c r="BK125" s="6"/>
      <c r="BL125" s="6"/>
      <c r="BN125" s="2"/>
      <c r="BO125" s="6"/>
      <c r="BQ125" s="6"/>
      <c r="BR125" s="6"/>
      <c r="BS125" s="6"/>
    </row>
    <row r="126" spans="1:71" ht="12.75">
      <c r="A126" s="3">
        <v>1390</v>
      </c>
      <c r="C126" s="6">
        <v>42</v>
      </c>
      <c r="D126" s="6">
        <v>313.4666666666667</v>
      </c>
      <c r="E126" s="6">
        <v>42</v>
      </c>
      <c r="F126" s="6">
        <f t="shared" si="1"/>
        <v>42</v>
      </c>
      <c r="G126" s="6">
        <v>313.4666666666667</v>
      </c>
      <c r="H126" s="6">
        <f t="shared" si="2"/>
        <v>313.4666666666667</v>
      </c>
      <c r="I126" s="6"/>
      <c r="J126" s="6"/>
      <c r="K126" s="6"/>
      <c r="L126" s="6"/>
      <c r="M126" s="6"/>
      <c r="N126" s="16">
        <v>12</v>
      </c>
      <c r="O126" s="6">
        <v>5.694642857142857</v>
      </c>
      <c r="P126" s="16">
        <v>84.7</v>
      </c>
      <c r="Q126" s="16">
        <v>7.058333333333334</v>
      </c>
      <c r="R126" s="2"/>
      <c r="S126" s="6"/>
      <c r="T126" s="22"/>
      <c r="W126" s="6"/>
      <c r="X126" s="6"/>
      <c r="Z126" s="16">
        <v>7</v>
      </c>
      <c r="AA126" s="6">
        <v>4.6000000000000005</v>
      </c>
      <c r="AB126" s="16">
        <v>32.2</v>
      </c>
      <c r="AC126" s="16">
        <v>4.6000000000000005</v>
      </c>
      <c r="AD126" s="16">
        <v>9</v>
      </c>
      <c r="AE126" s="6">
        <v>5.057407407407408</v>
      </c>
      <c r="AF126" s="16">
        <v>45.51666666666667</v>
      </c>
      <c r="AG126" s="16">
        <v>5.057407407407408</v>
      </c>
      <c r="AI126" s="6"/>
      <c r="AJ126" s="6"/>
      <c r="AL126" s="2"/>
      <c r="AM126" s="6"/>
      <c r="AN126" s="6"/>
      <c r="AQ126" s="6"/>
      <c r="AR126" s="6"/>
      <c r="AS126" s="6"/>
      <c r="AT126" s="16">
        <v>5</v>
      </c>
      <c r="AU126" s="6">
        <v>4.6000000000000005</v>
      </c>
      <c r="AV126" s="16">
        <v>23.000000000000004</v>
      </c>
      <c r="AW126" s="16">
        <v>4.6000000000000005</v>
      </c>
      <c r="AY126" s="6"/>
      <c r="AZ126" s="6"/>
      <c r="BA126" s="6"/>
      <c r="BB126" s="16">
        <v>9</v>
      </c>
      <c r="BC126" s="6">
        <v>14.2</v>
      </c>
      <c r="BD126" s="16">
        <v>128.05</v>
      </c>
      <c r="BE126" s="16">
        <v>14.22777777777778</v>
      </c>
      <c r="BF126" s="2"/>
      <c r="BG126" s="6"/>
      <c r="BH126" s="6"/>
      <c r="BK126" s="6"/>
      <c r="BL126" s="6"/>
      <c r="BN126" s="2"/>
      <c r="BO126" s="6"/>
      <c r="BQ126" s="6"/>
      <c r="BR126" s="6"/>
      <c r="BS126" s="6"/>
    </row>
    <row r="127" spans="3:71" ht="12.7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2"/>
      <c r="O127" s="6"/>
      <c r="P127" s="6"/>
      <c r="R127" s="2"/>
      <c r="S127" s="6"/>
      <c r="T127" s="22"/>
      <c r="W127" s="6"/>
      <c r="X127" s="6"/>
      <c r="Z127" s="2"/>
      <c r="AA127" s="6"/>
      <c r="AB127" s="6"/>
      <c r="AD127" s="2"/>
      <c r="AE127" s="6"/>
      <c r="AF127" s="6"/>
      <c r="AI127" s="6"/>
      <c r="AJ127" s="6"/>
      <c r="AL127" s="2"/>
      <c r="AM127" s="6"/>
      <c r="AN127" s="6"/>
      <c r="AQ127" s="6"/>
      <c r="AR127" s="6"/>
      <c r="AS127" s="6"/>
      <c r="AT127" s="2"/>
      <c r="AU127" s="6"/>
      <c r="AV127" s="6"/>
      <c r="AY127" s="6"/>
      <c r="AZ127" s="6"/>
      <c r="BA127" s="6"/>
      <c r="BB127" s="6"/>
      <c r="BC127" s="6"/>
      <c r="BD127" s="6"/>
      <c r="BF127" s="2"/>
      <c r="BG127" s="6"/>
      <c r="BH127" s="6"/>
      <c r="BK127" s="6"/>
      <c r="BL127" s="6"/>
      <c r="BN127" s="2"/>
      <c r="BO127" s="6"/>
      <c r="BQ127" s="6"/>
      <c r="BR127" s="6"/>
      <c r="BS127" s="6"/>
    </row>
    <row r="128" spans="1:71" ht="12.75">
      <c r="A128" s="3" t="s">
        <v>38</v>
      </c>
      <c r="C128" s="6">
        <f aca="true" t="shared" si="3" ref="C128:H128">SUM(C116:C127)</f>
        <v>266.25</v>
      </c>
      <c r="D128" s="6">
        <f t="shared" si="3"/>
        <v>2530.047916666667</v>
      </c>
      <c r="E128" s="6">
        <f t="shared" si="3"/>
        <v>266.25</v>
      </c>
      <c r="F128" s="6">
        <f t="shared" si="3"/>
        <v>266.25</v>
      </c>
      <c r="G128" s="6">
        <f t="shared" si="3"/>
        <v>2530.047916666667</v>
      </c>
      <c r="H128" s="6">
        <f t="shared" si="3"/>
        <v>2530.047916666667</v>
      </c>
      <c r="I128" s="6"/>
      <c r="J128" s="6"/>
      <c r="K128" s="6"/>
      <c r="L128" s="6"/>
      <c r="M128" s="6"/>
      <c r="N128" s="2"/>
      <c r="O128" s="6"/>
      <c r="P128" s="6"/>
      <c r="R128" s="2"/>
      <c r="S128" s="6"/>
      <c r="T128" s="22"/>
      <c r="W128" s="6"/>
      <c r="X128" s="6"/>
      <c r="Z128" s="2"/>
      <c r="AA128" s="6"/>
      <c r="AB128" s="6"/>
      <c r="AD128" s="2"/>
      <c r="AE128" s="6"/>
      <c r="AF128" s="6"/>
      <c r="AI128" s="6"/>
      <c r="AJ128" s="6"/>
      <c r="AL128" s="2"/>
      <c r="AM128" s="6"/>
      <c r="AN128" s="6"/>
      <c r="AQ128" s="6"/>
      <c r="AR128" s="6"/>
      <c r="AS128" s="6"/>
      <c r="AT128" s="2"/>
      <c r="AU128" s="6"/>
      <c r="AV128" s="6"/>
      <c r="AY128" s="6"/>
      <c r="AZ128" s="6"/>
      <c r="BA128" s="6"/>
      <c r="BB128" s="6"/>
      <c r="BC128" s="6"/>
      <c r="BD128" s="6"/>
      <c r="BF128" s="2"/>
      <c r="BG128" s="6"/>
      <c r="BH128" s="6"/>
      <c r="BK128" s="6"/>
      <c r="BL128" s="6"/>
      <c r="BN128" s="2"/>
      <c r="BO128" s="6"/>
      <c r="BQ128" s="6"/>
      <c r="BR128" s="6"/>
      <c r="BS128" s="6"/>
    </row>
    <row r="129" spans="1:71" ht="12.75">
      <c r="A129" s="3" t="s">
        <v>134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"/>
      <c r="O129" s="6"/>
      <c r="P129" s="6"/>
      <c r="R129" s="2"/>
      <c r="S129" s="6"/>
      <c r="T129" s="22"/>
      <c r="W129" s="6"/>
      <c r="X129" s="6"/>
      <c r="Z129" s="2"/>
      <c r="AA129" s="6"/>
      <c r="AB129" s="6"/>
      <c r="AD129" s="2"/>
      <c r="AE129" s="6"/>
      <c r="AF129" s="6"/>
      <c r="AI129" s="6"/>
      <c r="AJ129" s="6"/>
      <c r="AL129" s="2"/>
      <c r="AM129" s="6"/>
      <c r="AN129" s="6"/>
      <c r="AQ129" s="6"/>
      <c r="AR129" s="6"/>
      <c r="AS129" s="6"/>
      <c r="AT129" s="2"/>
      <c r="AU129" s="6"/>
      <c r="AV129" s="6"/>
      <c r="AY129" s="6"/>
      <c r="AZ129" s="6"/>
      <c r="BA129" s="6"/>
      <c r="BB129" s="6"/>
      <c r="BC129" s="6"/>
      <c r="BD129" s="6"/>
      <c r="BF129" s="2"/>
      <c r="BG129" s="6"/>
      <c r="BH129" s="6"/>
      <c r="BK129" s="6"/>
      <c r="BL129" s="6"/>
      <c r="BN129" s="2"/>
      <c r="BO129" s="6"/>
      <c r="BQ129" s="6"/>
      <c r="BR129" s="6"/>
      <c r="BS129" s="6"/>
    </row>
    <row r="130" spans="1:71" ht="12.75">
      <c r="A130" s="3" t="s">
        <v>174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2"/>
      <c r="O130" s="6"/>
      <c r="P130" s="6"/>
      <c r="R130" s="2"/>
      <c r="S130" s="6"/>
      <c r="T130" s="22"/>
      <c r="W130" s="6"/>
      <c r="X130" s="6"/>
      <c r="Z130" s="2"/>
      <c r="AA130" s="6"/>
      <c r="AB130" s="6"/>
      <c r="AD130" s="2"/>
      <c r="AE130" s="6"/>
      <c r="AF130" s="6"/>
      <c r="AI130" s="6"/>
      <c r="AJ130" s="6"/>
      <c r="AL130" s="2"/>
      <c r="AM130" s="6"/>
      <c r="AN130" s="6"/>
      <c r="AQ130" s="6"/>
      <c r="AR130" s="6"/>
      <c r="AS130" s="6"/>
      <c r="AT130" s="2"/>
      <c r="AU130" s="6"/>
      <c r="AV130" s="6"/>
      <c r="AY130" s="6"/>
      <c r="AZ130" s="6"/>
      <c r="BA130" s="6"/>
      <c r="BB130" s="6"/>
      <c r="BC130" s="6"/>
      <c r="BD130" s="6"/>
      <c r="BF130" s="2"/>
      <c r="BG130" s="6"/>
      <c r="BH130" s="6"/>
      <c r="BK130" s="6"/>
      <c r="BL130" s="6"/>
      <c r="BN130" s="2"/>
      <c r="BO130" s="6"/>
      <c r="BQ130" s="6"/>
      <c r="BR130" s="6"/>
      <c r="BS130" s="6"/>
    </row>
    <row r="131" spans="3:71" ht="12.7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2"/>
      <c r="O131" s="6"/>
      <c r="P131" s="6"/>
      <c r="R131" s="2"/>
      <c r="S131" s="6"/>
      <c r="T131" s="22"/>
      <c r="W131" s="6"/>
      <c r="X131" s="6"/>
      <c r="Z131" s="2"/>
      <c r="AA131" s="6"/>
      <c r="AB131" s="6"/>
      <c r="AD131" s="2"/>
      <c r="AE131" s="6"/>
      <c r="AF131" s="6"/>
      <c r="AI131" s="6"/>
      <c r="AJ131" s="6"/>
      <c r="AL131" s="2"/>
      <c r="AM131" s="6"/>
      <c r="AN131" s="6"/>
      <c r="AQ131" s="6"/>
      <c r="AR131" s="6"/>
      <c r="AS131" s="6"/>
      <c r="AT131" s="2"/>
      <c r="AU131" s="6"/>
      <c r="AV131" s="6"/>
      <c r="AY131" s="6"/>
      <c r="AZ131" s="6"/>
      <c r="BA131" s="6"/>
      <c r="BB131" s="6"/>
      <c r="BC131" s="6"/>
      <c r="BD131" s="6"/>
      <c r="BF131" s="2"/>
      <c r="BG131" s="6"/>
      <c r="BH131" s="6"/>
      <c r="BK131" s="6"/>
      <c r="BL131" s="6"/>
      <c r="BN131" s="2"/>
      <c r="BO131" s="6"/>
      <c r="BQ131" s="6"/>
      <c r="BR131" s="6"/>
      <c r="BS131" s="6"/>
    </row>
    <row r="132" spans="1:71" ht="12.75">
      <c r="A132" s="3">
        <v>1391</v>
      </c>
      <c r="C132" s="6">
        <v>39</v>
      </c>
      <c r="D132" s="6">
        <v>387.9875</v>
      </c>
      <c r="E132" s="6">
        <v>39</v>
      </c>
      <c r="F132" s="6">
        <f aca="true" t="shared" si="4" ref="F132:F141">N132+R132+V132+Z132+AD132+AH132+AL132+AP132+AT132+AX132+BB132+BF132+BJ132</f>
        <v>39</v>
      </c>
      <c r="G132" s="6">
        <v>387.9875</v>
      </c>
      <c r="H132" s="6">
        <f aca="true" t="shared" si="5" ref="H132:H141">P132+T132+X132+AB132+AF132+AJ132+AN132+AR132+AV132+AZ132+BD132+BH132+BL132</f>
        <v>387.9875</v>
      </c>
      <c r="I132" s="6"/>
      <c r="J132" s="6"/>
      <c r="K132" s="6"/>
      <c r="L132" s="6"/>
      <c r="M132" s="6"/>
      <c r="N132" s="16">
        <v>12</v>
      </c>
      <c r="O132" s="6">
        <v>8.45</v>
      </c>
      <c r="P132" s="16">
        <v>106.7</v>
      </c>
      <c r="Q132" s="16">
        <v>8.891666666666667</v>
      </c>
      <c r="R132" s="2"/>
      <c r="S132" s="6"/>
      <c r="T132" s="22"/>
      <c r="W132" s="6"/>
      <c r="X132" s="6"/>
      <c r="Z132" s="6"/>
      <c r="AA132" s="6"/>
      <c r="AB132" s="6"/>
      <c r="AD132" s="16">
        <v>18</v>
      </c>
      <c r="AE132" s="6">
        <v>5.35</v>
      </c>
      <c r="AF132" s="16">
        <v>102.18750000000001</v>
      </c>
      <c r="AG132" s="16">
        <v>5.677083333333334</v>
      </c>
      <c r="AI132" s="6"/>
      <c r="AJ132" s="6"/>
      <c r="AL132" s="2"/>
      <c r="AM132" s="6"/>
      <c r="AN132" s="6"/>
      <c r="AQ132" s="6"/>
      <c r="AR132" s="6"/>
      <c r="AS132" s="6"/>
      <c r="AT132" s="2"/>
      <c r="AU132" s="6"/>
      <c r="AV132" s="6"/>
      <c r="AY132" s="6"/>
      <c r="AZ132" s="6"/>
      <c r="BA132" s="6"/>
      <c r="BB132" s="16">
        <v>9</v>
      </c>
      <c r="BC132" s="6">
        <v>19.9</v>
      </c>
      <c r="BD132" s="16">
        <v>179.1</v>
      </c>
      <c r="BE132" s="16">
        <v>19.9</v>
      </c>
      <c r="BF132" s="2"/>
      <c r="BG132" s="6"/>
      <c r="BH132" s="6"/>
      <c r="BK132" s="6"/>
      <c r="BL132" s="6"/>
      <c r="BN132" s="2"/>
      <c r="BO132" s="6"/>
      <c r="BQ132" s="6"/>
      <c r="BR132" s="6"/>
      <c r="BS132" s="6"/>
    </row>
    <row r="133" spans="1:71" ht="12.75">
      <c r="A133" s="3">
        <v>1392</v>
      </c>
      <c r="C133" s="6">
        <v>43</v>
      </c>
      <c r="D133" s="6">
        <v>395.09375000000006</v>
      </c>
      <c r="E133" s="6">
        <v>43</v>
      </c>
      <c r="F133" s="6">
        <f t="shared" si="4"/>
        <v>43</v>
      </c>
      <c r="G133" s="6">
        <v>395.09375000000006</v>
      </c>
      <c r="H133" s="6">
        <f t="shared" si="5"/>
        <v>395.09375000000006</v>
      </c>
      <c r="I133" s="6"/>
      <c r="J133" s="6"/>
      <c r="K133" s="6"/>
      <c r="L133" s="6"/>
      <c r="M133" s="6"/>
      <c r="N133" s="2"/>
      <c r="O133" s="6"/>
      <c r="P133" s="6"/>
      <c r="R133" s="2"/>
      <c r="S133" s="6"/>
      <c r="T133" s="22"/>
      <c r="V133" s="6">
        <v>9</v>
      </c>
      <c r="W133" s="6">
        <v>4.904861111111111</v>
      </c>
      <c r="X133" s="6">
        <v>44.697916666666664</v>
      </c>
      <c r="Y133" s="16">
        <v>4.966435185185185</v>
      </c>
      <c r="Z133" s="6">
        <v>2</v>
      </c>
      <c r="AA133" s="6">
        <v>4.6499999999999995</v>
      </c>
      <c r="AB133" s="6">
        <v>9.299999999999999</v>
      </c>
      <c r="AC133" s="16">
        <v>4.6499999999999995</v>
      </c>
      <c r="AD133" s="6">
        <v>7</v>
      </c>
      <c r="AE133" s="6">
        <v>4.35</v>
      </c>
      <c r="AF133" s="6">
        <v>31.5</v>
      </c>
      <c r="AG133" s="16">
        <v>4.5</v>
      </c>
      <c r="AI133" s="6"/>
      <c r="AJ133" s="6"/>
      <c r="AL133" s="2"/>
      <c r="AM133" s="6"/>
      <c r="AN133" s="6"/>
      <c r="AQ133" s="6"/>
      <c r="AR133" s="6"/>
      <c r="AS133" s="6"/>
      <c r="AT133" s="2"/>
      <c r="AU133" s="6"/>
      <c r="AV133" s="6"/>
      <c r="AY133" s="6"/>
      <c r="AZ133" s="6"/>
      <c r="BA133" s="6"/>
      <c r="BB133" s="6">
        <v>16</v>
      </c>
      <c r="BC133" s="6">
        <v>16.830158730158733</v>
      </c>
      <c r="BD133" s="6">
        <v>255.97500000000002</v>
      </c>
      <c r="BE133" s="16">
        <v>15.998437500000001</v>
      </c>
      <c r="BF133" s="6">
        <v>9</v>
      </c>
      <c r="BG133" s="6">
        <v>5.9578703703703715</v>
      </c>
      <c r="BH133" s="6">
        <v>53.620833333333344</v>
      </c>
      <c r="BI133" s="16">
        <v>5.9578703703703715</v>
      </c>
      <c r="BK133" s="6"/>
      <c r="BL133" s="6"/>
      <c r="BN133" s="2"/>
      <c r="BO133" s="6"/>
      <c r="BQ133" s="6"/>
      <c r="BR133" s="6"/>
      <c r="BS133" s="6"/>
    </row>
    <row r="134" spans="1:71" ht="12.75">
      <c r="A134" s="3">
        <v>1393</v>
      </c>
      <c r="C134" s="6">
        <v>87</v>
      </c>
      <c r="D134" s="6">
        <v>749.25</v>
      </c>
      <c r="E134" s="6">
        <v>87</v>
      </c>
      <c r="F134" s="6">
        <f t="shared" si="4"/>
        <v>87</v>
      </c>
      <c r="G134" s="6">
        <v>749.25</v>
      </c>
      <c r="H134" s="6">
        <f t="shared" si="5"/>
        <v>749.25</v>
      </c>
      <c r="I134" s="6"/>
      <c r="J134" s="6"/>
      <c r="K134" s="6"/>
      <c r="L134" s="6"/>
      <c r="M134" s="6"/>
      <c r="N134" s="6">
        <v>4</v>
      </c>
      <c r="O134" s="6">
        <v>4.9625</v>
      </c>
      <c r="P134" s="6">
        <v>19.85</v>
      </c>
      <c r="Q134" s="16">
        <v>4.9625</v>
      </c>
      <c r="R134" s="2"/>
      <c r="S134" s="6"/>
      <c r="T134" s="22"/>
      <c r="V134" s="6">
        <v>13</v>
      </c>
      <c r="W134" s="6">
        <v>4.783333333333333</v>
      </c>
      <c r="X134" s="6">
        <v>61.60000000000001</v>
      </c>
      <c r="Y134" s="16">
        <v>4.738461538461539</v>
      </c>
      <c r="Z134" s="2"/>
      <c r="AA134" s="6"/>
      <c r="AB134" s="6"/>
      <c r="AD134" s="6">
        <v>18</v>
      </c>
      <c r="AE134" s="6">
        <v>6.3069444444444445</v>
      </c>
      <c r="AF134" s="6">
        <v>120.84583333333335</v>
      </c>
      <c r="AG134" s="16">
        <v>6.713657407407408</v>
      </c>
      <c r="AI134" s="6"/>
      <c r="AJ134" s="6"/>
      <c r="AL134" s="2"/>
      <c r="AM134" s="6"/>
      <c r="AN134" s="6"/>
      <c r="AP134" s="6">
        <v>7</v>
      </c>
      <c r="AQ134" s="6">
        <v>10.791666666666666</v>
      </c>
      <c r="AR134" s="6">
        <v>75.54166666666666</v>
      </c>
      <c r="AS134" s="16">
        <v>10.791666666666666</v>
      </c>
      <c r="AT134" s="2"/>
      <c r="AU134" s="6"/>
      <c r="AV134" s="6"/>
      <c r="AY134" s="6"/>
      <c r="AZ134" s="6"/>
      <c r="BA134" s="6"/>
      <c r="BB134" s="6">
        <v>18</v>
      </c>
      <c r="BC134" s="6">
        <v>18.114583333333332</v>
      </c>
      <c r="BD134" s="6">
        <v>326.0625</v>
      </c>
      <c r="BE134" s="16">
        <v>18.114583333333332</v>
      </c>
      <c r="BF134" s="6">
        <v>27</v>
      </c>
      <c r="BG134" s="6">
        <v>5.383333333333333</v>
      </c>
      <c r="BH134" s="6">
        <v>145.34999999999997</v>
      </c>
      <c r="BI134" s="16">
        <v>5.383333333333332</v>
      </c>
      <c r="BK134" s="6"/>
      <c r="BL134" s="6"/>
      <c r="BN134" s="2"/>
      <c r="BO134" s="6"/>
      <c r="BQ134" s="6"/>
      <c r="BR134" s="6"/>
      <c r="BS134" s="6"/>
    </row>
    <row r="135" spans="1:71" ht="12.75">
      <c r="A135" s="3">
        <v>1394</v>
      </c>
      <c r="C135" s="6">
        <v>49</v>
      </c>
      <c r="D135" s="6">
        <v>292.93333333333334</v>
      </c>
      <c r="E135" s="6">
        <v>49</v>
      </c>
      <c r="F135" s="6">
        <f t="shared" si="4"/>
        <v>49</v>
      </c>
      <c r="G135" s="6">
        <v>292.93333333333334</v>
      </c>
      <c r="H135" s="6">
        <f t="shared" si="5"/>
        <v>292.9333333333334</v>
      </c>
      <c r="I135" s="6"/>
      <c r="J135" s="6"/>
      <c r="K135" s="6"/>
      <c r="L135" s="6"/>
      <c r="M135" s="6"/>
      <c r="N135" s="2"/>
      <c r="O135" s="6"/>
      <c r="P135" s="6"/>
      <c r="R135" s="2"/>
      <c r="S135" s="6"/>
      <c r="T135" s="22"/>
      <c r="V135" s="16">
        <v>11</v>
      </c>
      <c r="W135" s="6">
        <v>4.65</v>
      </c>
      <c r="X135" s="16">
        <v>52.2</v>
      </c>
      <c r="Y135" s="16">
        <v>4.745454545454545</v>
      </c>
      <c r="Z135" s="2"/>
      <c r="AA135" s="6"/>
      <c r="AB135" s="6"/>
      <c r="AD135" s="16">
        <v>9</v>
      </c>
      <c r="AE135" s="6">
        <v>5</v>
      </c>
      <c r="AF135" s="16">
        <v>45</v>
      </c>
      <c r="AG135" s="16">
        <v>5</v>
      </c>
      <c r="AI135" s="6"/>
      <c r="AJ135" s="6"/>
      <c r="AL135" s="2"/>
      <c r="AM135" s="6"/>
      <c r="AN135" s="6"/>
      <c r="AP135" s="16">
        <v>11</v>
      </c>
      <c r="AQ135" s="6">
        <v>5.4</v>
      </c>
      <c r="AR135" s="16">
        <v>59.400000000000006</v>
      </c>
      <c r="AS135" s="16">
        <v>5.4</v>
      </c>
      <c r="AT135" s="16">
        <v>2</v>
      </c>
      <c r="AU135" s="6">
        <v>4.5</v>
      </c>
      <c r="AV135" s="16">
        <v>9</v>
      </c>
      <c r="AW135" s="16">
        <v>4.5</v>
      </c>
      <c r="AY135" s="6"/>
      <c r="AZ135" s="6"/>
      <c r="BA135" s="6"/>
      <c r="BB135" s="6"/>
      <c r="BC135" s="6"/>
      <c r="BD135" s="6"/>
      <c r="BF135" s="16">
        <v>16</v>
      </c>
      <c r="BG135" s="6">
        <v>8.273809523809526</v>
      </c>
      <c r="BH135" s="16">
        <v>127.33333333333334</v>
      </c>
      <c r="BI135" s="16">
        <v>7.958333333333334</v>
      </c>
      <c r="BK135" s="6"/>
      <c r="BL135" s="6"/>
      <c r="BN135" s="2"/>
      <c r="BO135" s="6"/>
      <c r="BQ135" s="6"/>
      <c r="BR135" s="6"/>
      <c r="BS135" s="6"/>
    </row>
    <row r="136" spans="1:71" ht="12.75">
      <c r="A136" s="3">
        <v>1395</v>
      </c>
      <c r="C136" s="6">
        <v>61</v>
      </c>
      <c r="D136" s="6">
        <v>437.6</v>
      </c>
      <c r="E136" s="6">
        <v>61</v>
      </c>
      <c r="F136" s="6">
        <f t="shared" si="4"/>
        <v>61</v>
      </c>
      <c r="G136" s="6">
        <v>437.6</v>
      </c>
      <c r="H136" s="6">
        <f t="shared" si="5"/>
        <v>437.6</v>
      </c>
      <c r="I136" s="6"/>
      <c r="J136" s="6"/>
      <c r="K136" s="6"/>
      <c r="L136" s="6"/>
      <c r="M136" s="6"/>
      <c r="N136" s="16">
        <v>13</v>
      </c>
      <c r="O136" s="6">
        <v>6</v>
      </c>
      <c r="P136" s="16">
        <v>78</v>
      </c>
      <c r="Q136" s="16">
        <v>6</v>
      </c>
      <c r="R136" s="2"/>
      <c r="S136" s="6"/>
      <c r="T136" s="22"/>
      <c r="V136" s="16">
        <v>3</v>
      </c>
      <c r="W136" s="6">
        <v>5.25</v>
      </c>
      <c r="X136" s="16">
        <v>16.5</v>
      </c>
      <c r="Y136" s="16">
        <v>5.5</v>
      </c>
      <c r="Z136" s="2"/>
      <c r="AA136" s="6"/>
      <c r="AB136" s="6"/>
      <c r="AD136" s="16">
        <v>11</v>
      </c>
      <c r="AE136" s="6">
        <v>5.65</v>
      </c>
      <c r="AF136" s="16">
        <v>64.6</v>
      </c>
      <c r="AG136" s="16">
        <v>5.872727272727272</v>
      </c>
      <c r="AI136" s="6"/>
      <c r="AJ136" s="6"/>
      <c r="AL136" s="2"/>
      <c r="AM136" s="6"/>
      <c r="AN136" s="6"/>
      <c r="AQ136" s="6"/>
      <c r="AR136" s="6"/>
      <c r="AS136" s="6"/>
      <c r="AT136" s="16">
        <v>18</v>
      </c>
      <c r="AU136" s="6">
        <v>9.196428571428571</v>
      </c>
      <c r="AV136" s="16">
        <v>151.16666666666669</v>
      </c>
      <c r="AW136" s="16">
        <v>8.398148148148149</v>
      </c>
      <c r="AY136" s="6"/>
      <c r="AZ136" s="6"/>
      <c r="BA136" s="6"/>
      <c r="BB136" s="6"/>
      <c r="BC136" s="6"/>
      <c r="BD136" s="6"/>
      <c r="BF136" s="16">
        <v>16</v>
      </c>
      <c r="BG136" s="6">
        <v>8.273809523809526</v>
      </c>
      <c r="BH136" s="16">
        <v>127.33333333333334</v>
      </c>
      <c r="BI136" s="16">
        <v>7.958333333333334</v>
      </c>
      <c r="BK136" s="6"/>
      <c r="BL136" s="6"/>
      <c r="BN136" s="2"/>
      <c r="BO136" s="6"/>
      <c r="BQ136" s="6"/>
      <c r="BR136" s="6"/>
      <c r="BS136" s="6"/>
    </row>
    <row r="137" spans="1:71" ht="12.75">
      <c r="A137" s="3">
        <v>1396</v>
      </c>
      <c r="C137" s="6">
        <v>62.5</v>
      </c>
      <c r="D137" s="6">
        <v>497.54999999999995</v>
      </c>
      <c r="E137" s="6">
        <v>62.5</v>
      </c>
      <c r="F137" s="6">
        <f t="shared" si="4"/>
        <v>62.5</v>
      </c>
      <c r="G137" s="6">
        <v>497.54999999999995</v>
      </c>
      <c r="H137" s="6">
        <f t="shared" si="5"/>
        <v>497.54999999999995</v>
      </c>
      <c r="I137" s="6"/>
      <c r="J137" s="6"/>
      <c r="K137" s="6"/>
      <c r="L137" s="6"/>
      <c r="M137" s="6"/>
      <c r="N137" s="16">
        <v>9</v>
      </c>
      <c r="O137" s="6">
        <v>8.75</v>
      </c>
      <c r="P137" s="16">
        <v>90</v>
      </c>
      <c r="Q137" s="16">
        <v>10</v>
      </c>
      <c r="R137" s="2"/>
      <c r="S137" s="6"/>
      <c r="T137" s="22"/>
      <c r="V137" s="16">
        <v>9</v>
      </c>
      <c r="W137" s="6">
        <v>6</v>
      </c>
      <c r="X137" s="16">
        <v>54</v>
      </c>
      <c r="Y137" s="16">
        <v>6</v>
      </c>
      <c r="Z137" s="2"/>
      <c r="AA137" s="6"/>
      <c r="AB137" s="6"/>
      <c r="AD137" s="16">
        <v>4</v>
      </c>
      <c r="AE137" s="6">
        <v>5.300000000000001</v>
      </c>
      <c r="AF137" s="16">
        <v>21.200000000000003</v>
      </c>
      <c r="AG137" s="16">
        <v>5.300000000000001</v>
      </c>
      <c r="AI137" s="6"/>
      <c r="AJ137" s="6"/>
      <c r="AL137" s="2"/>
      <c r="AM137" s="6"/>
      <c r="AN137" s="6"/>
      <c r="AP137" s="16">
        <v>11.5</v>
      </c>
      <c r="AQ137" s="6">
        <v>6</v>
      </c>
      <c r="AR137" s="16">
        <v>69</v>
      </c>
      <c r="AS137" s="16">
        <v>6</v>
      </c>
      <c r="AT137" s="16">
        <v>11</v>
      </c>
      <c r="AU137" s="6">
        <v>5.525</v>
      </c>
      <c r="AV137" s="16">
        <v>64.44999999999999</v>
      </c>
      <c r="AW137" s="16">
        <v>5.8590909090909085</v>
      </c>
      <c r="AY137" s="6"/>
      <c r="AZ137" s="6"/>
      <c r="BA137" s="6"/>
      <c r="BB137" s="16">
        <v>9</v>
      </c>
      <c r="BC137" s="6">
        <v>16.5</v>
      </c>
      <c r="BD137" s="16">
        <v>148.5</v>
      </c>
      <c r="BE137" s="16">
        <v>16.5</v>
      </c>
      <c r="BF137" s="16">
        <v>9</v>
      </c>
      <c r="BG137" s="6">
        <v>5.599999999999999</v>
      </c>
      <c r="BH137" s="16">
        <v>50.39999999999999</v>
      </c>
      <c r="BI137" s="16">
        <v>5.599999999999999</v>
      </c>
      <c r="BK137" s="6"/>
      <c r="BL137" s="6"/>
      <c r="BN137" s="2"/>
      <c r="BO137" s="6"/>
      <c r="BQ137" s="6"/>
      <c r="BR137" s="6"/>
      <c r="BS137" s="6"/>
    </row>
    <row r="138" spans="1:71" ht="12.75">
      <c r="A138" s="3">
        <v>1397</v>
      </c>
      <c r="C138" s="6">
        <v>50</v>
      </c>
      <c r="D138" s="6">
        <v>421.01666666666665</v>
      </c>
      <c r="E138" s="6">
        <v>50</v>
      </c>
      <c r="F138" s="6">
        <f t="shared" si="4"/>
        <v>50</v>
      </c>
      <c r="G138" s="6">
        <v>421.01666666666665</v>
      </c>
      <c r="H138" s="6">
        <f t="shared" si="5"/>
        <v>421.01666666666665</v>
      </c>
      <c r="I138" s="6"/>
      <c r="J138" s="6"/>
      <c r="K138" s="6"/>
      <c r="L138" s="6"/>
      <c r="M138" s="6"/>
      <c r="N138" s="16">
        <v>2</v>
      </c>
      <c r="O138" s="6">
        <v>8</v>
      </c>
      <c r="P138" s="16">
        <v>16</v>
      </c>
      <c r="Q138" s="16">
        <v>8</v>
      </c>
      <c r="R138" s="2"/>
      <c r="S138" s="6"/>
      <c r="T138" s="22"/>
      <c r="V138" s="16">
        <v>11</v>
      </c>
      <c r="W138" s="6">
        <v>5.5</v>
      </c>
      <c r="X138" s="16">
        <v>60.5</v>
      </c>
      <c r="Y138" s="16">
        <v>5.5</v>
      </c>
      <c r="Z138" s="2"/>
      <c r="AA138" s="6"/>
      <c r="AB138" s="6"/>
      <c r="AD138" s="2"/>
      <c r="AE138" s="6"/>
      <c r="AF138" s="6"/>
      <c r="AI138" s="6"/>
      <c r="AJ138" s="6"/>
      <c r="AL138" s="2"/>
      <c r="AM138" s="6"/>
      <c r="AN138" s="6"/>
      <c r="AP138" s="16">
        <v>18</v>
      </c>
      <c r="AQ138" s="6">
        <v>6.2</v>
      </c>
      <c r="AR138" s="16">
        <v>111.6</v>
      </c>
      <c r="AS138" s="16">
        <v>6.2</v>
      </c>
      <c r="AT138" s="16">
        <v>10</v>
      </c>
      <c r="AU138" s="6">
        <v>6.625</v>
      </c>
      <c r="AV138" s="16">
        <v>79.25</v>
      </c>
      <c r="AW138" s="16">
        <v>7.925</v>
      </c>
      <c r="AY138" s="6"/>
      <c r="AZ138" s="6"/>
      <c r="BA138" s="6"/>
      <c r="BB138" s="16">
        <v>9</v>
      </c>
      <c r="BC138" s="6">
        <v>15.916666666666668</v>
      </c>
      <c r="BD138" s="16">
        <v>153.66666666666666</v>
      </c>
      <c r="BE138" s="16">
        <v>17.074074074074073</v>
      </c>
      <c r="BF138" s="2"/>
      <c r="BG138" s="6"/>
      <c r="BH138" s="6"/>
      <c r="BK138" s="6"/>
      <c r="BL138" s="6"/>
      <c r="BN138" s="2"/>
      <c r="BO138" s="6"/>
      <c r="BQ138" s="6"/>
      <c r="BR138" s="6"/>
      <c r="BS138" s="6"/>
    </row>
    <row r="139" spans="1:71" ht="12.75">
      <c r="A139" s="3">
        <v>1398</v>
      </c>
      <c r="C139" s="6">
        <v>62.5</v>
      </c>
      <c r="D139" s="6">
        <v>404.45000000000005</v>
      </c>
      <c r="E139" s="6">
        <v>62.5</v>
      </c>
      <c r="F139" s="6">
        <f t="shared" si="4"/>
        <v>62.5</v>
      </c>
      <c r="G139" s="6">
        <v>404.45000000000005</v>
      </c>
      <c r="H139" s="6">
        <f t="shared" si="5"/>
        <v>404.45000000000005</v>
      </c>
      <c r="I139" s="6"/>
      <c r="J139" s="6"/>
      <c r="K139" s="6"/>
      <c r="L139" s="6"/>
      <c r="M139" s="6"/>
      <c r="N139" s="16">
        <v>2</v>
      </c>
      <c r="O139" s="6">
        <v>7</v>
      </c>
      <c r="P139" s="16">
        <v>14</v>
      </c>
      <c r="Q139" s="16">
        <v>7</v>
      </c>
      <c r="R139" s="2"/>
      <c r="S139" s="6"/>
      <c r="T139" s="22"/>
      <c r="V139" s="16">
        <v>18.5</v>
      </c>
      <c r="W139" s="6">
        <v>7.833333333333333</v>
      </c>
      <c r="X139" s="16">
        <v>130.75</v>
      </c>
      <c r="Y139" s="16">
        <v>7.0675675675675675</v>
      </c>
      <c r="Z139" s="2"/>
      <c r="AA139" s="6"/>
      <c r="AB139" s="6"/>
      <c r="AD139" s="16">
        <v>24</v>
      </c>
      <c r="AE139" s="6">
        <v>5.44</v>
      </c>
      <c r="AF139" s="16">
        <v>132.8</v>
      </c>
      <c r="AG139" s="16">
        <v>5.533333333333334</v>
      </c>
      <c r="AI139" s="6"/>
      <c r="AJ139" s="6"/>
      <c r="AL139" s="2"/>
      <c r="AM139" s="6"/>
      <c r="AN139" s="6"/>
      <c r="AQ139" s="6"/>
      <c r="AR139" s="6"/>
      <c r="AS139" s="6"/>
      <c r="AT139" s="2"/>
      <c r="AU139" s="6"/>
      <c r="AV139" s="6"/>
      <c r="AY139" s="6"/>
      <c r="AZ139" s="6"/>
      <c r="BA139" s="6"/>
      <c r="BB139" s="6"/>
      <c r="BC139" s="6"/>
      <c r="BD139" s="6"/>
      <c r="BF139" s="16">
        <v>18</v>
      </c>
      <c r="BG139" s="6">
        <v>7.050000000000001</v>
      </c>
      <c r="BH139" s="16">
        <v>126.9</v>
      </c>
      <c r="BI139" s="16">
        <v>7.050000000000001</v>
      </c>
      <c r="BK139" s="6"/>
      <c r="BL139" s="6"/>
      <c r="BN139" s="2"/>
      <c r="BO139" s="6"/>
      <c r="BQ139" s="6"/>
      <c r="BR139" s="6"/>
      <c r="BS139" s="6"/>
    </row>
    <row r="140" spans="1:71" ht="12.75">
      <c r="A140" s="3">
        <v>1399</v>
      </c>
      <c r="C140" s="6">
        <v>30.5</v>
      </c>
      <c r="D140" s="6">
        <v>317.1666666666667</v>
      </c>
      <c r="E140" s="6">
        <v>30.5</v>
      </c>
      <c r="F140" s="6">
        <f t="shared" si="4"/>
        <v>30.5</v>
      </c>
      <c r="G140" s="6">
        <v>317.1666666666667</v>
      </c>
      <c r="H140" s="6">
        <f t="shared" si="5"/>
        <v>317.1666666666667</v>
      </c>
      <c r="I140" s="6"/>
      <c r="J140" s="6"/>
      <c r="K140" s="6"/>
      <c r="L140" s="6"/>
      <c r="M140" s="6"/>
      <c r="N140" s="16">
        <v>2</v>
      </c>
      <c r="O140" s="6">
        <v>6.3</v>
      </c>
      <c r="P140" s="16">
        <v>12.6</v>
      </c>
      <c r="Q140" s="16">
        <v>6.3</v>
      </c>
      <c r="R140" s="2"/>
      <c r="S140" s="6"/>
      <c r="T140" s="22"/>
      <c r="W140" s="6"/>
      <c r="X140" s="6"/>
      <c r="Z140" s="2"/>
      <c r="AA140" s="6"/>
      <c r="AB140" s="6"/>
      <c r="AD140" s="2"/>
      <c r="AE140" s="6"/>
      <c r="AF140" s="6"/>
      <c r="AI140" s="6"/>
      <c r="AJ140" s="6"/>
      <c r="AL140" s="2"/>
      <c r="AM140" s="6"/>
      <c r="AN140" s="6"/>
      <c r="AP140" s="16">
        <v>9</v>
      </c>
      <c r="AQ140" s="6">
        <v>8.7</v>
      </c>
      <c r="AR140" s="16">
        <v>78.3</v>
      </c>
      <c r="AS140" s="16">
        <v>8.7</v>
      </c>
      <c r="AT140" s="16">
        <v>3</v>
      </c>
      <c r="AU140" s="6">
        <v>4.7</v>
      </c>
      <c r="AV140" s="16">
        <v>14.600000000000001</v>
      </c>
      <c r="AW140" s="16">
        <v>4.866666666666667</v>
      </c>
      <c r="AY140" s="6"/>
      <c r="AZ140" s="6"/>
      <c r="BA140" s="6"/>
      <c r="BB140" s="16">
        <v>9.5</v>
      </c>
      <c r="BC140" s="6">
        <v>17.5</v>
      </c>
      <c r="BD140" s="16">
        <v>166.25</v>
      </c>
      <c r="BE140" s="16">
        <v>17.5</v>
      </c>
      <c r="BF140" s="16">
        <v>7</v>
      </c>
      <c r="BG140" s="6">
        <v>6.488095238095238</v>
      </c>
      <c r="BH140" s="16">
        <v>45.416666666666664</v>
      </c>
      <c r="BI140" s="16">
        <v>6.488095238095238</v>
      </c>
      <c r="BK140" s="6"/>
      <c r="BL140" s="6"/>
      <c r="BN140" s="2"/>
      <c r="BO140" s="6"/>
      <c r="BQ140" s="6"/>
      <c r="BR140" s="6"/>
      <c r="BS140" s="6"/>
    </row>
    <row r="141" spans="1:71" ht="12.75">
      <c r="A141" s="3">
        <v>1400</v>
      </c>
      <c r="C141" s="6">
        <v>34</v>
      </c>
      <c r="D141" s="6">
        <v>172.16666666666666</v>
      </c>
      <c r="E141" s="6">
        <v>34</v>
      </c>
      <c r="F141" s="6">
        <f t="shared" si="4"/>
        <v>34</v>
      </c>
      <c r="G141" s="6">
        <v>172.16666666666666</v>
      </c>
      <c r="H141" s="6">
        <f t="shared" si="5"/>
        <v>172.16666666666666</v>
      </c>
      <c r="I141" s="6"/>
      <c r="J141" s="6"/>
      <c r="K141" s="6"/>
      <c r="L141" s="6"/>
      <c r="M141" s="6"/>
      <c r="N141" s="16">
        <v>9</v>
      </c>
      <c r="O141" s="6">
        <v>5.49537037037037</v>
      </c>
      <c r="P141" s="16">
        <v>49.45833333333333</v>
      </c>
      <c r="Q141" s="16">
        <v>5.49537037037037</v>
      </c>
      <c r="R141" s="2"/>
      <c r="S141" s="6"/>
      <c r="T141" s="22"/>
      <c r="W141" s="6"/>
      <c r="X141" s="6"/>
      <c r="Z141" s="2"/>
      <c r="AA141" s="6"/>
      <c r="AB141" s="6"/>
      <c r="AD141" s="16">
        <v>13.5</v>
      </c>
      <c r="AE141" s="6">
        <v>5.665123456790123</v>
      </c>
      <c r="AF141" s="16">
        <v>75.20833333333333</v>
      </c>
      <c r="AG141" s="16">
        <v>5.570987654320987</v>
      </c>
      <c r="AI141" s="6"/>
      <c r="AJ141" s="6"/>
      <c r="AL141" s="2"/>
      <c r="AM141" s="6"/>
      <c r="AN141" s="6"/>
      <c r="AQ141" s="6"/>
      <c r="AR141" s="16"/>
      <c r="AS141" s="16"/>
      <c r="AT141" s="16">
        <v>11.5</v>
      </c>
      <c r="AU141" s="6">
        <v>4.5</v>
      </c>
      <c r="AV141" s="16">
        <v>47.5</v>
      </c>
      <c r="AW141" s="16">
        <v>4.130434782608695</v>
      </c>
      <c r="AY141" s="6"/>
      <c r="AZ141" s="6"/>
      <c r="BA141" s="6"/>
      <c r="BB141" s="6"/>
      <c r="BC141" s="6"/>
      <c r="BD141" s="6"/>
      <c r="BF141" s="2"/>
      <c r="BG141" s="6"/>
      <c r="BH141" s="6"/>
      <c r="BK141" s="6"/>
      <c r="BL141" s="6"/>
      <c r="BN141" s="2"/>
      <c r="BO141" s="6"/>
      <c r="BQ141" s="6"/>
      <c r="BR141" s="6"/>
      <c r="BS141" s="6"/>
    </row>
    <row r="142" spans="3:71" ht="12.7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2"/>
      <c r="O142" s="6"/>
      <c r="P142" s="6"/>
      <c r="R142" s="2"/>
      <c r="S142" s="6"/>
      <c r="T142" s="22"/>
      <c r="W142" s="6"/>
      <c r="X142" s="6"/>
      <c r="Z142" s="2"/>
      <c r="AA142" s="6"/>
      <c r="AB142" s="6"/>
      <c r="AD142" s="2"/>
      <c r="AE142" s="6"/>
      <c r="AF142" s="6"/>
      <c r="AI142" s="6"/>
      <c r="AJ142" s="6"/>
      <c r="AL142" s="2"/>
      <c r="AM142" s="6"/>
      <c r="AN142" s="6"/>
      <c r="AQ142" s="6"/>
      <c r="AR142" s="6"/>
      <c r="AS142" s="6"/>
      <c r="AT142" s="2"/>
      <c r="AU142" s="6"/>
      <c r="AV142" s="6"/>
      <c r="AY142" s="6"/>
      <c r="AZ142" s="6"/>
      <c r="BA142" s="6"/>
      <c r="BB142" s="6"/>
      <c r="BC142" s="6"/>
      <c r="BD142" s="6"/>
      <c r="BF142" s="2"/>
      <c r="BG142" s="6"/>
      <c r="BH142" s="6"/>
      <c r="BK142" s="6"/>
      <c r="BL142" s="6"/>
      <c r="BN142" s="2"/>
      <c r="BO142" s="6"/>
      <c r="BQ142" s="6"/>
      <c r="BR142" s="6"/>
      <c r="BS142" s="6"/>
    </row>
    <row r="143" spans="1:71" ht="12.75">
      <c r="A143" s="3" t="s">
        <v>39</v>
      </c>
      <c r="C143" s="6">
        <f aca="true" t="shared" si="6" ref="C143:H143">SUM(C131:C142)</f>
        <v>518.5</v>
      </c>
      <c r="D143" s="6">
        <f t="shared" si="6"/>
        <v>4075.2145833333325</v>
      </c>
      <c r="E143" s="6">
        <f t="shared" si="6"/>
        <v>518.5</v>
      </c>
      <c r="F143" s="6">
        <f t="shared" si="6"/>
        <v>518.5</v>
      </c>
      <c r="G143" s="6">
        <f t="shared" si="6"/>
        <v>4075.2145833333325</v>
      </c>
      <c r="H143" s="6">
        <f t="shared" si="6"/>
        <v>4075.2145833333325</v>
      </c>
      <c r="I143" s="6"/>
      <c r="J143" s="6"/>
      <c r="K143" s="6"/>
      <c r="L143" s="6"/>
      <c r="M143" s="6"/>
      <c r="N143" s="2"/>
      <c r="O143" s="6"/>
      <c r="P143" s="6"/>
      <c r="R143" s="2"/>
      <c r="S143" s="6"/>
      <c r="T143" s="22"/>
      <c r="W143" s="6"/>
      <c r="X143" s="6"/>
      <c r="Z143" s="2"/>
      <c r="AA143" s="6"/>
      <c r="AB143" s="6"/>
      <c r="AD143" s="2"/>
      <c r="AE143" s="6"/>
      <c r="AF143" s="6"/>
      <c r="AI143" s="6"/>
      <c r="AJ143" s="6"/>
      <c r="AL143" s="2"/>
      <c r="AM143" s="6"/>
      <c r="AN143" s="6"/>
      <c r="AQ143" s="6"/>
      <c r="AR143" s="6"/>
      <c r="AS143" s="6"/>
      <c r="AT143" s="2"/>
      <c r="AU143" s="6"/>
      <c r="AV143" s="6"/>
      <c r="AY143" s="6"/>
      <c r="AZ143" s="6"/>
      <c r="BA143" s="6"/>
      <c r="BB143" s="6"/>
      <c r="BC143" s="6"/>
      <c r="BD143" s="6"/>
      <c r="BF143" s="2"/>
      <c r="BG143" s="6"/>
      <c r="BH143" s="6"/>
      <c r="BK143" s="6"/>
      <c r="BL143" s="6"/>
      <c r="BN143" s="2"/>
      <c r="BO143" s="6"/>
      <c r="BQ143" s="6"/>
      <c r="BR143" s="6"/>
      <c r="BS143" s="6"/>
    </row>
    <row r="144" spans="1:71" ht="12.75">
      <c r="A144" s="3" t="s">
        <v>134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2"/>
      <c r="O144" s="6"/>
      <c r="P144" s="6"/>
      <c r="R144" s="2"/>
      <c r="S144" s="6"/>
      <c r="T144" s="22"/>
      <c r="W144" s="6"/>
      <c r="X144" s="6"/>
      <c r="Z144" s="2"/>
      <c r="AA144" s="6"/>
      <c r="AB144" s="6"/>
      <c r="AD144" s="2"/>
      <c r="AE144" s="6"/>
      <c r="AF144" s="6"/>
      <c r="AI144" s="6"/>
      <c r="AJ144" s="6"/>
      <c r="AL144" s="2"/>
      <c r="AM144" s="6"/>
      <c r="AN144" s="6"/>
      <c r="AQ144" s="6"/>
      <c r="AR144" s="6"/>
      <c r="AS144" s="6"/>
      <c r="AT144" s="2"/>
      <c r="AU144" s="6"/>
      <c r="AV144" s="6"/>
      <c r="AY144" s="6"/>
      <c r="AZ144" s="6"/>
      <c r="BA144" s="6"/>
      <c r="BB144" s="6"/>
      <c r="BC144" s="6"/>
      <c r="BD144" s="6"/>
      <c r="BF144" s="2"/>
      <c r="BG144" s="6"/>
      <c r="BH144" s="6"/>
      <c r="BK144" s="6"/>
      <c r="BL144" s="6"/>
      <c r="BN144" s="2"/>
      <c r="BO144" s="6"/>
      <c r="BQ144" s="6"/>
      <c r="BR144" s="6"/>
      <c r="BS144" s="6"/>
    </row>
    <row r="145" spans="1:71" ht="12.75">
      <c r="A145" s="3" t="s">
        <v>174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2"/>
      <c r="O145" s="6"/>
      <c r="P145" s="6"/>
      <c r="R145" s="2"/>
      <c r="S145" s="6"/>
      <c r="T145" s="22"/>
      <c r="W145" s="6"/>
      <c r="X145" s="6"/>
      <c r="Z145" s="2"/>
      <c r="AA145" s="6"/>
      <c r="AB145" s="6"/>
      <c r="AD145" s="2"/>
      <c r="AE145" s="6"/>
      <c r="AF145" s="6"/>
      <c r="AI145" s="6"/>
      <c r="AJ145" s="6"/>
      <c r="AL145" s="2"/>
      <c r="AM145" s="6"/>
      <c r="AN145" s="6"/>
      <c r="AQ145" s="6"/>
      <c r="AR145" s="6"/>
      <c r="AS145" s="6"/>
      <c r="AT145" s="2"/>
      <c r="AU145" s="6"/>
      <c r="AV145" s="6"/>
      <c r="AY145" s="6"/>
      <c r="AZ145" s="6"/>
      <c r="BA145" s="6"/>
      <c r="BB145" s="6"/>
      <c r="BC145" s="6"/>
      <c r="BD145" s="6"/>
      <c r="BF145" s="2"/>
      <c r="BG145" s="6"/>
      <c r="BH145" s="6"/>
      <c r="BK145" s="6"/>
      <c r="BL145" s="6"/>
      <c r="BN145" s="2"/>
      <c r="BO145" s="6"/>
      <c r="BQ145" s="6"/>
      <c r="BR145" s="6"/>
      <c r="BS145" s="6"/>
    </row>
    <row r="146" spans="3:71" ht="12.7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2"/>
      <c r="O146" s="6"/>
      <c r="P146" s="6"/>
      <c r="R146" s="2"/>
      <c r="S146" s="6"/>
      <c r="T146" s="22"/>
      <c r="W146" s="6"/>
      <c r="X146" s="6"/>
      <c r="Z146" s="2"/>
      <c r="AA146" s="6"/>
      <c r="AB146" s="6"/>
      <c r="AD146" s="2"/>
      <c r="AE146" s="6"/>
      <c r="AF146" s="6"/>
      <c r="AI146" s="6"/>
      <c r="AJ146" s="6"/>
      <c r="AL146" s="2"/>
      <c r="AM146" s="6"/>
      <c r="AN146" s="6"/>
      <c r="AQ146" s="6"/>
      <c r="AR146" s="6"/>
      <c r="AS146" s="6"/>
      <c r="AT146" s="2"/>
      <c r="AU146" s="6"/>
      <c r="AV146" s="6"/>
      <c r="AY146" s="6"/>
      <c r="AZ146" s="6"/>
      <c r="BA146" s="6"/>
      <c r="BB146" s="6"/>
      <c r="BC146" s="6"/>
      <c r="BD146" s="6"/>
      <c r="BF146" s="2"/>
      <c r="BG146" s="6"/>
      <c r="BH146" s="6"/>
      <c r="BK146" s="6"/>
      <c r="BL146" s="6"/>
      <c r="BN146" s="2"/>
      <c r="BO146" s="6"/>
      <c r="BQ146" s="6"/>
      <c r="BR146" s="6"/>
      <c r="BS146" s="6"/>
    </row>
    <row r="147" spans="1:71" ht="12.75">
      <c r="A147" s="3">
        <v>1401</v>
      </c>
      <c r="C147" s="6">
        <v>59.5</v>
      </c>
      <c r="D147" s="6">
        <v>442.3083333333334</v>
      </c>
      <c r="E147" s="6">
        <v>59.5</v>
      </c>
      <c r="F147" s="6">
        <f aca="true" t="shared" si="7" ref="F147:F156">N147+R147+V147+Z147+AD147+AH147+AL147+AP147+AT147+AX147+BB147+BF147+BJ147</f>
        <v>59.5</v>
      </c>
      <c r="G147" s="6">
        <v>442.3083333333334</v>
      </c>
      <c r="H147" s="6">
        <f aca="true" t="shared" si="8" ref="H147:H156">P147+T147+X147+AB147+AF147+AJ147+AN147+AR147+AV147+AZ147+BD147+BH147+BL147</f>
        <v>442.3083333333334</v>
      </c>
      <c r="I147" s="6"/>
      <c r="J147" s="6"/>
      <c r="K147" s="6"/>
      <c r="L147" s="6"/>
      <c r="M147" s="6"/>
      <c r="N147" s="16">
        <v>7</v>
      </c>
      <c r="O147" s="6">
        <v>10</v>
      </c>
      <c r="P147" s="16">
        <v>70</v>
      </c>
      <c r="Q147" s="16">
        <v>10</v>
      </c>
      <c r="R147" s="2"/>
      <c r="S147" s="6"/>
      <c r="T147" s="22"/>
      <c r="V147" s="16">
        <v>9.5</v>
      </c>
      <c r="W147" s="6">
        <v>4</v>
      </c>
      <c r="X147" s="16">
        <v>38</v>
      </c>
      <c r="Y147" s="16">
        <v>4</v>
      </c>
      <c r="Z147" s="2"/>
      <c r="AA147" s="6"/>
      <c r="AB147" s="6"/>
      <c r="AD147" s="16">
        <v>1</v>
      </c>
      <c r="AE147" s="6">
        <v>5</v>
      </c>
      <c r="AF147" s="16">
        <v>5</v>
      </c>
      <c r="AG147" s="16">
        <v>5</v>
      </c>
      <c r="AI147" s="6"/>
      <c r="AJ147" s="6"/>
      <c r="AL147" s="2"/>
      <c r="AM147" s="6"/>
      <c r="AN147" s="6"/>
      <c r="AP147" s="16">
        <v>9.5</v>
      </c>
      <c r="AQ147" s="6">
        <v>5.543859649122807</v>
      </c>
      <c r="AR147" s="16">
        <v>52.66666666666667</v>
      </c>
      <c r="AS147" s="16">
        <v>5.543859649122807</v>
      </c>
      <c r="AT147" s="16">
        <v>15.5</v>
      </c>
      <c r="AU147" s="6">
        <v>5.760964912280702</v>
      </c>
      <c r="AV147" s="16">
        <v>87.66666666666667</v>
      </c>
      <c r="AW147" s="16">
        <v>5.655913978494624</v>
      </c>
      <c r="AY147" s="6"/>
      <c r="AZ147" s="6"/>
      <c r="BA147" s="6"/>
      <c r="BB147" s="16">
        <v>9.5</v>
      </c>
      <c r="BC147" s="6">
        <v>14.8</v>
      </c>
      <c r="BD147" s="16">
        <v>140.60000000000002</v>
      </c>
      <c r="BE147" s="16">
        <v>14.800000000000002</v>
      </c>
      <c r="BF147" s="16">
        <v>7.5</v>
      </c>
      <c r="BG147" s="6">
        <v>6.45</v>
      </c>
      <c r="BH147" s="16">
        <v>48.375</v>
      </c>
      <c r="BI147" s="16">
        <v>6.45</v>
      </c>
      <c r="BK147" s="6"/>
      <c r="BL147" s="6"/>
      <c r="BN147" s="2"/>
      <c r="BO147" s="6"/>
      <c r="BQ147" s="6"/>
      <c r="BR147" s="6"/>
      <c r="BS147" s="6"/>
    </row>
    <row r="148" spans="1:71" ht="12.75">
      <c r="A148" s="3">
        <v>1402</v>
      </c>
      <c r="C148" s="6">
        <v>59.833333333333336</v>
      </c>
      <c r="D148" s="6">
        <v>446.7</v>
      </c>
      <c r="E148" s="6">
        <v>59.833333333333336</v>
      </c>
      <c r="F148" s="6">
        <f t="shared" si="7"/>
        <v>59.833333333333336</v>
      </c>
      <c r="G148" s="6">
        <v>446.7</v>
      </c>
      <c r="H148" s="6">
        <f t="shared" si="8"/>
        <v>446.7</v>
      </c>
      <c r="I148" s="6"/>
      <c r="J148" s="6"/>
      <c r="K148" s="6"/>
      <c r="L148" s="6"/>
      <c r="M148" s="6"/>
      <c r="N148" s="16">
        <v>20.5</v>
      </c>
      <c r="O148" s="6">
        <v>6.5</v>
      </c>
      <c r="P148" s="16">
        <v>146.25</v>
      </c>
      <c r="Q148" s="16">
        <v>7.134146341463414</v>
      </c>
      <c r="R148" s="2"/>
      <c r="S148" s="6"/>
      <c r="T148" s="22"/>
      <c r="V148" s="16">
        <v>18</v>
      </c>
      <c r="W148" s="6">
        <v>5.125</v>
      </c>
      <c r="X148" s="16">
        <v>92.25</v>
      </c>
      <c r="Y148" s="16">
        <v>5.125</v>
      </c>
      <c r="Z148" s="2"/>
      <c r="AA148" s="6"/>
      <c r="AB148" s="6"/>
      <c r="AD148" s="16">
        <v>2</v>
      </c>
      <c r="AE148" s="6">
        <v>4.1</v>
      </c>
      <c r="AF148" s="16">
        <v>8.2</v>
      </c>
      <c r="AG148" s="16">
        <v>4.1</v>
      </c>
      <c r="AH148" s="16">
        <v>1.3333333333333333</v>
      </c>
      <c r="AI148" s="6">
        <v>6</v>
      </c>
      <c r="AJ148" s="16">
        <v>8</v>
      </c>
      <c r="AK148" s="16">
        <v>6</v>
      </c>
      <c r="AL148" s="2"/>
      <c r="AM148" s="6"/>
      <c r="AN148" s="6"/>
      <c r="AQ148" s="6"/>
      <c r="AR148" s="6"/>
      <c r="AS148" s="6"/>
      <c r="AT148" s="2"/>
      <c r="AU148" s="6"/>
      <c r="AV148" s="6"/>
      <c r="AY148" s="6"/>
      <c r="AZ148" s="6"/>
      <c r="BA148" s="6"/>
      <c r="BB148" s="16">
        <v>10.5</v>
      </c>
      <c r="BC148" s="6">
        <v>14</v>
      </c>
      <c r="BD148" s="16">
        <v>147</v>
      </c>
      <c r="BE148" s="16">
        <v>14</v>
      </c>
      <c r="BF148" s="16">
        <v>7.5</v>
      </c>
      <c r="BG148" s="6">
        <v>6</v>
      </c>
      <c r="BH148" s="16">
        <v>45</v>
      </c>
      <c r="BI148" s="16">
        <v>6</v>
      </c>
      <c r="BK148" s="6"/>
      <c r="BL148" s="6"/>
      <c r="BN148" s="2"/>
      <c r="BO148" s="6"/>
      <c r="BQ148" s="6"/>
      <c r="BR148" s="6"/>
      <c r="BS148" s="6"/>
    </row>
    <row r="149" spans="1:71" ht="12.75">
      <c r="A149" s="3">
        <v>1403</v>
      </c>
      <c r="C149" s="6">
        <v>57.83333333333333</v>
      </c>
      <c r="D149" s="6">
        <v>454.7</v>
      </c>
      <c r="E149" s="6">
        <v>57.83333333333333</v>
      </c>
      <c r="F149" s="6">
        <f t="shared" si="7"/>
        <v>57.83333333333333</v>
      </c>
      <c r="G149" s="6">
        <v>454.7</v>
      </c>
      <c r="H149" s="6">
        <f t="shared" si="8"/>
        <v>454.7</v>
      </c>
      <c r="I149" s="6"/>
      <c r="J149" s="6"/>
      <c r="K149" s="6"/>
      <c r="L149" s="6"/>
      <c r="M149" s="6"/>
      <c r="N149" s="16">
        <v>19.333333333333332</v>
      </c>
      <c r="O149" s="6">
        <v>6.116666666666667</v>
      </c>
      <c r="P149" s="16">
        <v>120.3</v>
      </c>
      <c r="Q149" s="16">
        <v>6.222413793103448</v>
      </c>
      <c r="R149" s="2"/>
      <c r="S149" s="6"/>
      <c r="T149" s="22"/>
      <c r="V149" s="16">
        <v>11</v>
      </c>
      <c r="W149" s="6">
        <v>4.225</v>
      </c>
      <c r="X149" s="16">
        <v>46.65</v>
      </c>
      <c r="Y149" s="16">
        <v>4.240909090909091</v>
      </c>
      <c r="Z149" s="2"/>
      <c r="AA149" s="6"/>
      <c r="AB149" s="6"/>
      <c r="AD149" s="16">
        <v>7</v>
      </c>
      <c r="AE149" s="6">
        <v>10</v>
      </c>
      <c r="AF149" s="16">
        <v>70</v>
      </c>
      <c r="AG149" s="16">
        <v>10</v>
      </c>
      <c r="AH149" s="16">
        <v>1</v>
      </c>
      <c r="AI149" s="6">
        <v>4</v>
      </c>
      <c r="AJ149" s="16">
        <v>4</v>
      </c>
      <c r="AK149" s="16">
        <v>4</v>
      </c>
      <c r="AL149" s="2"/>
      <c r="AM149" s="6"/>
      <c r="AN149" s="6"/>
      <c r="AQ149" s="6"/>
      <c r="AR149" s="6"/>
      <c r="AS149" s="6"/>
      <c r="AT149" s="16">
        <v>2</v>
      </c>
      <c r="AU149" s="6">
        <v>6.25</v>
      </c>
      <c r="AV149" s="16">
        <v>12.5</v>
      </c>
      <c r="AW149" s="16">
        <v>6.25</v>
      </c>
      <c r="AY149" s="6"/>
      <c r="AZ149" s="6"/>
      <c r="BA149" s="6"/>
      <c r="BB149" s="16">
        <v>10</v>
      </c>
      <c r="BC149" s="6">
        <v>15.25</v>
      </c>
      <c r="BD149" s="16">
        <v>152.5</v>
      </c>
      <c r="BE149" s="16">
        <v>15.25</v>
      </c>
      <c r="BF149" s="16">
        <v>7.5</v>
      </c>
      <c r="BG149" s="6">
        <v>6.5</v>
      </c>
      <c r="BH149" s="16">
        <v>48.75</v>
      </c>
      <c r="BI149" s="16">
        <v>6.5</v>
      </c>
      <c r="BK149" s="6"/>
      <c r="BL149" s="6"/>
      <c r="BN149" s="2"/>
      <c r="BO149" s="6"/>
      <c r="BQ149" s="6"/>
      <c r="BR149" s="6"/>
      <c r="BS149" s="6"/>
    </row>
    <row r="150" spans="1:71" ht="12.75">
      <c r="A150" s="3">
        <v>1404</v>
      </c>
      <c r="C150" s="6">
        <v>53.83333333333333</v>
      </c>
      <c r="D150" s="6">
        <v>439.08333333333337</v>
      </c>
      <c r="E150" s="6">
        <v>53.83333333333333</v>
      </c>
      <c r="F150" s="6">
        <f t="shared" si="7"/>
        <v>53.83333333333333</v>
      </c>
      <c r="G150" s="6">
        <v>439.08333333333337</v>
      </c>
      <c r="H150" s="6">
        <f t="shared" si="8"/>
        <v>439.08333333333337</v>
      </c>
      <c r="I150" s="6"/>
      <c r="J150" s="6"/>
      <c r="K150" s="6"/>
      <c r="L150" s="6"/>
      <c r="M150" s="6"/>
      <c r="N150" s="16">
        <v>20</v>
      </c>
      <c r="O150" s="6">
        <v>6.25</v>
      </c>
      <c r="P150" s="16">
        <v>125</v>
      </c>
      <c r="Q150" s="16">
        <v>6.25</v>
      </c>
      <c r="R150" s="2"/>
      <c r="S150" s="6"/>
      <c r="T150" s="22"/>
      <c r="W150" s="6"/>
      <c r="X150" s="6"/>
      <c r="Z150" s="2"/>
      <c r="AA150" s="6"/>
      <c r="AB150" s="6"/>
      <c r="AD150" s="16">
        <v>1.3333333333333333</v>
      </c>
      <c r="AE150" s="6">
        <v>5.2</v>
      </c>
      <c r="AF150" s="16">
        <v>6.933333333333334</v>
      </c>
      <c r="AG150" s="16">
        <v>5.2</v>
      </c>
      <c r="AI150" s="6"/>
      <c r="AJ150" s="6"/>
      <c r="AL150" s="2"/>
      <c r="AM150" s="6"/>
      <c r="AN150" s="6"/>
      <c r="AQ150" s="6"/>
      <c r="AR150" s="6"/>
      <c r="AS150" s="6"/>
      <c r="AT150" s="16">
        <v>16</v>
      </c>
      <c r="AU150" s="6">
        <v>7.125</v>
      </c>
      <c r="AV150" s="16">
        <v>108.25</v>
      </c>
      <c r="AW150" s="16">
        <v>6.765625</v>
      </c>
      <c r="AY150" s="6"/>
      <c r="AZ150" s="6"/>
      <c r="BA150" s="6"/>
      <c r="BB150" s="16">
        <v>9</v>
      </c>
      <c r="BC150" s="6">
        <v>16.6</v>
      </c>
      <c r="BD150" s="16">
        <v>149.40000000000003</v>
      </c>
      <c r="BE150" s="16">
        <v>16.600000000000005</v>
      </c>
      <c r="BF150" s="16">
        <v>7.5</v>
      </c>
      <c r="BG150" s="6">
        <v>6.6</v>
      </c>
      <c r="BH150" s="16">
        <v>49.50000000000001</v>
      </c>
      <c r="BI150" s="16">
        <v>6.6</v>
      </c>
      <c r="BK150" s="6"/>
      <c r="BL150" s="6"/>
      <c r="BN150" s="2"/>
      <c r="BO150" s="6"/>
      <c r="BQ150" s="6"/>
      <c r="BR150" s="6"/>
      <c r="BS150" s="6"/>
    </row>
    <row r="151" spans="1:71" ht="12.75">
      <c r="A151" s="3">
        <v>1405</v>
      </c>
      <c r="C151" s="6">
        <v>55.5</v>
      </c>
      <c r="D151" s="6">
        <v>443.05</v>
      </c>
      <c r="E151" s="6">
        <v>55.5</v>
      </c>
      <c r="F151" s="6">
        <f t="shared" si="7"/>
        <v>55.5</v>
      </c>
      <c r="G151" s="6">
        <v>443.05</v>
      </c>
      <c r="H151" s="6">
        <f t="shared" si="8"/>
        <v>443.05</v>
      </c>
      <c r="I151" s="6"/>
      <c r="J151" s="6"/>
      <c r="K151" s="6"/>
      <c r="L151" s="6"/>
      <c r="M151" s="6"/>
      <c r="N151" s="16">
        <v>28</v>
      </c>
      <c r="O151" s="6">
        <v>6.75</v>
      </c>
      <c r="P151" s="16">
        <v>197</v>
      </c>
      <c r="Q151" s="16">
        <v>7.035714285714286</v>
      </c>
      <c r="R151" s="2"/>
      <c r="S151" s="6"/>
      <c r="T151" s="22"/>
      <c r="V151" s="16">
        <v>9</v>
      </c>
      <c r="W151" s="6">
        <v>4.25</v>
      </c>
      <c r="X151" s="16">
        <v>38.25</v>
      </c>
      <c r="Y151" s="16">
        <v>4.25</v>
      </c>
      <c r="Z151" s="2"/>
      <c r="AA151" s="6"/>
      <c r="AB151" s="6"/>
      <c r="AD151" s="2"/>
      <c r="AE151" s="6"/>
      <c r="AF151" s="6"/>
      <c r="AI151" s="6"/>
      <c r="AJ151" s="6"/>
      <c r="AL151" s="2"/>
      <c r="AM151" s="6"/>
      <c r="AN151" s="6"/>
      <c r="AQ151" s="6"/>
      <c r="AR151" s="6"/>
      <c r="AS151" s="6"/>
      <c r="AT151" s="2"/>
      <c r="AU151" s="6"/>
      <c r="AV151" s="6"/>
      <c r="AY151" s="6"/>
      <c r="AZ151" s="6"/>
      <c r="BA151" s="6"/>
      <c r="BB151" s="16">
        <v>9</v>
      </c>
      <c r="BC151" s="6">
        <v>16.5</v>
      </c>
      <c r="BD151" s="16">
        <v>148.5</v>
      </c>
      <c r="BE151" s="16">
        <v>16.5</v>
      </c>
      <c r="BF151" s="16">
        <v>9.5</v>
      </c>
      <c r="BG151" s="6">
        <v>5.75</v>
      </c>
      <c r="BH151" s="16">
        <v>59.30000000000001</v>
      </c>
      <c r="BI151" s="16">
        <v>6.242105263157896</v>
      </c>
      <c r="BK151" s="6"/>
      <c r="BL151" s="6"/>
      <c r="BN151" s="2"/>
      <c r="BO151" s="6"/>
      <c r="BQ151" s="6"/>
      <c r="BR151" s="6"/>
      <c r="BS151" s="6"/>
    </row>
    <row r="152" spans="1:71" ht="12.75">
      <c r="A152" s="3">
        <v>1406</v>
      </c>
      <c r="C152" s="6">
        <v>48</v>
      </c>
      <c r="D152" s="6">
        <v>395.9</v>
      </c>
      <c r="E152" s="6">
        <v>48</v>
      </c>
      <c r="F152" s="6">
        <f t="shared" si="7"/>
        <v>48</v>
      </c>
      <c r="G152" s="6">
        <v>395.9</v>
      </c>
      <c r="H152" s="6">
        <f t="shared" si="8"/>
        <v>395.9</v>
      </c>
      <c r="I152" s="6"/>
      <c r="J152" s="6"/>
      <c r="K152" s="6"/>
      <c r="L152" s="6"/>
      <c r="M152" s="6"/>
      <c r="N152" s="6">
        <v>19</v>
      </c>
      <c r="O152" s="6">
        <v>7</v>
      </c>
      <c r="P152" s="6">
        <v>141.25</v>
      </c>
      <c r="Q152" s="16">
        <v>7.434210526315789</v>
      </c>
      <c r="R152" s="2"/>
      <c r="S152" s="6"/>
      <c r="T152" s="22"/>
      <c r="W152" s="6"/>
      <c r="X152" s="6"/>
      <c r="Z152" s="2"/>
      <c r="AA152" s="6"/>
      <c r="AB152" s="6"/>
      <c r="AD152" s="2"/>
      <c r="AE152" s="6"/>
      <c r="AF152" s="6"/>
      <c r="AI152" s="6"/>
      <c r="AJ152" s="6"/>
      <c r="AL152" s="6">
        <v>9</v>
      </c>
      <c r="AM152" s="6">
        <v>6.25</v>
      </c>
      <c r="AN152" s="6">
        <v>56.25</v>
      </c>
      <c r="AO152" s="16">
        <v>6.25</v>
      </c>
      <c r="AQ152" s="6"/>
      <c r="AR152" s="6"/>
      <c r="AS152" s="6"/>
      <c r="AT152" s="6">
        <v>3</v>
      </c>
      <c r="AU152" s="6">
        <v>5.45</v>
      </c>
      <c r="AV152" s="6">
        <v>15.9</v>
      </c>
      <c r="AW152" s="16">
        <v>5.3</v>
      </c>
      <c r="AY152" s="6"/>
      <c r="AZ152" s="6"/>
      <c r="BA152" s="6"/>
      <c r="BB152" s="6">
        <v>9.5</v>
      </c>
      <c r="BC152" s="6">
        <v>14</v>
      </c>
      <c r="BD152" s="6">
        <v>133</v>
      </c>
      <c r="BE152" s="16">
        <v>14</v>
      </c>
      <c r="BF152" s="6">
        <v>7.5</v>
      </c>
      <c r="BG152" s="6">
        <v>6.6</v>
      </c>
      <c r="BH152" s="6">
        <v>49.50000000000001</v>
      </c>
      <c r="BI152" s="16">
        <v>6.6</v>
      </c>
      <c r="BK152" s="6"/>
      <c r="BL152" s="6"/>
      <c r="BN152" s="2"/>
      <c r="BO152" s="6"/>
      <c r="BQ152" s="6"/>
      <c r="BR152" s="6"/>
      <c r="BS152" s="6"/>
    </row>
    <row r="153" spans="1:71" ht="12.75">
      <c r="A153" s="3">
        <v>1407</v>
      </c>
      <c r="C153" s="6">
        <v>42</v>
      </c>
      <c r="D153" s="6">
        <v>318.1</v>
      </c>
      <c r="E153" s="6">
        <v>42</v>
      </c>
      <c r="F153" s="6">
        <f t="shared" si="7"/>
        <v>42</v>
      </c>
      <c r="G153" s="6">
        <v>318.1</v>
      </c>
      <c r="H153" s="6">
        <f t="shared" si="8"/>
        <v>318.1</v>
      </c>
      <c r="I153" s="6"/>
      <c r="J153" s="6"/>
      <c r="K153" s="6"/>
      <c r="L153" s="6"/>
      <c r="M153" s="6"/>
      <c r="N153" s="2"/>
      <c r="O153" s="6"/>
      <c r="P153" s="6"/>
      <c r="R153" s="2"/>
      <c r="S153" s="6"/>
      <c r="T153" s="22"/>
      <c r="W153" s="6"/>
      <c r="X153" s="6"/>
      <c r="Z153" s="16">
        <v>1</v>
      </c>
      <c r="AA153" s="16">
        <v>6.3</v>
      </c>
      <c r="AB153" s="16">
        <v>6.3</v>
      </c>
      <c r="AC153" s="16">
        <v>6.3</v>
      </c>
      <c r="AD153" s="16">
        <v>4</v>
      </c>
      <c r="AE153" s="16">
        <v>5.641666666666668</v>
      </c>
      <c r="AF153" s="16">
        <v>22.050000000000004</v>
      </c>
      <c r="AG153" s="16">
        <v>5.512500000000001</v>
      </c>
      <c r="AI153" s="6"/>
      <c r="AJ153" s="6"/>
      <c r="AL153" s="16">
        <v>18</v>
      </c>
      <c r="AM153" s="16">
        <v>5.25</v>
      </c>
      <c r="AN153" s="16">
        <v>94.5</v>
      </c>
      <c r="AO153" s="16">
        <v>5.25</v>
      </c>
      <c r="AQ153" s="6"/>
      <c r="AR153" s="6"/>
      <c r="AS153" s="6"/>
      <c r="AT153" s="16">
        <v>2</v>
      </c>
      <c r="AU153" s="16">
        <v>6.25</v>
      </c>
      <c r="AV153" s="16">
        <v>12.5</v>
      </c>
      <c r="AW153" s="16">
        <v>6.25</v>
      </c>
      <c r="AY153" s="6"/>
      <c r="AZ153" s="6"/>
      <c r="BA153" s="6"/>
      <c r="BB153" s="16">
        <v>9.5</v>
      </c>
      <c r="BC153" s="16">
        <v>14.5</v>
      </c>
      <c r="BD153" s="16">
        <v>137.75</v>
      </c>
      <c r="BE153" s="16">
        <v>14.5</v>
      </c>
      <c r="BF153" s="16">
        <v>7.5</v>
      </c>
      <c r="BG153" s="16">
        <v>6</v>
      </c>
      <c r="BH153" s="16">
        <v>45</v>
      </c>
      <c r="BI153" s="16">
        <v>6</v>
      </c>
      <c r="BK153" s="6"/>
      <c r="BL153" s="6"/>
      <c r="BN153" s="2"/>
      <c r="BO153" s="6"/>
      <c r="BQ153" s="6"/>
      <c r="BR153" s="6"/>
      <c r="BS153" s="6"/>
    </row>
    <row r="154" spans="1:71" ht="12.75">
      <c r="A154" s="3">
        <v>1408</v>
      </c>
      <c r="C154" s="6">
        <v>68</v>
      </c>
      <c r="D154" s="6">
        <v>450.31666666666666</v>
      </c>
      <c r="E154" s="6">
        <v>68</v>
      </c>
      <c r="F154" s="6">
        <f t="shared" si="7"/>
        <v>68</v>
      </c>
      <c r="G154" s="6">
        <v>450.31666666666666</v>
      </c>
      <c r="H154" s="6">
        <f t="shared" si="8"/>
        <v>450.31666666666666</v>
      </c>
      <c r="I154" s="6"/>
      <c r="J154" s="6"/>
      <c r="K154" s="6"/>
      <c r="L154" s="6"/>
      <c r="M154" s="6"/>
      <c r="N154" s="16">
        <v>36.33333333333333</v>
      </c>
      <c r="O154" s="16">
        <v>6.266666666666667</v>
      </c>
      <c r="P154" s="16">
        <v>232.4</v>
      </c>
      <c r="Q154" s="16">
        <v>6.396330275229359</v>
      </c>
      <c r="R154" s="2"/>
      <c r="S154" s="6"/>
      <c r="T154" s="22"/>
      <c r="W154" s="6"/>
      <c r="X154" s="6"/>
      <c r="Z154" s="2"/>
      <c r="AA154" s="6"/>
      <c r="AB154" s="6"/>
      <c r="AD154" s="2"/>
      <c r="AE154" s="6"/>
      <c r="AF154" s="6"/>
      <c r="AI154" s="6"/>
      <c r="AJ154" s="6"/>
      <c r="AL154" s="2"/>
      <c r="AM154" s="6"/>
      <c r="AN154" s="6"/>
      <c r="AQ154" s="6"/>
      <c r="AR154" s="6"/>
      <c r="AS154" s="6"/>
      <c r="AT154" s="16">
        <v>11.666666666666666</v>
      </c>
      <c r="AU154" s="16">
        <v>4.2</v>
      </c>
      <c r="AV154" s="16">
        <v>49</v>
      </c>
      <c r="AW154" s="16">
        <v>4.2</v>
      </c>
      <c r="AY154" s="6"/>
      <c r="AZ154" s="6"/>
      <c r="BA154" s="6"/>
      <c r="BB154" s="16">
        <v>11</v>
      </c>
      <c r="BC154" s="16">
        <v>12.138888888888888</v>
      </c>
      <c r="BD154" s="16">
        <v>128.41666666666669</v>
      </c>
      <c r="BE154" s="16">
        <v>11.674242424242426</v>
      </c>
      <c r="BF154" s="16"/>
      <c r="BG154" s="6"/>
      <c r="BH154" s="6"/>
      <c r="BJ154" s="16">
        <v>9</v>
      </c>
      <c r="BK154" s="16">
        <v>4.5</v>
      </c>
      <c r="BL154" s="16">
        <v>40.5</v>
      </c>
      <c r="BM154" s="16">
        <v>4.5</v>
      </c>
      <c r="BN154" s="2"/>
      <c r="BO154" s="6"/>
      <c r="BQ154" s="6"/>
      <c r="BR154" s="6"/>
      <c r="BS154" s="6"/>
    </row>
    <row r="155" spans="1:71" ht="12.75">
      <c r="A155" s="3">
        <v>1409</v>
      </c>
      <c r="C155" s="6">
        <v>73</v>
      </c>
      <c r="D155" s="6">
        <v>419.3666666666667</v>
      </c>
      <c r="E155" s="6">
        <v>73</v>
      </c>
      <c r="F155" s="6">
        <f t="shared" si="7"/>
        <v>73</v>
      </c>
      <c r="G155" s="6">
        <v>419.3666666666667</v>
      </c>
      <c r="H155" s="6">
        <f t="shared" si="8"/>
        <v>419.3666666666667</v>
      </c>
      <c r="I155" s="6"/>
      <c r="J155" s="6"/>
      <c r="K155" s="6"/>
      <c r="L155" s="6"/>
      <c r="M155" s="6"/>
      <c r="N155" s="16">
        <v>11.666666666666666</v>
      </c>
      <c r="O155" s="6">
        <v>6</v>
      </c>
      <c r="P155" s="16">
        <v>70</v>
      </c>
      <c r="Q155" s="16">
        <v>6</v>
      </c>
      <c r="R155" s="2"/>
      <c r="S155" s="6"/>
      <c r="T155" s="22"/>
      <c r="V155" s="16">
        <v>11</v>
      </c>
      <c r="W155" s="6">
        <v>4</v>
      </c>
      <c r="X155" s="16">
        <v>44</v>
      </c>
      <c r="Y155" s="16">
        <v>4</v>
      </c>
      <c r="Z155" s="2"/>
      <c r="AA155" s="6"/>
      <c r="AB155" s="6"/>
      <c r="AD155" s="2"/>
      <c r="AE155" s="6"/>
      <c r="AF155" s="6"/>
      <c r="AI155" s="6"/>
      <c r="AJ155" s="6"/>
      <c r="AL155" s="16">
        <v>11</v>
      </c>
      <c r="AM155" s="6">
        <v>6</v>
      </c>
      <c r="AN155" s="16">
        <v>66</v>
      </c>
      <c r="AO155" s="16">
        <v>6</v>
      </c>
      <c r="AQ155" s="6"/>
      <c r="AR155" s="6"/>
      <c r="AS155" s="6"/>
      <c r="AT155" s="16">
        <v>15</v>
      </c>
      <c r="AU155" s="6">
        <v>5.0249999999999995</v>
      </c>
      <c r="AV155" s="16">
        <v>76.80000000000001</v>
      </c>
      <c r="AW155" s="16">
        <v>5.120000000000001</v>
      </c>
      <c r="AY155" s="6"/>
      <c r="AZ155" s="6"/>
      <c r="BA155" s="6"/>
      <c r="BB155" s="16">
        <v>11.666666666666666</v>
      </c>
      <c r="BC155" s="6">
        <v>9</v>
      </c>
      <c r="BD155" s="16">
        <v>105</v>
      </c>
      <c r="BE155" s="16">
        <v>9</v>
      </c>
      <c r="BF155" s="16">
        <v>1</v>
      </c>
      <c r="BG155" s="6">
        <v>5.066666666666666</v>
      </c>
      <c r="BH155" s="16">
        <v>5.066666666666666</v>
      </c>
      <c r="BI155" s="16">
        <v>5.066666666666666</v>
      </c>
      <c r="BJ155" s="16">
        <v>11.666666666666666</v>
      </c>
      <c r="BK155" s="6">
        <v>4.5</v>
      </c>
      <c r="BL155" s="16">
        <v>52.5</v>
      </c>
      <c r="BM155" s="16">
        <v>4.5</v>
      </c>
      <c r="BN155" s="2"/>
      <c r="BO155" s="6"/>
      <c r="BQ155" s="6"/>
      <c r="BR155" s="6"/>
      <c r="BS155" s="6"/>
    </row>
    <row r="156" spans="1:71" ht="12.75">
      <c r="A156" s="3">
        <v>1410</v>
      </c>
      <c r="C156" s="6">
        <v>64</v>
      </c>
      <c r="D156" s="6">
        <v>397.15</v>
      </c>
      <c r="E156" s="6">
        <v>64</v>
      </c>
      <c r="F156" s="6">
        <f t="shared" si="7"/>
        <v>64</v>
      </c>
      <c r="G156" s="6">
        <v>397.15</v>
      </c>
      <c r="H156" s="6">
        <f t="shared" si="8"/>
        <v>397.15</v>
      </c>
      <c r="I156" s="6"/>
      <c r="J156" s="6"/>
      <c r="K156" s="6"/>
      <c r="L156" s="6"/>
      <c r="M156" s="6"/>
      <c r="N156" s="16">
        <v>11</v>
      </c>
      <c r="O156" s="6">
        <v>5.4</v>
      </c>
      <c r="P156" s="16">
        <v>63</v>
      </c>
      <c r="Q156" s="16">
        <v>5.7272727272727275</v>
      </c>
      <c r="R156" s="2"/>
      <c r="S156" s="6"/>
      <c r="T156" s="22"/>
      <c r="W156" s="6"/>
      <c r="X156" s="6"/>
      <c r="Z156" s="2"/>
      <c r="AA156" s="6"/>
      <c r="AB156" s="6"/>
      <c r="AD156" s="2"/>
      <c r="AE156" s="6"/>
      <c r="AF156" s="6"/>
      <c r="AI156" s="6"/>
      <c r="AJ156" s="6"/>
      <c r="AL156" s="2"/>
      <c r="AM156" s="6"/>
      <c r="AN156" s="6"/>
      <c r="AP156" s="16">
        <v>10</v>
      </c>
      <c r="AQ156" s="6">
        <v>5.6</v>
      </c>
      <c r="AR156" s="16">
        <v>56.00000000000001</v>
      </c>
      <c r="AS156" s="16">
        <v>5.6</v>
      </c>
      <c r="AT156" s="16">
        <v>10</v>
      </c>
      <c r="AU156" s="6">
        <v>4</v>
      </c>
      <c r="AV156" s="16">
        <v>40</v>
      </c>
      <c r="AW156" s="16">
        <v>4</v>
      </c>
      <c r="AY156" s="6"/>
      <c r="AZ156" s="6"/>
      <c r="BA156" s="6"/>
      <c r="BB156" s="16">
        <v>11</v>
      </c>
      <c r="BC156" s="6">
        <v>9</v>
      </c>
      <c r="BD156" s="16">
        <v>99</v>
      </c>
      <c r="BE156" s="16">
        <v>9</v>
      </c>
      <c r="BF156" s="16">
        <v>22</v>
      </c>
      <c r="BG156" s="6">
        <v>6.325</v>
      </c>
      <c r="BH156" s="16">
        <v>139.15</v>
      </c>
      <c r="BI156" s="16">
        <v>6.325</v>
      </c>
      <c r="BK156" s="6"/>
      <c r="BL156" s="6"/>
      <c r="BN156" s="2"/>
      <c r="BO156" s="6"/>
      <c r="BQ156" s="6"/>
      <c r="BR156" s="6"/>
      <c r="BS156" s="6"/>
    </row>
    <row r="157" spans="3:71" ht="12.7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2"/>
      <c r="O157" s="6"/>
      <c r="P157" s="6"/>
      <c r="R157" s="2"/>
      <c r="S157" s="6"/>
      <c r="T157" s="22"/>
      <c r="W157" s="6"/>
      <c r="X157" s="6"/>
      <c r="Z157" s="2"/>
      <c r="AA157" s="6"/>
      <c r="AB157" s="6"/>
      <c r="AD157" s="2"/>
      <c r="AE157" s="6"/>
      <c r="AF157" s="6"/>
      <c r="AI157" s="6"/>
      <c r="AJ157" s="6"/>
      <c r="AL157" s="2"/>
      <c r="AM157" s="6"/>
      <c r="AN157" s="6"/>
      <c r="AQ157" s="6"/>
      <c r="AR157" s="6"/>
      <c r="AS157" s="6"/>
      <c r="AT157" s="2"/>
      <c r="AU157" s="6"/>
      <c r="AV157" s="6"/>
      <c r="AY157" s="6"/>
      <c r="AZ157" s="6"/>
      <c r="BA157" s="6"/>
      <c r="BB157" s="6"/>
      <c r="BC157" s="6"/>
      <c r="BD157" s="6"/>
      <c r="BF157" s="2"/>
      <c r="BG157" s="6"/>
      <c r="BH157" s="6"/>
      <c r="BK157" s="6"/>
      <c r="BL157" s="6"/>
      <c r="BN157" s="2"/>
      <c r="BO157" s="6"/>
      <c r="BQ157" s="6"/>
      <c r="BR157" s="6"/>
      <c r="BS157" s="6"/>
    </row>
    <row r="158" spans="1:71" ht="12.75">
      <c r="A158" s="3" t="s">
        <v>40</v>
      </c>
      <c r="C158" s="6">
        <f aca="true" t="shared" si="9" ref="C158:H158">SUM(C146:C157)</f>
        <v>581.5</v>
      </c>
      <c r="D158" s="6">
        <f t="shared" si="9"/>
        <v>4206.675</v>
      </c>
      <c r="E158" s="6">
        <f t="shared" si="9"/>
        <v>581.5</v>
      </c>
      <c r="F158" s="6">
        <f t="shared" si="9"/>
        <v>581.5</v>
      </c>
      <c r="G158" s="6">
        <f t="shared" si="9"/>
        <v>4206.675</v>
      </c>
      <c r="H158" s="6">
        <f t="shared" si="9"/>
        <v>4206.675</v>
      </c>
      <c r="I158" s="6"/>
      <c r="J158" s="6"/>
      <c r="K158" s="6"/>
      <c r="L158" s="6"/>
      <c r="M158" s="6"/>
      <c r="N158" s="2"/>
      <c r="O158" s="6"/>
      <c r="P158" s="6"/>
      <c r="R158" s="2"/>
      <c r="S158" s="6"/>
      <c r="T158" s="22"/>
      <c r="W158" s="6"/>
      <c r="X158" s="6"/>
      <c r="Z158" s="2"/>
      <c r="AA158" s="6"/>
      <c r="AB158" s="6"/>
      <c r="AD158" s="2"/>
      <c r="AE158" s="6"/>
      <c r="AF158" s="6"/>
      <c r="AI158" s="6"/>
      <c r="AJ158" s="6"/>
      <c r="AL158" s="2"/>
      <c r="AM158" s="6"/>
      <c r="AN158" s="6"/>
      <c r="AQ158" s="6"/>
      <c r="AR158" s="6"/>
      <c r="AS158" s="6"/>
      <c r="AT158" s="2"/>
      <c r="AU158" s="6"/>
      <c r="AV158" s="6"/>
      <c r="AY158" s="6"/>
      <c r="AZ158" s="6"/>
      <c r="BA158" s="6"/>
      <c r="BB158" s="6"/>
      <c r="BC158" s="6"/>
      <c r="BD158" s="6"/>
      <c r="BF158" s="2"/>
      <c r="BG158" s="6"/>
      <c r="BH158" s="6"/>
      <c r="BK158" s="6"/>
      <c r="BL158" s="6"/>
      <c r="BN158" s="2"/>
      <c r="BO158" s="6"/>
      <c r="BQ158" s="6"/>
      <c r="BR158" s="6"/>
      <c r="BS158" s="6"/>
    </row>
    <row r="159" spans="1:71" ht="12.75">
      <c r="A159" s="3" t="s">
        <v>134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2"/>
      <c r="O159" s="6"/>
      <c r="P159" s="6"/>
      <c r="R159" s="2"/>
      <c r="S159" s="6"/>
      <c r="T159" s="22"/>
      <c r="W159" s="6"/>
      <c r="X159" s="6"/>
      <c r="Z159" s="2"/>
      <c r="AA159" s="6"/>
      <c r="AB159" s="6"/>
      <c r="AD159" s="2"/>
      <c r="AE159" s="6"/>
      <c r="AF159" s="6"/>
      <c r="AI159" s="6"/>
      <c r="AJ159" s="6"/>
      <c r="AL159" s="2"/>
      <c r="AM159" s="6"/>
      <c r="AN159" s="6"/>
      <c r="AQ159" s="6"/>
      <c r="AR159" s="6"/>
      <c r="AS159" s="6"/>
      <c r="AT159" s="2"/>
      <c r="AU159" s="6"/>
      <c r="AV159" s="6"/>
      <c r="AY159" s="6"/>
      <c r="AZ159" s="6"/>
      <c r="BA159" s="6"/>
      <c r="BB159" s="6"/>
      <c r="BC159" s="6"/>
      <c r="BD159" s="6"/>
      <c r="BF159" s="2"/>
      <c r="BG159" s="6"/>
      <c r="BH159" s="6"/>
      <c r="BK159" s="6"/>
      <c r="BL159" s="6"/>
      <c r="BN159" s="2"/>
      <c r="BO159" s="6"/>
      <c r="BQ159" s="6"/>
      <c r="BR159" s="6"/>
      <c r="BS159" s="6"/>
    </row>
    <row r="160" spans="1:71" ht="12.75">
      <c r="A160" s="3" t="s">
        <v>174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2"/>
      <c r="O160" s="6"/>
      <c r="P160" s="6"/>
      <c r="R160" s="2"/>
      <c r="S160" s="6"/>
      <c r="T160" s="22"/>
      <c r="W160" s="6"/>
      <c r="X160" s="6"/>
      <c r="Z160" s="2"/>
      <c r="AA160" s="6"/>
      <c r="AB160" s="6"/>
      <c r="AD160" s="2"/>
      <c r="AE160" s="6"/>
      <c r="AF160" s="6"/>
      <c r="AI160" s="6"/>
      <c r="AJ160" s="6"/>
      <c r="AL160" s="2"/>
      <c r="AM160" s="6"/>
      <c r="AN160" s="6"/>
      <c r="AQ160" s="6"/>
      <c r="AR160" s="6"/>
      <c r="AS160" s="6"/>
      <c r="AT160" s="2"/>
      <c r="AU160" s="6"/>
      <c r="AV160" s="6"/>
      <c r="AY160" s="6"/>
      <c r="AZ160" s="6"/>
      <c r="BA160" s="6"/>
      <c r="BB160" s="6"/>
      <c r="BC160" s="6"/>
      <c r="BD160" s="6"/>
      <c r="BF160" s="2"/>
      <c r="BG160" s="6"/>
      <c r="BH160" s="6"/>
      <c r="BK160" s="6"/>
      <c r="BL160" s="6"/>
      <c r="BN160" s="2"/>
      <c r="BO160" s="6"/>
      <c r="BQ160" s="6"/>
      <c r="BR160" s="6"/>
      <c r="BS160" s="6"/>
    </row>
    <row r="161" spans="3:71" ht="12.7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"/>
      <c r="O161" s="6"/>
      <c r="P161" s="6"/>
      <c r="R161" s="2"/>
      <c r="S161" s="6"/>
      <c r="T161" s="22"/>
      <c r="W161" s="6"/>
      <c r="X161" s="6"/>
      <c r="Z161" s="2"/>
      <c r="AA161" s="6"/>
      <c r="AB161" s="6"/>
      <c r="AD161" s="2"/>
      <c r="AE161" s="6"/>
      <c r="AF161" s="6"/>
      <c r="AI161" s="6"/>
      <c r="AJ161" s="6"/>
      <c r="AL161" s="2"/>
      <c r="AM161" s="6"/>
      <c r="AN161" s="6"/>
      <c r="AQ161" s="6"/>
      <c r="AR161" s="6"/>
      <c r="AS161" s="6"/>
      <c r="AT161" s="2"/>
      <c r="AU161" s="6"/>
      <c r="AV161" s="6"/>
      <c r="AY161" s="6"/>
      <c r="AZ161" s="6"/>
      <c r="BA161" s="6"/>
      <c r="BB161" s="6"/>
      <c r="BC161" s="6"/>
      <c r="BD161" s="6"/>
      <c r="BF161" s="2"/>
      <c r="BG161" s="6"/>
      <c r="BH161" s="6"/>
      <c r="BK161" s="6"/>
      <c r="BL161" s="6"/>
      <c r="BN161" s="2"/>
      <c r="BO161" s="6"/>
      <c r="BQ161" s="6"/>
      <c r="BR161" s="6"/>
      <c r="BS161" s="6"/>
    </row>
    <row r="162" spans="1:71" ht="12.75">
      <c r="A162" s="3">
        <v>1411</v>
      </c>
      <c r="C162" s="6">
        <v>31</v>
      </c>
      <c r="D162" s="6">
        <v>197.6</v>
      </c>
      <c r="E162" s="6">
        <v>31</v>
      </c>
      <c r="F162" s="6">
        <f aca="true" t="shared" si="10" ref="F162:F171">N162+R162+V162+Z162+AD162+AH162+AL162+AP162+AT162+AX162+BB162+BF162+BJ162</f>
        <v>31</v>
      </c>
      <c r="G162" s="6">
        <v>197.6</v>
      </c>
      <c r="H162" s="6">
        <f aca="true" t="shared" si="11" ref="H162:H171">P162+T162+X162+AB162+AF162+AJ162+AN162+AR162+AV162+AZ162+BD162+BH162+BL162</f>
        <v>197.6</v>
      </c>
      <c r="I162" s="6"/>
      <c r="J162" s="6"/>
      <c r="K162" s="6"/>
      <c r="L162" s="6"/>
      <c r="M162" s="6"/>
      <c r="N162" s="2"/>
      <c r="O162" s="6"/>
      <c r="P162" s="6"/>
      <c r="R162" s="2"/>
      <c r="S162" s="6"/>
      <c r="T162" s="22"/>
      <c r="W162" s="6"/>
      <c r="X162" s="6"/>
      <c r="Z162" s="2"/>
      <c r="AA162" s="6"/>
      <c r="AB162" s="6"/>
      <c r="AD162" s="2"/>
      <c r="AE162" s="6"/>
      <c r="AF162" s="6"/>
      <c r="AI162" s="6"/>
      <c r="AJ162" s="6"/>
      <c r="AL162" s="2"/>
      <c r="AM162" s="6"/>
      <c r="AN162" s="6"/>
      <c r="AQ162" s="6"/>
      <c r="AR162" s="6"/>
      <c r="AS162" s="6"/>
      <c r="AT162" s="16">
        <v>11</v>
      </c>
      <c r="AU162" s="6">
        <v>4.8</v>
      </c>
      <c r="AV162" s="16">
        <v>59.1</v>
      </c>
      <c r="AW162" s="16">
        <v>5.372727272727273</v>
      </c>
      <c r="AY162" s="6"/>
      <c r="AZ162" s="6"/>
      <c r="BA162" s="6"/>
      <c r="BB162" s="16">
        <v>10</v>
      </c>
      <c r="BC162" s="6">
        <v>9.25</v>
      </c>
      <c r="BD162" s="16">
        <v>92.5</v>
      </c>
      <c r="BE162" s="16">
        <v>9.25</v>
      </c>
      <c r="BF162" s="2"/>
      <c r="BG162" s="6"/>
      <c r="BH162" s="6"/>
      <c r="BJ162" s="16">
        <v>10</v>
      </c>
      <c r="BK162" s="6">
        <v>4.6</v>
      </c>
      <c r="BL162" s="16">
        <v>46</v>
      </c>
      <c r="BM162" s="16">
        <v>4.6</v>
      </c>
      <c r="BN162" s="2"/>
      <c r="BO162" s="6"/>
      <c r="BQ162" s="6"/>
      <c r="BR162" s="6"/>
      <c r="BS162" s="6"/>
    </row>
    <row r="163" spans="1:71" ht="12.75">
      <c r="A163" s="3">
        <v>1412</v>
      </c>
      <c r="C163" s="6">
        <v>33</v>
      </c>
      <c r="D163" s="6">
        <v>190.3</v>
      </c>
      <c r="E163" s="6">
        <v>33</v>
      </c>
      <c r="F163" s="6">
        <f t="shared" si="10"/>
        <v>33</v>
      </c>
      <c r="G163" s="6">
        <v>190.3</v>
      </c>
      <c r="H163" s="6">
        <f t="shared" si="11"/>
        <v>190.3</v>
      </c>
      <c r="I163" s="6"/>
      <c r="J163" s="6"/>
      <c r="K163" s="6"/>
      <c r="L163" s="6"/>
      <c r="M163" s="6"/>
      <c r="N163" s="9">
        <v>11</v>
      </c>
      <c r="O163" s="6">
        <v>6.25</v>
      </c>
      <c r="P163" s="16">
        <v>68.75</v>
      </c>
      <c r="Q163" s="16">
        <v>6.25</v>
      </c>
      <c r="R163" s="2"/>
      <c r="S163" s="6"/>
      <c r="T163" s="22"/>
      <c r="W163" s="6"/>
      <c r="X163" s="6"/>
      <c r="Z163" s="2"/>
      <c r="AA163" s="6"/>
      <c r="AB163" s="6"/>
      <c r="AD163" s="2"/>
      <c r="AE163" s="6"/>
      <c r="AF163" s="6"/>
      <c r="AI163" s="6"/>
      <c r="AJ163" s="6"/>
      <c r="AL163" s="2"/>
      <c r="AM163" s="6"/>
      <c r="AN163" s="6"/>
      <c r="AP163" s="9">
        <v>11</v>
      </c>
      <c r="AQ163" s="6">
        <v>6.25</v>
      </c>
      <c r="AR163" s="16">
        <v>68.75</v>
      </c>
      <c r="AS163" s="16">
        <v>6.25</v>
      </c>
      <c r="AT163" s="2"/>
      <c r="AU163" s="6"/>
      <c r="AV163" s="6"/>
      <c r="AY163" s="6"/>
      <c r="AZ163" s="6"/>
      <c r="BA163" s="6"/>
      <c r="BB163" s="6"/>
      <c r="BC163" s="6"/>
      <c r="BD163" s="6"/>
      <c r="BF163" s="2"/>
      <c r="BG163" s="6"/>
      <c r="BH163" s="6"/>
      <c r="BJ163" s="9">
        <v>11</v>
      </c>
      <c r="BK163" s="6">
        <v>4.8</v>
      </c>
      <c r="BL163" s="16">
        <v>52.8</v>
      </c>
      <c r="BM163" s="16">
        <v>4.8</v>
      </c>
      <c r="BN163" s="2"/>
      <c r="BO163" s="6"/>
      <c r="BQ163" s="6"/>
      <c r="BR163" s="6"/>
      <c r="BS163" s="6"/>
    </row>
    <row r="164" spans="1:71" ht="12.75">
      <c r="A164" s="3">
        <v>1413</v>
      </c>
      <c r="C164" s="6">
        <v>34</v>
      </c>
      <c r="D164" s="6">
        <v>239.3</v>
      </c>
      <c r="E164" s="6">
        <v>34</v>
      </c>
      <c r="F164" s="6">
        <f t="shared" si="10"/>
        <v>34</v>
      </c>
      <c r="G164" s="6">
        <v>239.3</v>
      </c>
      <c r="H164" s="6">
        <f t="shared" si="11"/>
        <v>239.3</v>
      </c>
      <c r="I164" s="6"/>
      <c r="J164" s="6"/>
      <c r="K164" s="6"/>
      <c r="L164" s="6"/>
      <c r="M164" s="6"/>
      <c r="N164" s="2"/>
      <c r="O164" s="6"/>
      <c r="P164" s="6"/>
      <c r="R164" s="2"/>
      <c r="S164" s="6"/>
      <c r="T164" s="22"/>
      <c r="W164" s="6"/>
      <c r="X164" s="6"/>
      <c r="Z164" s="2"/>
      <c r="AA164" s="6"/>
      <c r="AB164" s="6"/>
      <c r="AD164" s="2"/>
      <c r="AE164" s="6"/>
      <c r="AF164" s="6"/>
      <c r="AI164" s="6"/>
      <c r="AJ164" s="6"/>
      <c r="AL164" s="9">
        <v>11</v>
      </c>
      <c r="AM164" s="6">
        <v>6.5</v>
      </c>
      <c r="AN164" s="16">
        <v>71.5</v>
      </c>
      <c r="AO164" s="16">
        <v>6.5</v>
      </c>
      <c r="AP164" s="9">
        <v>1</v>
      </c>
      <c r="AQ164" s="6">
        <v>5</v>
      </c>
      <c r="AR164" s="16">
        <v>5</v>
      </c>
      <c r="AS164" s="16">
        <v>5</v>
      </c>
      <c r="AT164" s="2"/>
      <c r="AU164" s="6"/>
      <c r="AV164" s="6"/>
      <c r="AY164" s="6"/>
      <c r="AZ164" s="6"/>
      <c r="BA164" s="6"/>
      <c r="BB164" s="8">
        <v>11</v>
      </c>
      <c r="BC164" s="6">
        <v>10</v>
      </c>
      <c r="BD164" s="16">
        <v>110</v>
      </c>
      <c r="BE164" s="16">
        <v>10</v>
      </c>
      <c r="BF164" s="2"/>
      <c r="BG164" s="6"/>
      <c r="BH164" s="6"/>
      <c r="BJ164" s="9">
        <v>11</v>
      </c>
      <c r="BK164" s="6">
        <v>4.8</v>
      </c>
      <c r="BL164" s="16">
        <v>52.8</v>
      </c>
      <c r="BM164" s="16">
        <v>4.8</v>
      </c>
      <c r="BN164" s="2"/>
      <c r="BO164" s="6"/>
      <c r="BQ164" s="6"/>
      <c r="BR164" s="6"/>
      <c r="BS164" s="6"/>
    </row>
    <row r="165" spans="1:71" ht="12.75">
      <c r="A165" s="3">
        <v>1414</v>
      </c>
      <c r="C165" s="6">
        <v>45</v>
      </c>
      <c r="D165" s="6">
        <v>305.95</v>
      </c>
      <c r="E165" s="6">
        <v>45</v>
      </c>
      <c r="F165" s="6">
        <f t="shared" si="10"/>
        <v>45</v>
      </c>
      <c r="G165" s="6">
        <v>305.95</v>
      </c>
      <c r="H165" s="6">
        <f t="shared" si="11"/>
        <v>305.95</v>
      </c>
      <c r="I165" s="6"/>
      <c r="J165" s="6"/>
      <c r="K165" s="6"/>
      <c r="L165" s="6"/>
      <c r="M165" s="6"/>
      <c r="N165" s="9">
        <v>11</v>
      </c>
      <c r="O165" s="6">
        <v>7</v>
      </c>
      <c r="P165" s="16">
        <v>77</v>
      </c>
      <c r="Q165" s="16">
        <v>7</v>
      </c>
      <c r="R165" s="2"/>
      <c r="S165" s="6"/>
      <c r="T165" s="22"/>
      <c r="V165" s="9">
        <v>1</v>
      </c>
      <c r="W165" s="6">
        <v>5.1</v>
      </c>
      <c r="X165" s="16">
        <v>5.1</v>
      </c>
      <c r="Y165" s="16">
        <v>5.1</v>
      </c>
      <c r="Z165" s="9">
        <v>5.5</v>
      </c>
      <c r="AA165" s="6">
        <v>5.7</v>
      </c>
      <c r="AB165" s="16">
        <v>31.35</v>
      </c>
      <c r="AC165" s="16">
        <v>5.7</v>
      </c>
      <c r="AD165" s="2"/>
      <c r="AE165" s="6"/>
      <c r="AF165" s="6"/>
      <c r="AI165" s="6"/>
      <c r="AJ165" s="6"/>
      <c r="AL165" s="2"/>
      <c r="AM165" s="6"/>
      <c r="AN165" s="6"/>
      <c r="AP165" s="9">
        <v>5.5</v>
      </c>
      <c r="AQ165" s="6">
        <v>5.4</v>
      </c>
      <c r="AR165" s="16">
        <v>29.700000000000003</v>
      </c>
      <c r="AS165" s="16">
        <v>5.4</v>
      </c>
      <c r="AT165" s="2"/>
      <c r="AU165" s="6"/>
      <c r="AV165" s="6"/>
      <c r="AY165" s="6"/>
      <c r="AZ165" s="6"/>
      <c r="BA165" s="6"/>
      <c r="BB165" s="8">
        <v>11</v>
      </c>
      <c r="BC165" s="6">
        <v>10</v>
      </c>
      <c r="BD165" s="16">
        <v>110</v>
      </c>
      <c r="BE165" s="16">
        <v>10</v>
      </c>
      <c r="BF165" s="2"/>
      <c r="BG165" s="6"/>
      <c r="BH165" s="6"/>
      <c r="BJ165" s="9">
        <v>11</v>
      </c>
      <c r="BK165" s="6">
        <v>4.8</v>
      </c>
      <c r="BL165" s="16">
        <v>52.8</v>
      </c>
      <c r="BM165" s="16">
        <v>4.8</v>
      </c>
      <c r="BN165" s="2"/>
      <c r="BO165" s="6"/>
      <c r="BQ165" s="6"/>
      <c r="BR165" s="6"/>
      <c r="BS165" s="6"/>
    </row>
    <row r="166" spans="1:71" ht="12.75">
      <c r="A166" s="3">
        <v>1415</v>
      </c>
      <c r="C166" s="6">
        <v>81</v>
      </c>
      <c r="D166" s="6">
        <v>432.7</v>
      </c>
      <c r="E166" s="6">
        <v>81</v>
      </c>
      <c r="F166" s="6">
        <f t="shared" si="10"/>
        <v>81</v>
      </c>
      <c r="G166" s="6">
        <v>432.7</v>
      </c>
      <c r="H166" s="6">
        <f t="shared" si="11"/>
        <v>432.7</v>
      </c>
      <c r="I166" s="6"/>
      <c r="J166" s="6"/>
      <c r="K166" s="6"/>
      <c r="L166" s="6"/>
      <c r="M166" s="6"/>
      <c r="N166" s="16">
        <v>12</v>
      </c>
      <c r="O166" s="6">
        <v>5.366666666666667</v>
      </c>
      <c r="P166" s="16">
        <v>69.2</v>
      </c>
      <c r="Q166" s="16">
        <v>5.766666666666667</v>
      </c>
      <c r="R166" s="2"/>
      <c r="S166" s="6"/>
      <c r="T166" s="22"/>
      <c r="V166" s="16">
        <v>11</v>
      </c>
      <c r="W166" s="6">
        <v>7</v>
      </c>
      <c r="X166" s="16">
        <v>77</v>
      </c>
      <c r="Y166" s="16">
        <v>7</v>
      </c>
      <c r="Z166" s="2"/>
      <c r="AA166" s="6"/>
      <c r="AB166" s="6"/>
      <c r="AD166" s="16">
        <v>24</v>
      </c>
      <c r="AE166" s="6">
        <v>4.318181818181818</v>
      </c>
      <c r="AF166" s="16">
        <v>101.3</v>
      </c>
      <c r="AG166" s="16">
        <v>4.220833333333333</v>
      </c>
      <c r="AI166" s="6"/>
      <c r="AJ166" s="6"/>
      <c r="AL166" s="2"/>
      <c r="AM166" s="6"/>
      <c r="AN166" s="6"/>
      <c r="AQ166" s="6"/>
      <c r="AR166" s="6"/>
      <c r="AS166" s="6"/>
      <c r="AT166" s="16">
        <v>11</v>
      </c>
      <c r="AU166" s="6">
        <v>5.9</v>
      </c>
      <c r="AV166" s="16">
        <v>64.9</v>
      </c>
      <c r="AW166" s="16">
        <v>5.9</v>
      </c>
      <c r="AY166" s="6"/>
      <c r="AZ166" s="6"/>
      <c r="BA166" s="6"/>
      <c r="BB166" s="16">
        <v>1</v>
      </c>
      <c r="BC166" s="6">
        <v>15.8</v>
      </c>
      <c r="BD166" s="16">
        <v>15.8</v>
      </c>
      <c r="BE166" s="16">
        <v>15.8</v>
      </c>
      <c r="BF166" s="2"/>
      <c r="BG166" s="6"/>
      <c r="BH166" s="6"/>
      <c r="BJ166" s="16">
        <v>22</v>
      </c>
      <c r="BK166" s="6">
        <v>4.75</v>
      </c>
      <c r="BL166" s="16">
        <v>104.5</v>
      </c>
      <c r="BM166" s="16">
        <v>4.75</v>
      </c>
      <c r="BN166" s="2"/>
      <c r="BO166" s="6"/>
      <c r="BQ166" s="6"/>
      <c r="BR166" s="6"/>
      <c r="BS166" s="6"/>
    </row>
    <row r="167" spans="1:71" ht="12.75">
      <c r="A167" s="3">
        <v>1416</v>
      </c>
      <c r="C167" s="6">
        <v>63</v>
      </c>
      <c r="D167" s="6">
        <v>301.09999999999997</v>
      </c>
      <c r="E167" s="6">
        <v>63</v>
      </c>
      <c r="F167" s="6">
        <f t="shared" si="10"/>
        <v>63</v>
      </c>
      <c r="G167" s="6">
        <v>301.09999999999997</v>
      </c>
      <c r="H167" s="6">
        <f t="shared" si="11"/>
        <v>301.1</v>
      </c>
      <c r="I167" s="6"/>
      <c r="J167" s="6"/>
      <c r="K167" s="6"/>
      <c r="L167" s="6"/>
      <c r="M167" s="6"/>
      <c r="N167" s="16">
        <v>11</v>
      </c>
      <c r="O167" s="6">
        <v>5.6</v>
      </c>
      <c r="P167" s="16">
        <v>61.60000000000001</v>
      </c>
      <c r="Q167" s="16">
        <v>5.6</v>
      </c>
      <c r="R167" s="2"/>
      <c r="S167" s="6"/>
      <c r="T167" s="22"/>
      <c r="W167" s="6"/>
      <c r="X167" s="6"/>
      <c r="Z167" s="16">
        <v>1</v>
      </c>
      <c r="AA167" s="6">
        <v>4</v>
      </c>
      <c r="AB167" s="16">
        <v>4</v>
      </c>
      <c r="AC167" s="16">
        <v>4</v>
      </c>
      <c r="AD167" s="16">
        <v>1</v>
      </c>
      <c r="AE167" s="6">
        <v>4</v>
      </c>
      <c r="AF167" s="16">
        <v>4</v>
      </c>
      <c r="AG167" s="16">
        <v>4</v>
      </c>
      <c r="AI167" s="6"/>
      <c r="AJ167" s="6"/>
      <c r="AL167" s="2"/>
      <c r="AM167" s="6"/>
      <c r="AN167" s="6"/>
      <c r="AP167" s="16">
        <v>11</v>
      </c>
      <c r="AQ167" s="6">
        <v>5.4</v>
      </c>
      <c r="AR167" s="16">
        <v>59.400000000000006</v>
      </c>
      <c r="AS167" s="16">
        <v>5.4</v>
      </c>
      <c r="AT167" s="16">
        <v>28</v>
      </c>
      <c r="AU167" s="6">
        <v>4.3</v>
      </c>
      <c r="AV167" s="16">
        <v>120.4</v>
      </c>
      <c r="AW167" s="16">
        <v>4.3</v>
      </c>
      <c r="AY167" s="6"/>
      <c r="AZ167" s="6"/>
      <c r="BA167" s="6"/>
      <c r="BB167" s="6"/>
      <c r="BC167" s="6"/>
      <c r="BD167" s="6"/>
      <c r="BF167" s="2"/>
      <c r="BG167" s="6"/>
      <c r="BH167" s="6"/>
      <c r="BJ167" s="16">
        <v>11</v>
      </c>
      <c r="BK167" s="6">
        <v>4.7</v>
      </c>
      <c r="BL167" s="16">
        <v>51.7</v>
      </c>
      <c r="BM167" s="16">
        <v>4.7</v>
      </c>
      <c r="BN167" s="2"/>
      <c r="BO167" s="6"/>
      <c r="BQ167" s="6"/>
      <c r="BR167" s="6"/>
      <c r="BS167" s="6"/>
    </row>
    <row r="168" spans="1:71" ht="12.75">
      <c r="A168" s="3">
        <v>1417</v>
      </c>
      <c r="C168" s="6">
        <v>70</v>
      </c>
      <c r="D168" s="6">
        <v>404.65</v>
      </c>
      <c r="E168" s="6">
        <v>70</v>
      </c>
      <c r="F168" s="6">
        <f t="shared" si="10"/>
        <v>70</v>
      </c>
      <c r="G168" s="6">
        <v>404.65</v>
      </c>
      <c r="H168" s="6">
        <f t="shared" si="11"/>
        <v>404.65</v>
      </c>
      <c r="I168" s="6"/>
      <c r="J168" s="6"/>
      <c r="K168" s="6"/>
      <c r="L168" s="6"/>
      <c r="M168" s="6"/>
      <c r="N168" s="16">
        <v>2</v>
      </c>
      <c r="O168" s="6">
        <v>4.65</v>
      </c>
      <c r="P168" s="16">
        <v>9.3</v>
      </c>
      <c r="Q168" s="16">
        <v>4.65</v>
      </c>
      <c r="R168" s="2"/>
      <c r="S168" s="6"/>
      <c r="T168" s="22"/>
      <c r="V168" s="16">
        <v>34</v>
      </c>
      <c r="W168" s="6">
        <v>4.2</v>
      </c>
      <c r="X168" s="16">
        <v>144.39999999999998</v>
      </c>
      <c r="Y168" s="16">
        <v>4.247058823529411</v>
      </c>
      <c r="Z168" s="16">
        <v>1</v>
      </c>
      <c r="AA168" s="6">
        <v>4</v>
      </c>
      <c r="AB168" s="16">
        <v>4</v>
      </c>
      <c r="AC168" s="16">
        <v>4</v>
      </c>
      <c r="AD168" s="16">
        <v>11</v>
      </c>
      <c r="AE168" s="6">
        <v>6.5</v>
      </c>
      <c r="AF168" s="16">
        <v>71.5</v>
      </c>
      <c r="AG168" s="16">
        <v>6.5</v>
      </c>
      <c r="AI168" s="6"/>
      <c r="AJ168" s="6"/>
      <c r="AL168" s="2"/>
      <c r="AM168" s="6"/>
      <c r="AN168" s="6"/>
      <c r="AP168" s="16"/>
      <c r="AQ168" s="6"/>
      <c r="AR168" s="6"/>
      <c r="AS168" s="6"/>
      <c r="AT168" s="2"/>
      <c r="AU168" s="6"/>
      <c r="AV168" s="6"/>
      <c r="AY168" s="6"/>
      <c r="AZ168" s="6"/>
      <c r="BA168" s="6"/>
      <c r="BB168" s="16">
        <v>11</v>
      </c>
      <c r="BC168" s="6">
        <v>11.25</v>
      </c>
      <c r="BD168" s="16">
        <v>123.75</v>
      </c>
      <c r="BE168" s="16">
        <v>11.25</v>
      </c>
      <c r="BF168" s="2"/>
      <c r="BG168" s="6"/>
      <c r="BH168" s="6"/>
      <c r="BJ168" s="16">
        <v>11</v>
      </c>
      <c r="BK168" s="6">
        <v>4.7</v>
      </c>
      <c r="BL168" s="16">
        <v>51.7</v>
      </c>
      <c r="BM168" s="16">
        <v>4.7</v>
      </c>
      <c r="BN168" s="2"/>
      <c r="BO168" s="6"/>
      <c r="BQ168" s="6"/>
      <c r="BR168" s="6"/>
      <c r="BS168" s="6"/>
    </row>
    <row r="169" spans="1:71" ht="12.75">
      <c r="A169" s="3">
        <v>1418</v>
      </c>
      <c r="C169" s="6">
        <v>63</v>
      </c>
      <c r="D169" s="6">
        <v>363.1</v>
      </c>
      <c r="E169" s="6">
        <v>63</v>
      </c>
      <c r="F169" s="6">
        <f t="shared" si="10"/>
        <v>63</v>
      </c>
      <c r="G169" s="6">
        <v>363.1</v>
      </c>
      <c r="H169" s="6">
        <f t="shared" si="11"/>
        <v>363.1</v>
      </c>
      <c r="I169" s="6"/>
      <c r="J169" s="6"/>
      <c r="K169" s="6"/>
      <c r="L169" s="6"/>
      <c r="M169" s="6"/>
      <c r="N169" s="16">
        <v>30</v>
      </c>
      <c r="O169" s="6">
        <v>6.333333333333333</v>
      </c>
      <c r="P169" s="16">
        <v>201.25</v>
      </c>
      <c r="Q169" s="16">
        <v>6.708333333333333</v>
      </c>
      <c r="R169" s="2"/>
      <c r="S169" s="6"/>
      <c r="T169" s="22"/>
      <c r="W169" s="6"/>
      <c r="X169" s="6"/>
      <c r="Z169" s="16">
        <v>11</v>
      </c>
      <c r="AA169" s="6">
        <v>5.0875</v>
      </c>
      <c r="AB169" s="16">
        <v>55.85</v>
      </c>
      <c r="AC169" s="16">
        <v>5.077272727272727</v>
      </c>
      <c r="AD169" s="2"/>
      <c r="AE169" s="6"/>
      <c r="AF169" s="6"/>
      <c r="AI169" s="6"/>
      <c r="AJ169" s="6"/>
      <c r="AL169" s="2"/>
      <c r="AM169" s="6"/>
      <c r="AN169" s="6"/>
      <c r="AP169" s="16">
        <v>11</v>
      </c>
      <c r="AQ169" s="6">
        <v>4.95</v>
      </c>
      <c r="AR169" s="16">
        <v>54.3</v>
      </c>
      <c r="AS169" s="16">
        <v>4.9363636363636365</v>
      </c>
      <c r="AT169" s="2"/>
      <c r="AU169" s="6"/>
      <c r="AV169" s="6"/>
      <c r="AY169" s="6"/>
      <c r="AZ169" s="6"/>
      <c r="BA169" s="6"/>
      <c r="BB169" s="6"/>
      <c r="BC169" s="6"/>
      <c r="BD169" s="6"/>
      <c r="BF169" s="2"/>
      <c r="BG169" s="6"/>
      <c r="BH169" s="6"/>
      <c r="BJ169" s="16">
        <v>11</v>
      </c>
      <c r="BK169" s="6">
        <v>4.7</v>
      </c>
      <c r="BL169" s="16">
        <v>51.7</v>
      </c>
      <c r="BM169" s="16">
        <v>4.7</v>
      </c>
      <c r="BN169" s="2"/>
      <c r="BO169" s="6"/>
      <c r="BQ169" s="6"/>
      <c r="BR169" s="6"/>
      <c r="BS169" s="6"/>
    </row>
    <row r="170" spans="1:71" ht="12.75">
      <c r="A170" s="3">
        <v>1419</v>
      </c>
      <c r="C170" s="6">
        <v>75</v>
      </c>
      <c r="D170" s="6">
        <v>494.675</v>
      </c>
      <c r="E170" s="6">
        <v>75</v>
      </c>
      <c r="F170" s="6">
        <f t="shared" si="10"/>
        <v>75</v>
      </c>
      <c r="G170" s="6">
        <v>494.675</v>
      </c>
      <c r="H170" s="6">
        <f t="shared" si="11"/>
        <v>494.675</v>
      </c>
      <c r="I170" s="6"/>
      <c r="J170" s="6"/>
      <c r="K170" s="6"/>
      <c r="L170" s="6"/>
      <c r="M170" s="6"/>
      <c r="N170" s="6">
        <v>12</v>
      </c>
      <c r="O170" s="6">
        <v>4.9375</v>
      </c>
      <c r="P170" s="6">
        <v>59.3</v>
      </c>
      <c r="Q170" s="16">
        <v>4.941666666666666</v>
      </c>
      <c r="R170" s="2"/>
      <c r="S170" s="6"/>
      <c r="T170" s="22"/>
      <c r="V170" s="6">
        <v>11</v>
      </c>
      <c r="W170" s="6">
        <v>6.75</v>
      </c>
      <c r="X170" s="6">
        <v>74.25</v>
      </c>
      <c r="Y170" s="16">
        <v>6.75</v>
      </c>
      <c r="Z170" s="2"/>
      <c r="AA170" s="6"/>
      <c r="AB170" s="6"/>
      <c r="AD170" s="6">
        <v>15</v>
      </c>
      <c r="AE170" s="6">
        <v>6.75</v>
      </c>
      <c r="AF170" s="6">
        <v>101.25</v>
      </c>
      <c r="AG170" s="16">
        <v>6.75</v>
      </c>
      <c r="AI170" s="6"/>
      <c r="AJ170" s="6"/>
      <c r="AL170" s="2"/>
      <c r="AM170" s="6"/>
      <c r="AN170" s="6"/>
      <c r="AP170" s="6">
        <v>11</v>
      </c>
      <c r="AQ170" s="6">
        <v>4.7125</v>
      </c>
      <c r="AR170" s="6">
        <v>51.05</v>
      </c>
      <c r="AS170" s="16">
        <v>4.640909090909091</v>
      </c>
      <c r="AT170" s="2"/>
      <c r="AU170" s="6"/>
      <c r="AV170" s="6"/>
      <c r="AY170" s="6"/>
      <c r="AZ170" s="6"/>
      <c r="BA170" s="6"/>
      <c r="BB170" s="6">
        <v>15</v>
      </c>
      <c r="BC170" s="6">
        <v>10.475</v>
      </c>
      <c r="BD170" s="6">
        <v>157.125</v>
      </c>
      <c r="BE170" s="16">
        <v>10.475</v>
      </c>
      <c r="BF170" s="2"/>
      <c r="BG170" s="6"/>
      <c r="BH170" s="6"/>
      <c r="BJ170" s="6">
        <v>11</v>
      </c>
      <c r="BK170" s="6">
        <v>4.7</v>
      </c>
      <c r="BL170" s="6">
        <v>51.7</v>
      </c>
      <c r="BM170" s="16">
        <v>4.7</v>
      </c>
      <c r="BN170" s="2"/>
      <c r="BO170" s="6"/>
      <c r="BQ170" s="6"/>
      <c r="BR170" s="6"/>
      <c r="BS170" s="6"/>
    </row>
    <row r="171" spans="1:71" ht="12.75">
      <c r="A171" s="3">
        <v>1420</v>
      </c>
      <c r="C171" s="6">
        <v>29</v>
      </c>
      <c r="D171" s="6">
        <v>178.45</v>
      </c>
      <c r="E171" s="6">
        <v>29</v>
      </c>
      <c r="F171" s="6">
        <f t="shared" si="10"/>
        <v>29</v>
      </c>
      <c r="G171" s="6">
        <v>178.45</v>
      </c>
      <c r="H171" s="6">
        <f t="shared" si="11"/>
        <v>178.45</v>
      </c>
      <c r="I171" s="6"/>
      <c r="J171" s="6"/>
      <c r="K171" s="6"/>
      <c r="L171" s="6"/>
      <c r="M171" s="6"/>
      <c r="N171" s="16">
        <v>17</v>
      </c>
      <c r="O171" s="6">
        <v>5.1000000000000005</v>
      </c>
      <c r="P171" s="16">
        <v>84.6</v>
      </c>
      <c r="Q171" s="16">
        <v>4.976470588235294</v>
      </c>
      <c r="R171" s="2"/>
      <c r="S171" s="6"/>
      <c r="T171" s="22"/>
      <c r="W171" s="6"/>
      <c r="X171" s="6"/>
      <c r="Z171" s="16">
        <v>11</v>
      </c>
      <c r="AA171" s="6">
        <v>8</v>
      </c>
      <c r="AB171" s="16">
        <v>88</v>
      </c>
      <c r="AC171" s="16">
        <v>8</v>
      </c>
      <c r="AD171" s="16">
        <v>1</v>
      </c>
      <c r="AE171" s="6">
        <v>5.85</v>
      </c>
      <c r="AF171" s="16">
        <v>5.85</v>
      </c>
      <c r="AG171" s="16">
        <v>5.85</v>
      </c>
      <c r="AI171" s="6"/>
      <c r="AJ171" s="6"/>
      <c r="AL171" s="2"/>
      <c r="AM171" s="6"/>
      <c r="AN171" s="6"/>
      <c r="AQ171" s="6"/>
      <c r="AR171" s="6"/>
      <c r="AS171" s="6"/>
      <c r="AT171" s="2"/>
      <c r="AU171" s="6"/>
      <c r="AV171" s="6"/>
      <c r="AY171" s="6"/>
      <c r="AZ171" s="6"/>
      <c r="BA171" s="6"/>
      <c r="BB171" s="6"/>
      <c r="BC171" s="6"/>
      <c r="BD171" s="6"/>
      <c r="BF171" s="2"/>
      <c r="BG171" s="6"/>
      <c r="BH171" s="6"/>
      <c r="BK171" s="6"/>
      <c r="BL171" s="6"/>
      <c r="BN171" s="2"/>
      <c r="BO171" s="6"/>
      <c r="BQ171" s="6"/>
      <c r="BR171" s="6"/>
      <c r="BS171" s="6"/>
    </row>
    <row r="172" spans="3:71" ht="12.7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6"/>
      <c r="O172" s="6"/>
      <c r="P172" s="16"/>
      <c r="Q172" s="16"/>
      <c r="R172" s="2"/>
      <c r="S172" s="6"/>
      <c r="T172" s="22"/>
      <c r="W172" s="6"/>
      <c r="X172" s="6"/>
      <c r="Z172" s="16"/>
      <c r="AA172" s="6"/>
      <c r="AB172" s="16"/>
      <c r="AC172" s="16"/>
      <c r="AD172" s="16"/>
      <c r="AE172" s="6"/>
      <c r="AF172" s="16"/>
      <c r="AG172" s="16"/>
      <c r="AI172" s="6"/>
      <c r="AJ172" s="6"/>
      <c r="AL172" s="2"/>
      <c r="AM172" s="6"/>
      <c r="AN172" s="6"/>
      <c r="AQ172" s="6"/>
      <c r="AR172" s="6"/>
      <c r="AS172" s="6"/>
      <c r="AT172" s="2"/>
      <c r="AU172" s="6"/>
      <c r="AV172" s="6"/>
      <c r="AY172" s="6"/>
      <c r="AZ172" s="6"/>
      <c r="BA172" s="6"/>
      <c r="BB172" s="6"/>
      <c r="BC172" s="6"/>
      <c r="BD172" s="6"/>
      <c r="BF172" s="2"/>
      <c r="BG172" s="6"/>
      <c r="BH172" s="6"/>
      <c r="BK172" s="6"/>
      <c r="BL172" s="6"/>
      <c r="BN172" s="2"/>
      <c r="BO172" s="6"/>
      <c r="BQ172" s="6"/>
      <c r="BR172" s="6"/>
      <c r="BS172" s="6"/>
    </row>
    <row r="173" spans="1:71" ht="12.75">
      <c r="A173" s="3" t="s">
        <v>41</v>
      </c>
      <c r="C173" s="6">
        <f aca="true" t="shared" si="12" ref="C173:H173">SUM(C161:C172)</f>
        <v>524</v>
      </c>
      <c r="D173" s="6">
        <f t="shared" si="12"/>
        <v>3107.825</v>
      </c>
      <c r="E173" s="6">
        <f t="shared" si="12"/>
        <v>524</v>
      </c>
      <c r="F173" s="6">
        <f t="shared" si="12"/>
        <v>524</v>
      </c>
      <c r="G173" s="6">
        <f t="shared" si="12"/>
        <v>3107.825</v>
      </c>
      <c r="H173" s="6">
        <f t="shared" si="12"/>
        <v>3107.8250000000003</v>
      </c>
      <c r="I173" s="6"/>
      <c r="J173" s="6"/>
      <c r="K173" s="6"/>
      <c r="L173" s="6"/>
      <c r="M173" s="6"/>
      <c r="N173" s="16"/>
      <c r="O173" s="6"/>
      <c r="P173" s="16"/>
      <c r="Q173" s="16"/>
      <c r="R173" s="2"/>
      <c r="S173" s="6"/>
      <c r="T173" s="22"/>
      <c r="W173" s="6"/>
      <c r="X173" s="6"/>
      <c r="Z173" s="16"/>
      <c r="AA173" s="6"/>
      <c r="AB173" s="16"/>
      <c r="AC173" s="16"/>
      <c r="AD173" s="16"/>
      <c r="AE173" s="6"/>
      <c r="AF173" s="16"/>
      <c r="AG173" s="16"/>
      <c r="AI173" s="6"/>
      <c r="AJ173" s="6"/>
      <c r="AL173" s="2"/>
      <c r="AM173" s="6"/>
      <c r="AN173" s="6"/>
      <c r="AQ173" s="6"/>
      <c r="AR173" s="6"/>
      <c r="AS173" s="6"/>
      <c r="AT173" s="2"/>
      <c r="AU173" s="6"/>
      <c r="AV173" s="6"/>
      <c r="AY173" s="6"/>
      <c r="AZ173" s="6"/>
      <c r="BA173" s="6"/>
      <c r="BB173" s="6"/>
      <c r="BC173" s="6"/>
      <c r="BD173" s="6"/>
      <c r="BF173" s="2"/>
      <c r="BG173" s="6"/>
      <c r="BH173" s="6"/>
      <c r="BK173" s="6"/>
      <c r="BL173" s="6"/>
      <c r="BN173" s="2"/>
      <c r="BO173" s="6"/>
      <c r="BQ173" s="6"/>
      <c r="BR173" s="6"/>
      <c r="BS173" s="6"/>
    </row>
    <row r="174" spans="1:71" ht="12.75">
      <c r="A174" s="3" t="s">
        <v>134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6"/>
      <c r="O174" s="6"/>
      <c r="P174" s="16"/>
      <c r="Q174" s="16"/>
      <c r="R174" s="2"/>
      <c r="S174" s="6"/>
      <c r="T174" s="22"/>
      <c r="W174" s="6"/>
      <c r="X174" s="6"/>
      <c r="Z174" s="16"/>
      <c r="AA174" s="6"/>
      <c r="AB174" s="16"/>
      <c r="AC174" s="16"/>
      <c r="AD174" s="16"/>
      <c r="AE174" s="6"/>
      <c r="AF174" s="16"/>
      <c r="AG174" s="16"/>
      <c r="AI174" s="6"/>
      <c r="AJ174" s="6"/>
      <c r="AL174" s="2"/>
      <c r="AM174" s="6"/>
      <c r="AN174" s="6"/>
      <c r="AQ174" s="6"/>
      <c r="AR174" s="6"/>
      <c r="AS174" s="6"/>
      <c r="AT174" s="2"/>
      <c r="AU174" s="6"/>
      <c r="AV174" s="6"/>
      <c r="AY174" s="6"/>
      <c r="AZ174" s="6"/>
      <c r="BA174" s="6"/>
      <c r="BB174" s="6"/>
      <c r="BC174" s="6"/>
      <c r="BD174" s="6"/>
      <c r="BF174" s="2"/>
      <c r="BG174" s="6"/>
      <c r="BH174" s="6"/>
      <c r="BK174" s="6"/>
      <c r="BL174" s="6"/>
      <c r="BN174" s="2"/>
      <c r="BO174" s="6"/>
      <c r="BQ174" s="6"/>
      <c r="BR174" s="6"/>
      <c r="BS174" s="6"/>
    </row>
    <row r="175" spans="1:71" ht="12.75">
      <c r="A175" s="3" t="s">
        <v>174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6"/>
      <c r="O175" s="6"/>
      <c r="P175" s="16"/>
      <c r="Q175" s="16"/>
      <c r="R175" s="2"/>
      <c r="S175" s="6"/>
      <c r="T175" s="22"/>
      <c r="W175" s="6"/>
      <c r="X175" s="6"/>
      <c r="Z175" s="16"/>
      <c r="AA175" s="6"/>
      <c r="AB175" s="16"/>
      <c r="AC175" s="16"/>
      <c r="AD175" s="16"/>
      <c r="AE175" s="6"/>
      <c r="AF175" s="16"/>
      <c r="AG175" s="16"/>
      <c r="AI175" s="6"/>
      <c r="AJ175" s="6"/>
      <c r="AL175" s="2"/>
      <c r="AM175" s="6"/>
      <c r="AN175" s="6"/>
      <c r="AQ175" s="6"/>
      <c r="AR175" s="6"/>
      <c r="AS175" s="6"/>
      <c r="AT175" s="2"/>
      <c r="AU175" s="6"/>
      <c r="AV175" s="6"/>
      <c r="AY175" s="6"/>
      <c r="AZ175" s="6"/>
      <c r="BA175" s="6"/>
      <c r="BB175" s="6"/>
      <c r="BC175" s="6"/>
      <c r="BD175" s="6"/>
      <c r="BF175" s="2"/>
      <c r="BG175" s="6"/>
      <c r="BH175" s="6"/>
      <c r="BK175" s="6"/>
      <c r="BL175" s="6"/>
      <c r="BN175" s="2"/>
      <c r="BO175" s="6"/>
      <c r="BQ175" s="6"/>
      <c r="BR175" s="6"/>
      <c r="BS175" s="6"/>
    </row>
    <row r="176" spans="3:71" ht="12.7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6"/>
      <c r="O176" s="6"/>
      <c r="P176" s="16"/>
      <c r="Q176" s="16"/>
      <c r="R176" s="2"/>
      <c r="S176" s="6"/>
      <c r="T176" s="22"/>
      <c r="W176" s="6"/>
      <c r="X176" s="6"/>
      <c r="Z176" s="16"/>
      <c r="AA176" s="6"/>
      <c r="AB176" s="16"/>
      <c r="AC176" s="16"/>
      <c r="AD176" s="16"/>
      <c r="AE176" s="6"/>
      <c r="AF176" s="16"/>
      <c r="AG176" s="16"/>
      <c r="AI176" s="6"/>
      <c r="AJ176" s="6"/>
      <c r="AL176" s="2"/>
      <c r="AM176" s="6"/>
      <c r="AN176" s="6"/>
      <c r="AQ176" s="6"/>
      <c r="AR176" s="6"/>
      <c r="AS176" s="6"/>
      <c r="AT176" s="2"/>
      <c r="AU176" s="6"/>
      <c r="AV176" s="6"/>
      <c r="AY176" s="6"/>
      <c r="AZ176" s="6"/>
      <c r="BA176" s="6"/>
      <c r="BB176" s="6"/>
      <c r="BC176" s="6"/>
      <c r="BD176" s="6"/>
      <c r="BF176" s="2"/>
      <c r="BG176" s="6"/>
      <c r="BH176" s="6"/>
      <c r="BK176" s="6"/>
      <c r="BL176" s="6"/>
      <c r="BN176" s="2"/>
      <c r="BO176" s="6"/>
      <c r="BQ176" s="6"/>
      <c r="BR176" s="6"/>
      <c r="BS176" s="6"/>
    </row>
    <row r="177" spans="1:71" ht="12.75">
      <c r="A177" s="3">
        <v>1421</v>
      </c>
      <c r="C177" s="6">
        <v>22</v>
      </c>
      <c r="D177" s="6">
        <v>88</v>
      </c>
      <c r="E177" s="6">
        <v>22</v>
      </c>
      <c r="F177" s="6">
        <f aca="true" t="shared" si="13" ref="F177:F186">N177+R177+V177+Z177+AD177+AH177+AL177+AP177+AT177+AX177+BB177+BF177+BJ177</f>
        <v>22</v>
      </c>
      <c r="G177" s="6">
        <v>88</v>
      </c>
      <c r="H177" s="6">
        <f aca="true" t="shared" si="14" ref="H177:H186">P177+T177+X177+AB177+AF177+AJ177+AN177+AR177+AV177+AZ177+BD177+BH177+BL177</f>
        <v>88</v>
      </c>
      <c r="I177" s="6"/>
      <c r="J177" s="6"/>
      <c r="K177" s="6"/>
      <c r="L177" s="6"/>
      <c r="M177" s="6"/>
      <c r="N177" s="9">
        <v>11</v>
      </c>
      <c r="O177" s="6">
        <v>4.6</v>
      </c>
      <c r="P177" s="16">
        <v>50.599999999999994</v>
      </c>
      <c r="Q177" s="16">
        <v>4.6</v>
      </c>
      <c r="R177" s="2"/>
      <c r="S177" s="6"/>
      <c r="T177" s="22"/>
      <c r="W177" s="6"/>
      <c r="X177" s="6"/>
      <c r="Z177" s="2"/>
      <c r="AA177" s="6"/>
      <c r="AB177" s="6"/>
      <c r="AD177" s="9">
        <v>11</v>
      </c>
      <c r="AE177" s="6">
        <v>3.4</v>
      </c>
      <c r="AF177" s="16">
        <v>37.4</v>
      </c>
      <c r="AG177" s="16">
        <v>3.4</v>
      </c>
      <c r="AI177" s="6"/>
      <c r="AJ177" s="6"/>
      <c r="AL177" s="2"/>
      <c r="AM177" s="6"/>
      <c r="AN177" s="6"/>
      <c r="AQ177" s="6"/>
      <c r="AR177" s="6"/>
      <c r="AS177" s="6"/>
      <c r="AT177" s="2"/>
      <c r="AU177" s="6"/>
      <c r="AV177" s="6"/>
      <c r="AY177" s="6"/>
      <c r="AZ177" s="6"/>
      <c r="BA177" s="6"/>
      <c r="BB177" s="6"/>
      <c r="BC177" s="6"/>
      <c r="BD177" s="6"/>
      <c r="BF177" s="2"/>
      <c r="BG177" s="6"/>
      <c r="BH177" s="6"/>
      <c r="BK177" s="6"/>
      <c r="BL177" s="6"/>
      <c r="BN177" s="2"/>
      <c r="BO177" s="6"/>
      <c r="BQ177" s="6"/>
      <c r="BR177" s="6"/>
      <c r="BS177" s="6"/>
    </row>
    <row r="178" spans="1:71" ht="12.75">
      <c r="A178" s="3">
        <v>1422</v>
      </c>
      <c r="C178" s="6">
        <v>25</v>
      </c>
      <c r="D178" s="6">
        <v>143.8</v>
      </c>
      <c r="E178" s="6">
        <v>25</v>
      </c>
      <c r="F178" s="6">
        <f t="shared" si="13"/>
        <v>25</v>
      </c>
      <c r="G178" s="6">
        <v>143.8</v>
      </c>
      <c r="H178" s="6">
        <f t="shared" si="14"/>
        <v>143.8</v>
      </c>
      <c r="I178" s="6"/>
      <c r="J178" s="6"/>
      <c r="K178" s="6"/>
      <c r="L178" s="6"/>
      <c r="M178" s="6"/>
      <c r="N178" s="16">
        <v>11</v>
      </c>
      <c r="O178" s="6">
        <v>7</v>
      </c>
      <c r="P178" s="16">
        <v>77</v>
      </c>
      <c r="Q178" s="16">
        <v>7</v>
      </c>
      <c r="R178" s="2"/>
      <c r="S178" s="6"/>
      <c r="T178" s="22"/>
      <c r="W178" s="6"/>
      <c r="X178" s="6"/>
      <c r="Z178" s="2"/>
      <c r="AA178" s="6"/>
      <c r="AB178" s="6"/>
      <c r="AD178" s="16"/>
      <c r="AE178" s="6"/>
      <c r="AF178" s="6"/>
      <c r="AI178" s="6"/>
      <c r="AJ178" s="6"/>
      <c r="AL178" s="2"/>
      <c r="AM178" s="6"/>
      <c r="AN178" s="6"/>
      <c r="AP178" s="16">
        <v>14</v>
      </c>
      <c r="AQ178" s="6">
        <v>4.720000000000001</v>
      </c>
      <c r="AR178" s="16">
        <v>66.8</v>
      </c>
      <c r="AS178" s="16">
        <v>4.771428571428571</v>
      </c>
      <c r="AT178" s="2"/>
      <c r="AU178" s="6"/>
      <c r="AV178" s="6"/>
      <c r="AY178" s="6"/>
      <c r="AZ178" s="6"/>
      <c r="BA178" s="6"/>
      <c r="BB178" s="6"/>
      <c r="BC178" s="6"/>
      <c r="BD178" s="6"/>
      <c r="BF178" s="2"/>
      <c r="BG178" s="6"/>
      <c r="BH178" s="6"/>
      <c r="BK178" s="6"/>
      <c r="BL178" s="6"/>
      <c r="BN178" s="2"/>
      <c r="BO178" s="6"/>
      <c r="BQ178" s="6"/>
      <c r="BR178" s="6"/>
      <c r="BS178" s="6"/>
    </row>
    <row r="179" spans="1:71" ht="12.75">
      <c r="A179" s="3">
        <v>1423</v>
      </c>
      <c r="C179" s="6">
        <v>37</v>
      </c>
      <c r="D179" s="6">
        <v>195.9</v>
      </c>
      <c r="E179" s="6">
        <v>37</v>
      </c>
      <c r="F179" s="6">
        <f t="shared" si="13"/>
        <v>37</v>
      </c>
      <c r="G179" s="6">
        <v>195.9</v>
      </c>
      <c r="H179" s="6">
        <f t="shared" si="14"/>
        <v>195.9</v>
      </c>
      <c r="I179" s="6"/>
      <c r="J179" s="6"/>
      <c r="K179" s="6"/>
      <c r="L179" s="6"/>
      <c r="M179" s="6"/>
      <c r="N179" s="16">
        <v>15</v>
      </c>
      <c r="O179" s="6">
        <v>4.975</v>
      </c>
      <c r="P179" s="16">
        <v>74.9</v>
      </c>
      <c r="Q179" s="16">
        <v>4.993333333333334</v>
      </c>
      <c r="R179" s="2"/>
      <c r="S179" s="6"/>
      <c r="T179" s="22"/>
      <c r="W179" s="6"/>
      <c r="X179" s="6"/>
      <c r="Z179" s="2"/>
      <c r="AA179" s="6"/>
      <c r="AB179" s="6"/>
      <c r="AD179" s="2"/>
      <c r="AE179" s="6"/>
      <c r="AF179" s="6"/>
      <c r="AI179" s="6"/>
      <c r="AJ179" s="6"/>
      <c r="AL179" s="2"/>
      <c r="AM179" s="6"/>
      <c r="AN179" s="6"/>
      <c r="AP179" s="16">
        <v>11</v>
      </c>
      <c r="AQ179" s="6">
        <v>7</v>
      </c>
      <c r="AR179" s="16">
        <v>77</v>
      </c>
      <c r="AS179" s="16">
        <v>7</v>
      </c>
      <c r="AT179" s="2"/>
      <c r="AU179" s="6"/>
      <c r="AV179" s="6"/>
      <c r="AY179" s="6"/>
      <c r="AZ179" s="6"/>
      <c r="BA179" s="6"/>
      <c r="BB179" s="6"/>
      <c r="BC179" s="6"/>
      <c r="BD179" s="6"/>
      <c r="BF179" s="2"/>
      <c r="BG179" s="6"/>
      <c r="BH179" s="6"/>
      <c r="BJ179" s="16">
        <v>11</v>
      </c>
      <c r="BK179" s="6">
        <v>4</v>
      </c>
      <c r="BL179" s="16">
        <v>44</v>
      </c>
      <c r="BM179" s="16">
        <v>4</v>
      </c>
      <c r="BN179" s="2"/>
      <c r="BO179" s="6"/>
      <c r="BQ179" s="6"/>
      <c r="BR179" s="6"/>
      <c r="BS179" s="6"/>
    </row>
    <row r="180" spans="1:71" ht="12.75">
      <c r="A180" s="3">
        <v>1424</v>
      </c>
      <c r="C180" s="6">
        <v>33</v>
      </c>
      <c r="D180" s="6">
        <v>214.5</v>
      </c>
      <c r="E180" s="6">
        <v>33</v>
      </c>
      <c r="F180" s="6">
        <f t="shared" si="13"/>
        <v>33</v>
      </c>
      <c r="G180" s="6">
        <v>214.5</v>
      </c>
      <c r="H180" s="6">
        <f t="shared" si="14"/>
        <v>214.5</v>
      </c>
      <c r="I180" s="6"/>
      <c r="J180" s="6"/>
      <c r="K180" s="6"/>
      <c r="L180" s="6"/>
      <c r="M180" s="6"/>
      <c r="N180" s="6">
        <v>16.5</v>
      </c>
      <c r="O180" s="6">
        <v>6.25</v>
      </c>
      <c r="P180" s="6">
        <v>107.25</v>
      </c>
      <c r="Q180" s="16">
        <v>6.5</v>
      </c>
      <c r="R180" s="2"/>
      <c r="S180" s="6"/>
      <c r="T180" s="22"/>
      <c r="W180" s="6"/>
      <c r="X180" s="6"/>
      <c r="Z180" s="2"/>
      <c r="AA180" s="6"/>
      <c r="AB180" s="6"/>
      <c r="AD180" s="2"/>
      <c r="AE180" s="6"/>
      <c r="AF180" s="6"/>
      <c r="AI180" s="6"/>
      <c r="AJ180" s="6"/>
      <c r="AL180" s="2"/>
      <c r="AM180" s="6"/>
      <c r="AN180" s="6"/>
      <c r="AP180" s="6">
        <v>5.5</v>
      </c>
      <c r="AQ180" s="6">
        <v>5.5</v>
      </c>
      <c r="AR180" s="6">
        <v>30.25</v>
      </c>
      <c r="AS180" s="16">
        <v>5.5</v>
      </c>
      <c r="AT180" s="6">
        <v>11</v>
      </c>
      <c r="AU180" s="6">
        <v>7</v>
      </c>
      <c r="AV180" s="6">
        <v>77</v>
      </c>
      <c r="AW180" s="16">
        <v>7</v>
      </c>
      <c r="AY180" s="6"/>
      <c r="AZ180" s="6"/>
      <c r="BA180" s="6"/>
      <c r="BB180" s="6"/>
      <c r="BC180" s="6"/>
      <c r="BD180" s="6"/>
      <c r="BF180" s="2"/>
      <c r="BG180" s="6"/>
      <c r="BH180" s="6"/>
      <c r="BJ180" s="6"/>
      <c r="BK180" s="6"/>
      <c r="BL180" s="6"/>
      <c r="BN180" s="2"/>
      <c r="BO180" s="6"/>
      <c r="BQ180" s="6"/>
      <c r="BR180" s="6"/>
      <c r="BS180" s="6"/>
    </row>
    <row r="181" spans="1:71" ht="12.75">
      <c r="A181" s="3">
        <v>1425</v>
      </c>
      <c r="C181" s="6">
        <v>38.5</v>
      </c>
      <c r="D181" s="6">
        <v>221.35</v>
      </c>
      <c r="E181" s="6">
        <v>38.5</v>
      </c>
      <c r="F181" s="6">
        <f t="shared" si="13"/>
        <v>38.5</v>
      </c>
      <c r="G181" s="6">
        <v>221.35</v>
      </c>
      <c r="H181" s="6">
        <f t="shared" si="14"/>
        <v>221.35</v>
      </c>
      <c r="I181" s="6"/>
      <c r="J181" s="6"/>
      <c r="K181" s="6"/>
      <c r="L181" s="6"/>
      <c r="M181" s="6"/>
      <c r="N181" s="16">
        <v>21</v>
      </c>
      <c r="O181" s="6">
        <v>6.166666666666667</v>
      </c>
      <c r="P181" s="16">
        <v>137.5</v>
      </c>
      <c r="Q181" s="16">
        <v>6.5476190476190474</v>
      </c>
      <c r="R181" s="2"/>
      <c r="S181" s="6"/>
      <c r="T181" s="22"/>
      <c r="W181" s="6"/>
      <c r="X181" s="6"/>
      <c r="Z181" s="2"/>
      <c r="AA181" s="6"/>
      <c r="AB181" s="6"/>
      <c r="AD181" s="16">
        <v>5.5</v>
      </c>
      <c r="AE181" s="6">
        <v>5.3</v>
      </c>
      <c r="AF181" s="16">
        <v>29.15</v>
      </c>
      <c r="AG181" s="16">
        <v>5.3</v>
      </c>
      <c r="AI181" s="6"/>
      <c r="AJ181" s="6"/>
      <c r="AL181" s="2"/>
      <c r="AM181" s="6"/>
      <c r="AN181" s="6"/>
      <c r="AP181" s="16">
        <v>1</v>
      </c>
      <c r="AQ181" s="6">
        <v>5.2</v>
      </c>
      <c r="AR181" s="16">
        <v>5.2</v>
      </c>
      <c r="AS181" s="16">
        <v>5.2</v>
      </c>
      <c r="AT181" s="2"/>
      <c r="AU181" s="6"/>
      <c r="AV181" s="6"/>
      <c r="AY181" s="6"/>
      <c r="AZ181" s="6"/>
      <c r="BA181" s="6"/>
      <c r="BB181" s="6"/>
      <c r="BC181" s="6"/>
      <c r="BD181" s="6"/>
      <c r="BF181" s="2"/>
      <c r="BG181" s="6"/>
      <c r="BH181" s="6"/>
      <c r="BJ181" s="16">
        <v>11</v>
      </c>
      <c r="BK181" s="6">
        <v>4.5</v>
      </c>
      <c r="BL181" s="16">
        <v>49.5</v>
      </c>
      <c r="BM181" s="16">
        <v>4.5</v>
      </c>
      <c r="BN181" s="2"/>
      <c r="BO181" s="6"/>
      <c r="BQ181" s="6"/>
      <c r="BR181" s="6"/>
      <c r="BS181" s="6"/>
    </row>
    <row r="182" spans="1:71" ht="12.75">
      <c r="A182" s="3">
        <v>1426</v>
      </c>
      <c r="C182" s="6">
        <v>48.16666666666667</v>
      </c>
      <c r="D182" s="6">
        <v>296.8666666666667</v>
      </c>
      <c r="E182" s="6">
        <v>48.16666666666667</v>
      </c>
      <c r="F182" s="6">
        <f t="shared" si="13"/>
        <v>48.16666666666667</v>
      </c>
      <c r="G182" s="6">
        <v>296.8666666666667</v>
      </c>
      <c r="H182" s="6">
        <f t="shared" si="14"/>
        <v>296.8666666666667</v>
      </c>
      <c r="I182" s="6"/>
      <c r="J182" s="6"/>
      <c r="K182" s="6"/>
      <c r="L182" s="6"/>
      <c r="M182" s="6"/>
      <c r="N182" s="16">
        <v>12</v>
      </c>
      <c r="O182" s="6">
        <v>6.275</v>
      </c>
      <c r="P182" s="16">
        <v>87.55</v>
      </c>
      <c r="Q182" s="16">
        <v>7.295833333333333</v>
      </c>
      <c r="R182" s="2"/>
      <c r="S182" s="6"/>
      <c r="T182" s="22"/>
      <c r="W182" s="6"/>
      <c r="X182" s="6"/>
      <c r="Z182" s="2"/>
      <c r="AA182" s="6"/>
      <c r="AB182" s="6"/>
      <c r="AD182" s="2"/>
      <c r="AE182" s="6"/>
      <c r="AF182" s="6"/>
      <c r="AI182" s="6"/>
      <c r="AJ182" s="6"/>
      <c r="AL182" s="2"/>
      <c r="AM182" s="6"/>
      <c r="AN182" s="6"/>
      <c r="AP182" s="16">
        <v>14.166666666666668</v>
      </c>
      <c r="AQ182" s="6">
        <v>5.433333333333334</v>
      </c>
      <c r="AR182" s="16">
        <v>77.31666666666666</v>
      </c>
      <c r="AS182" s="16">
        <v>5.457647058823529</v>
      </c>
      <c r="AT182" s="16">
        <v>11</v>
      </c>
      <c r="AU182" s="6">
        <v>7.5</v>
      </c>
      <c r="AV182" s="16">
        <v>82.5</v>
      </c>
      <c r="AW182" s="16">
        <v>7.5</v>
      </c>
      <c r="AY182" s="6"/>
      <c r="AZ182" s="6"/>
      <c r="BA182" s="6"/>
      <c r="BB182" s="6"/>
      <c r="BC182" s="6"/>
      <c r="BD182" s="6"/>
      <c r="BF182" s="2"/>
      <c r="BG182" s="6"/>
      <c r="BH182" s="6"/>
      <c r="BJ182" s="16">
        <v>11</v>
      </c>
      <c r="BK182" s="6">
        <v>4.5</v>
      </c>
      <c r="BL182" s="16">
        <v>49.5</v>
      </c>
      <c r="BM182" s="16">
        <v>4.5</v>
      </c>
      <c r="BN182" s="2"/>
      <c r="BO182" s="6"/>
      <c r="BQ182" s="6"/>
      <c r="BR182" s="6"/>
      <c r="BS182" s="6"/>
    </row>
    <row r="183" spans="1:71" ht="12.75">
      <c r="A183" s="3">
        <v>1427</v>
      </c>
      <c r="C183" s="6">
        <v>40.5</v>
      </c>
      <c r="D183" s="6">
        <v>258.175</v>
      </c>
      <c r="E183" s="6">
        <v>40.5</v>
      </c>
      <c r="F183" s="6">
        <f t="shared" si="13"/>
        <v>40.5</v>
      </c>
      <c r="G183" s="6">
        <v>258.175</v>
      </c>
      <c r="H183" s="6">
        <f t="shared" si="14"/>
        <v>258.175</v>
      </c>
      <c r="I183" s="6"/>
      <c r="J183" s="6"/>
      <c r="K183" s="6"/>
      <c r="L183" s="6"/>
      <c r="M183" s="6"/>
      <c r="N183" s="16">
        <v>13</v>
      </c>
      <c r="O183" s="6">
        <v>5.416666666666667</v>
      </c>
      <c r="P183" s="16">
        <v>76.25</v>
      </c>
      <c r="Q183" s="16">
        <v>5.865384615384615</v>
      </c>
      <c r="R183" s="2"/>
      <c r="S183" s="6"/>
      <c r="T183" s="22"/>
      <c r="W183" s="6"/>
      <c r="X183" s="6"/>
      <c r="Z183" s="2"/>
      <c r="AA183" s="6"/>
      <c r="AB183" s="6"/>
      <c r="AD183" s="16">
        <v>5.5</v>
      </c>
      <c r="AE183" s="6">
        <v>4.85</v>
      </c>
      <c r="AF183" s="16">
        <v>26.674999999999997</v>
      </c>
      <c r="AG183" s="16">
        <v>4.85</v>
      </c>
      <c r="AI183" s="6"/>
      <c r="AJ183" s="6"/>
      <c r="AL183" s="2"/>
      <c r="AM183" s="6"/>
      <c r="AN183" s="6"/>
      <c r="AP183" s="16">
        <v>5</v>
      </c>
      <c r="AQ183" s="6">
        <v>5.3</v>
      </c>
      <c r="AR183" s="16">
        <v>26.5</v>
      </c>
      <c r="AS183" s="16">
        <v>5.3</v>
      </c>
      <c r="AT183" s="2"/>
      <c r="AU183" s="6"/>
      <c r="AV183" s="6"/>
      <c r="AY183" s="6"/>
      <c r="AZ183" s="6"/>
      <c r="BA183" s="6"/>
      <c r="BB183" s="16">
        <v>11</v>
      </c>
      <c r="BC183" s="6">
        <v>9.25</v>
      </c>
      <c r="BD183" s="16">
        <v>101.75</v>
      </c>
      <c r="BE183" s="16">
        <v>9.25</v>
      </c>
      <c r="BF183" s="2"/>
      <c r="BG183" s="6"/>
      <c r="BH183" s="6"/>
      <c r="BJ183" s="16">
        <v>6</v>
      </c>
      <c r="BK183" s="6">
        <v>4.5</v>
      </c>
      <c r="BL183" s="16">
        <v>27</v>
      </c>
      <c r="BM183" s="16">
        <v>4.5</v>
      </c>
      <c r="BN183" s="2"/>
      <c r="BO183" s="6"/>
      <c r="BQ183" s="6"/>
      <c r="BR183" s="6"/>
      <c r="BS183" s="6"/>
    </row>
    <row r="184" spans="1:71" ht="12.75">
      <c r="A184" s="3">
        <v>1428</v>
      </c>
      <c r="C184" s="6">
        <v>48.5</v>
      </c>
      <c r="D184" s="6">
        <v>291.7</v>
      </c>
      <c r="E184" s="6">
        <v>48.5</v>
      </c>
      <c r="F184" s="6">
        <f t="shared" si="13"/>
        <v>48.5</v>
      </c>
      <c r="G184" s="6">
        <v>291.7</v>
      </c>
      <c r="H184" s="6">
        <f t="shared" si="14"/>
        <v>291.7</v>
      </c>
      <c r="I184" s="6"/>
      <c r="J184" s="6"/>
      <c r="K184" s="6"/>
      <c r="L184" s="6"/>
      <c r="M184" s="6"/>
      <c r="N184" s="16">
        <v>1</v>
      </c>
      <c r="O184" s="6">
        <v>5.2</v>
      </c>
      <c r="P184" s="16">
        <v>5.2</v>
      </c>
      <c r="Q184" s="16">
        <v>5.2</v>
      </c>
      <c r="R184" s="2"/>
      <c r="S184" s="6"/>
      <c r="T184" s="22"/>
      <c r="W184" s="6"/>
      <c r="X184" s="6"/>
      <c r="Z184" s="16">
        <v>8</v>
      </c>
      <c r="AA184" s="6">
        <v>5.300000000000001</v>
      </c>
      <c r="AB184" s="16">
        <v>42.6</v>
      </c>
      <c r="AC184" s="16">
        <v>5.325</v>
      </c>
      <c r="AD184" s="2"/>
      <c r="AE184" s="6"/>
      <c r="AF184" s="6"/>
      <c r="AI184" s="6"/>
      <c r="AJ184" s="6"/>
      <c r="AL184" s="2"/>
      <c r="AM184" s="6"/>
      <c r="AN184" s="6"/>
      <c r="AP184" s="16">
        <v>5.5</v>
      </c>
      <c r="AQ184" s="6">
        <v>5.4</v>
      </c>
      <c r="AR184" s="16">
        <v>29.700000000000003</v>
      </c>
      <c r="AS184" s="16">
        <v>5.4</v>
      </c>
      <c r="AT184" s="16">
        <v>23</v>
      </c>
      <c r="AU184" s="6">
        <v>6.566666666666666</v>
      </c>
      <c r="AV184" s="16">
        <v>164.7</v>
      </c>
      <c r="AW184" s="16">
        <v>7.160869565217391</v>
      </c>
      <c r="AY184" s="6"/>
      <c r="AZ184" s="6"/>
      <c r="BA184" s="6"/>
      <c r="BB184" s="6"/>
      <c r="BC184" s="6"/>
      <c r="BD184" s="6"/>
      <c r="BF184" s="2"/>
      <c r="BG184" s="6"/>
      <c r="BH184" s="6"/>
      <c r="BJ184" s="16">
        <v>11</v>
      </c>
      <c r="BK184" s="6">
        <v>4.5</v>
      </c>
      <c r="BL184" s="16">
        <v>49.5</v>
      </c>
      <c r="BM184" s="16">
        <v>4.5</v>
      </c>
      <c r="BN184" s="2"/>
      <c r="BO184" s="6"/>
      <c r="BQ184" s="6"/>
      <c r="BR184" s="6"/>
      <c r="BS184" s="6"/>
    </row>
    <row r="185" spans="1:71" ht="12.75">
      <c r="A185" s="3">
        <v>1429</v>
      </c>
      <c r="C185" s="6">
        <v>53</v>
      </c>
      <c r="D185" s="6">
        <v>361.55000000000007</v>
      </c>
      <c r="E185" s="6">
        <v>53</v>
      </c>
      <c r="F185" s="6">
        <f t="shared" si="13"/>
        <v>53</v>
      </c>
      <c r="G185" s="6">
        <v>361.55000000000007</v>
      </c>
      <c r="H185" s="6">
        <f t="shared" si="14"/>
        <v>361.55</v>
      </c>
      <c r="I185" s="6"/>
      <c r="J185" s="6"/>
      <c r="K185" s="6"/>
      <c r="L185" s="6"/>
      <c r="M185" s="6"/>
      <c r="N185" s="2"/>
      <c r="O185" s="6"/>
      <c r="P185" s="6"/>
      <c r="R185" s="2"/>
      <c r="S185" s="6"/>
      <c r="T185" s="22"/>
      <c r="W185" s="6"/>
      <c r="X185" s="6"/>
      <c r="Z185" s="2"/>
      <c r="AA185" s="6"/>
      <c r="AB185" s="6"/>
      <c r="AD185" s="16">
        <v>11</v>
      </c>
      <c r="AE185" s="6">
        <v>4.55</v>
      </c>
      <c r="AF185" s="16">
        <v>50.05</v>
      </c>
      <c r="AG185" s="16">
        <v>4.55</v>
      </c>
      <c r="AI185" s="6"/>
      <c r="AJ185" s="6"/>
      <c r="AL185" s="2"/>
      <c r="AM185" s="6"/>
      <c r="AN185" s="6"/>
      <c r="AP185" s="16">
        <v>6</v>
      </c>
      <c r="AQ185" s="6">
        <v>5.4</v>
      </c>
      <c r="AR185" s="16">
        <v>32.400000000000006</v>
      </c>
      <c r="AS185" s="16">
        <v>5.400000000000001</v>
      </c>
      <c r="AT185" s="16">
        <v>9</v>
      </c>
      <c r="AU185" s="6">
        <v>5.5</v>
      </c>
      <c r="AV185" s="16">
        <v>50.400000000000006</v>
      </c>
      <c r="AW185" s="16">
        <v>5.6</v>
      </c>
      <c r="AY185" s="6"/>
      <c r="AZ185" s="6"/>
      <c r="BA185" s="6"/>
      <c r="BB185" s="16">
        <v>16</v>
      </c>
      <c r="BC185" s="6">
        <v>11.2</v>
      </c>
      <c r="BD185" s="16">
        <v>179.2</v>
      </c>
      <c r="BE185" s="16">
        <v>11.2</v>
      </c>
      <c r="BF185" s="2"/>
      <c r="BG185" s="6"/>
      <c r="BH185" s="6"/>
      <c r="BJ185" s="16">
        <v>11</v>
      </c>
      <c r="BK185" s="6">
        <v>4.5</v>
      </c>
      <c r="BL185" s="16">
        <v>49.5</v>
      </c>
      <c r="BM185" s="16">
        <v>4.5</v>
      </c>
      <c r="BN185" s="2"/>
      <c r="BO185" s="6"/>
      <c r="BQ185" s="6"/>
      <c r="BR185" s="6"/>
      <c r="BS185" s="6"/>
    </row>
    <row r="186" spans="1:71" ht="12.75">
      <c r="A186" s="3">
        <v>1430</v>
      </c>
      <c r="C186" s="6">
        <v>53.5</v>
      </c>
      <c r="D186" s="6">
        <v>427.7</v>
      </c>
      <c r="E186" s="6">
        <v>53.5</v>
      </c>
      <c r="F186" s="6">
        <f t="shared" si="13"/>
        <v>53.5</v>
      </c>
      <c r="G186" s="6">
        <v>427.7</v>
      </c>
      <c r="H186" s="6">
        <f t="shared" si="14"/>
        <v>427.7</v>
      </c>
      <c r="I186" s="6"/>
      <c r="J186" s="6"/>
      <c r="K186" s="6"/>
      <c r="L186" s="6"/>
      <c r="M186" s="6"/>
      <c r="N186" s="6">
        <v>20</v>
      </c>
      <c r="O186" s="6">
        <v>6.133333333333333</v>
      </c>
      <c r="P186" s="6">
        <v>127</v>
      </c>
      <c r="Q186" s="16">
        <v>6.35</v>
      </c>
      <c r="R186" s="2"/>
      <c r="S186" s="6"/>
      <c r="T186" s="22"/>
      <c r="W186" s="6"/>
      <c r="X186" s="6"/>
      <c r="Z186" s="2"/>
      <c r="AA186" s="6"/>
      <c r="AB186" s="6"/>
      <c r="AD186" s="2"/>
      <c r="AE186" s="6"/>
      <c r="AF186" s="6"/>
      <c r="AI186" s="6"/>
      <c r="AJ186" s="6"/>
      <c r="AL186" s="2"/>
      <c r="AM186" s="6"/>
      <c r="AN186" s="6"/>
      <c r="AP186" s="6">
        <v>6.5</v>
      </c>
      <c r="AQ186" s="6">
        <v>5.8</v>
      </c>
      <c r="AR186" s="6">
        <v>37.699999999999996</v>
      </c>
      <c r="AS186" s="16">
        <v>5.799999999999999</v>
      </c>
      <c r="AT186" s="2"/>
      <c r="AU186" s="6"/>
      <c r="AV186" s="6"/>
      <c r="AY186" s="6"/>
      <c r="AZ186" s="6"/>
      <c r="BA186" s="6"/>
      <c r="BB186" s="6">
        <v>16</v>
      </c>
      <c r="BC186" s="6">
        <v>13</v>
      </c>
      <c r="BD186" s="6">
        <v>208</v>
      </c>
      <c r="BE186" s="16">
        <v>13</v>
      </c>
      <c r="BF186" s="2"/>
      <c r="BG186" s="6"/>
      <c r="BH186" s="6"/>
      <c r="BJ186" s="6">
        <v>11</v>
      </c>
      <c r="BK186" s="6">
        <v>5</v>
      </c>
      <c r="BL186" s="6">
        <v>55</v>
      </c>
      <c r="BM186" s="16">
        <v>5</v>
      </c>
      <c r="BN186" s="2"/>
      <c r="BO186" s="6"/>
      <c r="BQ186" s="6"/>
      <c r="BR186" s="6"/>
      <c r="BS186" s="6"/>
    </row>
    <row r="188" spans="1:8" ht="12.75">
      <c r="A188" s="3" t="s">
        <v>42</v>
      </c>
      <c r="C188" s="6">
        <f aca="true" t="shared" si="15" ref="C188:H188">SUM(C176:C187)</f>
        <v>399.1666666666667</v>
      </c>
      <c r="D188" s="6">
        <f t="shared" si="15"/>
        <v>2499.5416666666665</v>
      </c>
      <c r="E188" s="6">
        <f t="shared" si="15"/>
        <v>399.1666666666667</v>
      </c>
      <c r="F188" s="6">
        <f t="shared" si="15"/>
        <v>399.1666666666667</v>
      </c>
      <c r="G188" s="6">
        <f t="shared" si="15"/>
        <v>2499.5416666666665</v>
      </c>
      <c r="H188" s="6">
        <f t="shared" si="15"/>
        <v>2499.5416666666665</v>
      </c>
    </row>
    <row r="189" ht="12.75">
      <c r="A189" s="3" t="s">
        <v>134</v>
      </c>
    </row>
    <row r="190" ht="12.75">
      <c r="A190" s="3" t="s">
        <v>174</v>
      </c>
    </row>
    <row r="192" spans="1:71" ht="12.75">
      <c r="A192" s="3">
        <v>1431</v>
      </c>
      <c r="C192" s="6">
        <v>53</v>
      </c>
      <c r="D192" s="6">
        <v>328.75</v>
      </c>
      <c r="E192" s="6">
        <v>53</v>
      </c>
      <c r="F192" s="6">
        <f aca="true" t="shared" si="16" ref="F192:F201">N192+R192+V192+Z192+AD192+AH192+AL192+AP192+AT192+AX192+BB192+BF192+BJ192</f>
        <v>53</v>
      </c>
      <c r="G192" s="6">
        <v>328.75</v>
      </c>
      <c r="H192" s="6">
        <f aca="true" t="shared" si="17" ref="H192:H201">P192+T192+X192+AB192+AF192+AJ192+AN192+AR192+AV192+AZ192+BD192+BH192+BL192</f>
        <v>328.75</v>
      </c>
      <c r="I192" s="6"/>
      <c r="J192" s="6"/>
      <c r="K192" s="6"/>
      <c r="L192" s="6"/>
      <c r="M192" s="6"/>
      <c r="N192" s="16">
        <v>11</v>
      </c>
      <c r="O192" s="6">
        <v>6.75</v>
      </c>
      <c r="P192" s="16">
        <v>74.25</v>
      </c>
      <c r="Q192" s="16">
        <v>6.75</v>
      </c>
      <c r="R192" s="2"/>
      <c r="S192" s="6"/>
      <c r="T192" s="22"/>
      <c r="V192" s="16">
        <v>16</v>
      </c>
      <c r="W192" s="6">
        <v>6.75</v>
      </c>
      <c r="X192" s="16">
        <v>108</v>
      </c>
      <c r="Y192" s="16">
        <v>6.75</v>
      </c>
      <c r="Z192" s="2"/>
      <c r="AA192" s="6"/>
      <c r="AB192" s="6"/>
      <c r="AD192" s="2"/>
      <c r="AE192" s="6"/>
      <c r="AF192" s="6"/>
      <c r="AI192" s="6"/>
      <c r="AJ192" s="6"/>
      <c r="AL192" s="2"/>
      <c r="AM192" s="6"/>
      <c r="AN192" s="6"/>
      <c r="AP192" s="16">
        <v>14</v>
      </c>
      <c r="AQ192" s="6">
        <v>6.050000000000001</v>
      </c>
      <c r="AR192" s="16">
        <v>85.6</v>
      </c>
      <c r="AS192" s="16">
        <v>6.114285714285715</v>
      </c>
      <c r="AT192" s="16">
        <v>1</v>
      </c>
      <c r="AU192" s="6">
        <v>5.9</v>
      </c>
      <c r="AV192" s="16">
        <v>5.9</v>
      </c>
      <c r="AW192" s="16">
        <v>5.9</v>
      </c>
      <c r="AY192" s="6"/>
      <c r="AZ192" s="6"/>
      <c r="BA192" s="6"/>
      <c r="BB192" s="6"/>
      <c r="BC192" s="6"/>
      <c r="BD192" s="6"/>
      <c r="BF192" s="2"/>
      <c r="BG192" s="6"/>
      <c r="BH192" s="6"/>
      <c r="BJ192" s="16">
        <v>11</v>
      </c>
      <c r="BK192" s="6">
        <v>5</v>
      </c>
      <c r="BL192" s="16">
        <v>55</v>
      </c>
      <c r="BM192" s="16">
        <v>5</v>
      </c>
      <c r="BN192" s="2"/>
      <c r="BO192" s="6"/>
      <c r="BQ192" s="6"/>
      <c r="BR192" s="6"/>
      <c r="BS192" s="6"/>
    </row>
    <row r="193" spans="1:71" ht="12.75">
      <c r="A193" s="3">
        <v>1432</v>
      </c>
      <c r="C193" s="6">
        <v>51</v>
      </c>
      <c r="D193" s="6">
        <v>392.1333333333333</v>
      </c>
      <c r="E193" s="6">
        <v>51</v>
      </c>
      <c r="F193" s="6">
        <f t="shared" si="16"/>
        <v>51</v>
      </c>
      <c r="G193" s="6">
        <v>392.1333333333333</v>
      </c>
      <c r="H193" s="6">
        <f t="shared" si="17"/>
        <v>392.1333333333333</v>
      </c>
      <c r="I193" s="6"/>
      <c r="J193" s="6"/>
      <c r="K193" s="6"/>
      <c r="L193" s="6"/>
      <c r="M193" s="6"/>
      <c r="N193" s="16">
        <v>6.5</v>
      </c>
      <c r="O193" s="6">
        <v>6.300000000000001</v>
      </c>
      <c r="P193" s="16">
        <v>42.3</v>
      </c>
      <c r="Q193" s="16">
        <v>6.5076923076923086</v>
      </c>
      <c r="R193" s="2"/>
      <c r="S193" s="6"/>
      <c r="T193" s="22"/>
      <c r="W193" s="6"/>
      <c r="X193" s="6"/>
      <c r="Z193" s="2"/>
      <c r="AA193" s="6"/>
      <c r="AB193" s="6"/>
      <c r="AD193" s="2"/>
      <c r="AE193" s="6"/>
      <c r="AF193" s="6"/>
      <c r="AI193" s="6"/>
      <c r="AJ193" s="6"/>
      <c r="AL193" s="16">
        <v>11</v>
      </c>
      <c r="AM193" s="6">
        <v>7</v>
      </c>
      <c r="AN193" s="16">
        <v>77</v>
      </c>
      <c r="AO193" s="16">
        <v>7</v>
      </c>
      <c r="AP193" s="16">
        <v>8.5</v>
      </c>
      <c r="AQ193" s="6">
        <v>6.775</v>
      </c>
      <c r="AR193" s="16">
        <v>57.587500000000006</v>
      </c>
      <c r="AS193" s="16">
        <v>6.775</v>
      </c>
      <c r="AT193" s="16">
        <v>3</v>
      </c>
      <c r="AU193" s="6">
        <v>5</v>
      </c>
      <c r="AV193" s="16">
        <v>15</v>
      </c>
      <c r="AW193" s="16">
        <v>5</v>
      </c>
      <c r="AY193" s="6"/>
      <c r="AZ193" s="6"/>
      <c r="BA193" s="6"/>
      <c r="BB193" s="16">
        <v>11</v>
      </c>
      <c r="BC193" s="6">
        <v>12.704166666666666</v>
      </c>
      <c r="BD193" s="16">
        <v>139.74583333333334</v>
      </c>
      <c r="BE193" s="16">
        <v>12.704166666666667</v>
      </c>
      <c r="BF193" s="2"/>
      <c r="BG193" s="6"/>
      <c r="BH193" s="6"/>
      <c r="BJ193" s="6">
        <v>11</v>
      </c>
      <c r="BK193" s="6">
        <v>5.5</v>
      </c>
      <c r="BL193" s="6">
        <v>60.5</v>
      </c>
      <c r="BM193" s="16">
        <v>5.5</v>
      </c>
      <c r="BN193" s="2"/>
      <c r="BO193" s="6"/>
      <c r="BQ193" s="6"/>
      <c r="BR193" s="6"/>
      <c r="BS193" s="6"/>
    </row>
    <row r="194" spans="1:71" ht="12.75">
      <c r="A194" s="3">
        <v>1433</v>
      </c>
      <c r="C194" s="6">
        <v>57</v>
      </c>
      <c r="D194" s="6">
        <v>392.725</v>
      </c>
      <c r="E194" s="6">
        <v>57</v>
      </c>
      <c r="F194" s="6">
        <f t="shared" si="16"/>
        <v>57</v>
      </c>
      <c r="G194" s="6">
        <v>392.725</v>
      </c>
      <c r="H194" s="6">
        <f t="shared" si="17"/>
        <v>392.72499999999997</v>
      </c>
      <c r="I194" s="6"/>
      <c r="J194" s="6"/>
      <c r="K194" s="6"/>
      <c r="L194" s="6"/>
      <c r="M194" s="6"/>
      <c r="N194" s="16">
        <v>8.5</v>
      </c>
      <c r="O194" s="6">
        <v>6.916666666666667</v>
      </c>
      <c r="P194" s="16">
        <v>58.775</v>
      </c>
      <c r="Q194" s="16">
        <v>6.914705882352941</v>
      </c>
      <c r="R194" s="2"/>
      <c r="S194" s="6"/>
      <c r="T194" s="22"/>
      <c r="V194" s="16">
        <v>2</v>
      </c>
      <c r="W194" s="6">
        <v>5.5</v>
      </c>
      <c r="X194" s="16">
        <v>11</v>
      </c>
      <c r="Y194" s="16">
        <v>5.5</v>
      </c>
      <c r="Z194" s="2"/>
      <c r="AA194" s="6"/>
      <c r="AB194" s="6"/>
      <c r="AD194" s="2"/>
      <c r="AE194" s="6"/>
      <c r="AF194" s="6"/>
      <c r="AI194" s="6"/>
      <c r="AJ194" s="6"/>
      <c r="AL194" s="16">
        <v>16</v>
      </c>
      <c r="AM194" s="6">
        <v>7.3</v>
      </c>
      <c r="AN194" s="16">
        <v>120</v>
      </c>
      <c r="AO194" s="16">
        <v>7.5</v>
      </c>
      <c r="AP194" s="16">
        <v>17.5</v>
      </c>
      <c r="AQ194" s="6">
        <v>7.7</v>
      </c>
      <c r="AR194" s="16">
        <v>133.85</v>
      </c>
      <c r="AS194" s="16">
        <v>7.648571428571429</v>
      </c>
      <c r="AT194" s="16">
        <v>1</v>
      </c>
      <c r="AU194" s="6">
        <v>5.7</v>
      </c>
      <c r="AV194" s="16">
        <v>5.7</v>
      </c>
      <c r="AW194" s="16">
        <v>5.7</v>
      </c>
      <c r="AY194" s="6"/>
      <c r="AZ194" s="6"/>
      <c r="BA194" s="6"/>
      <c r="BB194" s="6"/>
      <c r="BC194" s="6"/>
      <c r="BD194" s="6"/>
      <c r="BF194" s="16">
        <v>1</v>
      </c>
      <c r="BG194" s="6">
        <v>6.5</v>
      </c>
      <c r="BH194" s="16">
        <v>6.5</v>
      </c>
      <c r="BI194" s="16">
        <v>6.5</v>
      </c>
      <c r="BJ194" s="16">
        <v>11</v>
      </c>
      <c r="BK194" s="6">
        <v>5.15</v>
      </c>
      <c r="BL194" s="16">
        <v>56.9</v>
      </c>
      <c r="BM194" s="16">
        <v>5.172727272727273</v>
      </c>
      <c r="BN194" s="2"/>
      <c r="BO194" s="6"/>
      <c r="BQ194" s="6"/>
      <c r="BR194" s="6"/>
      <c r="BS194" s="6"/>
    </row>
    <row r="195" spans="1:71" ht="12.75">
      <c r="A195" s="3">
        <v>1434</v>
      </c>
      <c r="C195" s="6">
        <v>52</v>
      </c>
      <c r="D195" s="6">
        <v>413.25</v>
      </c>
      <c r="E195" s="6">
        <v>52</v>
      </c>
      <c r="F195" s="6">
        <f t="shared" si="16"/>
        <v>52</v>
      </c>
      <c r="G195" s="6">
        <v>413.25</v>
      </c>
      <c r="H195" s="6">
        <f t="shared" si="17"/>
        <v>413.25</v>
      </c>
      <c r="I195" s="6"/>
      <c r="J195" s="6"/>
      <c r="K195" s="6"/>
      <c r="L195" s="6"/>
      <c r="M195" s="6"/>
      <c r="N195" s="16">
        <v>1</v>
      </c>
      <c r="O195" s="6">
        <v>6.3</v>
      </c>
      <c r="P195" s="16">
        <v>6.3</v>
      </c>
      <c r="Q195" s="16">
        <v>6.3</v>
      </c>
      <c r="R195" s="2"/>
      <c r="S195" s="6"/>
      <c r="T195" s="22"/>
      <c r="W195" s="6"/>
      <c r="X195" s="6"/>
      <c r="Z195" s="2"/>
      <c r="AA195" s="6"/>
      <c r="AB195" s="6"/>
      <c r="AD195" s="16">
        <v>1</v>
      </c>
      <c r="AE195" s="6">
        <v>5.25</v>
      </c>
      <c r="AF195" s="16">
        <v>5.25</v>
      </c>
      <c r="AG195" s="16">
        <v>5.25</v>
      </c>
      <c r="AH195" s="16">
        <v>2</v>
      </c>
      <c r="AI195" s="6">
        <v>5.074999999999999</v>
      </c>
      <c r="AJ195" s="16">
        <v>10.149999999999999</v>
      </c>
      <c r="AK195" s="16">
        <v>5.074999999999999</v>
      </c>
      <c r="AL195" s="2"/>
      <c r="AM195" s="6"/>
      <c r="AN195" s="6"/>
      <c r="AP195" s="16">
        <v>14</v>
      </c>
      <c r="AQ195" s="6">
        <v>6.75</v>
      </c>
      <c r="AR195" s="16">
        <v>95.75</v>
      </c>
      <c r="AS195" s="16">
        <v>6.839285714285714</v>
      </c>
      <c r="AT195" s="16">
        <v>12</v>
      </c>
      <c r="AU195" s="6">
        <v>6.325</v>
      </c>
      <c r="AV195" s="16">
        <v>85.15</v>
      </c>
      <c r="AW195" s="16">
        <v>7.095833333333334</v>
      </c>
      <c r="AY195" s="6"/>
      <c r="AZ195" s="6"/>
      <c r="BA195" s="6"/>
      <c r="BB195" s="16">
        <v>11</v>
      </c>
      <c r="BC195" s="6">
        <v>13.4</v>
      </c>
      <c r="BD195" s="16">
        <v>147.4</v>
      </c>
      <c r="BE195" s="16">
        <v>13.4</v>
      </c>
      <c r="BF195" s="2"/>
      <c r="BG195" s="6"/>
      <c r="BH195" s="6"/>
      <c r="BJ195" s="16">
        <v>11</v>
      </c>
      <c r="BK195" s="6">
        <v>5.75</v>
      </c>
      <c r="BL195" s="16">
        <v>63.25</v>
      </c>
      <c r="BM195" s="16">
        <v>5.75</v>
      </c>
      <c r="BN195" s="2"/>
      <c r="BO195" s="6"/>
      <c r="BQ195" s="6"/>
      <c r="BR195" s="6"/>
      <c r="BS195" s="6"/>
    </row>
    <row r="196" spans="1:71" ht="12.75">
      <c r="A196" s="3">
        <v>1435</v>
      </c>
      <c r="C196" s="6">
        <v>48</v>
      </c>
      <c r="D196" s="6">
        <v>385.4125</v>
      </c>
      <c r="E196" s="6">
        <v>48</v>
      </c>
      <c r="F196" s="6">
        <f t="shared" si="16"/>
        <v>48</v>
      </c>
      <c r="G196" s="6">
        <v>385.4125</v>
      </c>
      <c r="H196" s="6">
        <f t="shared" si="17"/>
        <v>385.4125</v>
      </c>
      <c r="I196" s="6"/>
      <c r="J196" s="6"/>
      <c r="K196" s="6"/>
      <c r="L196" s="6"/>
      <c r="M196" s="6"/>
      <c r="N196" s="16">
        <v>1</v>
      </c>
      <c r="O196" s="6">
        <v>6.4</v>
      </c>
      <c r="P196" s="16">
        <v>6.4</v>
      </c>
      <c r="Q196" s="16">
        <v>6.4</v>
      </c>
      <c r="R196" s="2"/>
      <c r="S196" s="6"/>
      <c r="T196" s="22"/>
      <c r="V196" s="16">
        <v>11</v>
      </c>
      <c r="W196" s="6">
        <v>7</v>
      </c>
      <c r="X196" s="16">
        <v>77</v>
      </c>
      <c r="Y196" s="16">
        <v>7</v>
      </c>
      <c r="Z196" s="2"/>
      <c r="AA196" s="6"/>
      <c r="AB196" s="6"/>
      <c r="AD196" s="2"/>
      <c r="AE196" s="6"/>
      <c r="AF196" s="6"/>
      <c r="AI196" s="6"/>
      <c r="AJ196" s="6"/>
      <c r="AL196" s="16">
        <v>8.5</v>
      </c>
      <c r="AM196" s="6">
        <v>6.85</v>
      </c>
      <c r="AN196" s="16">
        <v>58.22500000000001</v>
      </c>
      <c r="AO196" s="16">
        <v>6.850000000000001</v>
      </c>
      <c r="AP196" s="16">
        <v>5.5</v>
      </c>
      <c r="AQ196" s="6">
        <v>6.85</v>
      </c>
      <c r="AR196" s="16">
        <v>37.675000000000004</v>
      </c>
      <c r="AS196" s="16">
        <v>6.85</v>
      </c>
      <c r="AT196" s="2"/>
      <c r="AU196" s="6"/>
      <c r="AV196" s="6"/>
      <c r="AY196" s="6"/>
      <c r="AZ196" s="6"/>
      <c r="BA196" s="6"/>
      <c r="BB196" s="16">
        <v>11</v>
      </c>
      <c r="BC196" s="6">
        <v>13.2375</v>
      </c>
      <c r="BD196" s="16">
        <v>145.6125</v>
      </c>
      <c r="BE196" s="16">
        <v>13.2375</v>
      </c>
      <c r="BF196" s="2"/>
      <c r="BG196" s="6"/>
      <c r="BH196" s="6"/>
      <c r="BJ196" s="16">
        <v>11</v>
      </c>
      <c r="BK196" s="6">
        <v>5.5</v>
      </c>
      <c r="BL196" s="16">
        <v>60.5</v>
      </c>
      <c r="BM196" s="16">
        <v>5.5</v>
      </c>
      <c r="BN196" s="2"/>
      <c r="BO196" s="6"/>
      <c r="BQ196" s="6"/>
      <c r="BR196" s="6"/>
      <c r="BS196" s="6"/>
    </row>
    <row r="197" spans="1:71" ht="12.75">
      <c r="A197" s="3">
        <v>1436</v>
      </c>
      <c r="C197" s="6">
        <v>33</v>
      </c>
      <c r="D197" s="6">
        <v>210</v>
      </c>
      <c r="E197" s="6">
        <v>33</v>
      </c>
      <c r="F197" s="6">
        <f t="shared" si="16"/>
        <v>33</v>
      </c>
      <c r="G197" s="6">
        <v>210</v>
      </c>
      <c r="H197" s="6">
        <f t="shared" si="17"/>
        <v>210</v>
      </c>
      <c r="I197" s="6"/>
      <c r="J197" s="6"/>
      <c r="K197" s="6"/>
      <c r="L197" s="6"/>
      <c r="M197" s="6"/>
      <c r="N197" s="16">
        <v>6</v>
      </c>
      <c r="O197" s="6">
        <v>6.5</v>
      </c>
      <c r="P197" s="16">
        <v>39</v>
      </c>
      <c r="Q197" s="16">
        <v>6.5</v>
      </c>
      <c r="R197" s="2"/>
      <c r="S197" s="6"/>
      <c r="T197" s="22"/>
      <c r="W197" s="6"/>
      <c r="X197" s="6"/>
      <c r="Z197" s="2"/>
      <c r="AA197" s="6"/>
      <c r="AB197" s="6"/>
      <c r="AD197" s="2"/>
      <c r="AE197" s="6"/>
      <c r="AF197" s="6"/>
      <c r="AI197" s="6"/>
      <c r="AJ197" s="6"/>
      <c r="AL197" s="2"/>
      <c r="AM197" s="6"/>
      <c r="AN197" s="6"/>
      <c r="AP197" s="16">
        <v>5</v>
      </c>
      <c r="AQ197" s="6">
        <v>6.7</v>
      </c>
      <c r="AR197" s="16">
        <v>33.5</v>
      </c>
      <c r="AS197" s="16">
        <v>6.7</v>
      </c>
      <c r="AT197" s="2"/>
      <c r="AU197" s="6"/>
      <c r="AV197" s="6"/>
      <c r="AY197" s="6"/>
      <c r="AZ197" s="6"/>
      <c r="BA197" s="6"/>
      <c r="BB197" s="6"/>
      <c r="BC197" s="6"/>
      <c r="BD197" s="6"/>
      <c r="BF197" s="16">
        <v>11</v>
      </c>
      <c r="BG197" s="6">
        <v>7</v>
      </c>
      <c r="BH197" s="16">
        <v>77</v>
      </c>
      <c r="BI197" s="16">
        <v>7</v>
      </c>
      <c r="BJ197" s="16">
        <v>11</v>
      </c>
      <c r="BK197" s="6">
        <v>5.5</v>
      </c>
      <c r="BL197" s="16">
        <v>60.5</v>
      </c>
      <c r="BM197" s="16">
        <v>5.5</v>
      </c>
      <c r="BN197" s="2"/>
      <c r="BO197" s="6"/>
      <c r="BQ197" s="6"/>
      <c r="BR197" s="6"/>
      <c r="BS197" s="6"/>
    </row>
    <row r="198" spans="1:71" ht="12.75">
      <c r="A198" s="3">
        <v>1437</v>
      </c>
      <c r="C198" s="6">
        <v>31</v>
      </c>
      <c r="D198" s="6">
        <v>210</v>
      </c>
      <c r="E198" s="6">
        <v>31</v>
      </c>
      <c r="F198" s="6">
        <f t="shared" si="16"/>
        <v>31</v>
      </c>
      <c r="G198" s="6">
        <v>210</v>
      </c>
      <c r="H198" s="6">
        <f t="shared" si="17"/>
        <v>210</v>
      </c>
      <c r="I198" s="6"/>
      <c r="J198" s="6"/>
      <c r="K198" s="6"/>
      <c r="L198" s="6"/>
      <c r="M198" s="6"/>
      <c r="N198" s="2"/>
      <c r="O198" s="6"/>
      <c r="P198" s="6"/>
      <c r="R198" s="2"/>
      <c r="S198" s="6"/>
      <c r="T198" s="22"/>
      <c r="W198" s="6"/>
      <c r="X198" s="6"/>
      <c r="Z198" s="2"/>
      <c r="AA198" s="6"/>
      <c r="AB198" s="6"/>
      <c r="AD198" s="2"/>
      <c r="AE198" s="6"/>
      <c r="AF198" s="6"/>
      <c r="AI198" s="6"/>
      <c r="AJ198" s="6"/>
      <c r="AL198" s="9">
        <v>11</v>
      </c>
      <c r="AM198" s="6">
        <v>7.5</v>
      </c>
      <c r="AN198" s="16">
        <v>82.5</v>
      </c>
      <c r="AO198" s="16">
        <v>7.5</v>
      </c>
      <c r="AQ198" s="6"/>
      <c r="AR198" s="6"/>
      <c r="AS198" s="6"/>
      <c r="AT198" s="2"/>
      <c r="AU198" s="6"/>
      <c r="AV198" s="6"/>
      <c r="AY198" s="6"/>
      <c r="AZ198" s="6"/>
      <c r="BA198" s="6"/>
      <c r="BB198" s="6"/>
      <c r="BC198" s="6"/>
      <c r="BD198" s="6"/>
      <c r="BF198" s="9">
        <v>11</v>
      </c>
      <c r="BG198" s="6">
        <v>7.5</v>
      </c>
      <c r="BH198" s="16">
        <v>82.5</v>
      </c>
      <c r="BI198" s="16">
        <v>7.5</v>
      </c>
      <c r="BJ198" s="9">
        <v>9</v>
      </c>
      <c r="BK198" s="6">
        <v>5</v>
      </c>
      <c r="BL198" s="16">
        <v>45</v>
      </c>
      <c r="BM198" s="16">
        <v>5</v>
      </c>
      <c r="BQ198" s="6"/>
      <c r="BR198" s="6"/>
      <c r="BS198" s="6"/>
    </row>
    <row r="199" spans="1:71" ht="12.75">
      <c r="A199" s="3">
        <v>1438</v>
      </c>
      <c r="C199" s="6">
        <v>33.5</v>
      </c>
      <c r="D199" s="6">
        <v>246.4625</v>
      </c>
      <c r="E199" s="6">
        <v>33.5</v>
      </c>
      <c r="F199" s="6">
        <f t="shared" si="16"/>
        <v>33.5</v>
      </c>
      <c r="G199" s="6">
        <v>246.4625</v>
      </c>
      <c r="H199" s="6">
        <f t="shared" si="17"/>
        <v>246.4625</v>
      </c>
      <c r="I199" s="6"/>
      <c r="J199" s="6"/>
      <c r="K199" s="6"/>
      <c r="L199" s="6"/>
      <c r="M199" s="6"/>
      <c r="N199" s="16">
        <v>5</v>
      </c>
      <c r="O199" s="6">
        <v>7.5</v>
      </c>
      <c r="P199" s="16">
        <v>37.5</v>
      </c>
      <c r="Q199" s="16">
        <v>7.5</v>
      </c>
      <c r="R199" s="2"/>
      <c r="S199" s="6"/>
      <c r="T199" s="22"/>
      <c r="W199" s="6"/>
      <c r="X199" s="6"/>
      <c r="Z199" s="2"/>
      <c r="AA199" s="6"/>
      <c r="AB199" s="6"/>
      <c r="AD199" s="2"/>
      <c r="AE199" s="6"/>
      <c r="AF199" s="6"/>
      <c r="AI199" s="6"/>
      <c r="AJ199" s="6"/>
      <c r="AL199" s="16">
        <v>5.5</v>
      </c>
      <c r="AM199" s="6">
        <v>7.425000000000001</v>
      </c>
      <c r="AN199" s="16">
        <v>40.837500000000006</v>
      </c>
      <c r="AO199" s="16">
        <v>7.425000000000001</v>
      </c>
      <c r="AP199" s="16">
        <v>8.5</v>
      </c>
      <c r="AQ199" s="6">
        <v>7.291666666666667</v>
      </c>
      <c r="AR199" s="16">
        <v>62.125</v>
      </c>
      <c r="AS199" s="16">
        <v>7.3088235294117645</v>
      </c>
      <c r="AT199" s="16">
        <v>14.5</v>
      </c>
      <c r="AU199" s="6">
        <v>7.333333333333333</v>
      </c>
      <c r="AV199" s="16">
        <v>106</v>
      </c>
      <c r="AW199" s="16">
        <v>7.310344827586207</v>
      </c>
      <c r="AY199" s="6"/>
      <c r="AZ199" s="6"/>
      <c r="BA199" s="6"/>
      <c r="BB199" s="6"/>
      <c r="BC199" s="6"/>
      <c r="BD199" s="6"/>
      <c r="BF199" s="2"/>
      <c r="BG199" s="6"/>
      <c r="BH199" s="6"/>
      <c r="BK199" s="6"/>
      <c r="BL199" s="6"/>
      <c r="BN199" s="2"/>
      <c r="BO199" s="6"/>
      <c r="BQ199" s="6"/>
      <c r="BR199" s="6"/>
      <c r="BS199" s="6"/>
    </row>
    <row r="200" spans="1:71" ht="12.75">
      <c r="A200" s="3">
        <v>1439</v>
      </c>
      <c r="C200" s="6">
        <v>23</v>
      </c>
      <c r="D200" s="6">
        <v>174.45</v>
      </c>
      <c r="E200" s="6">
        <v>23</v>
      </c>
      <c r="F200" s="6">
        <f t="shared" si="16"/>
        <v>23</v>
      </c>
      <c r="G200" s="6">
        <v>174.45</v>
      </c>
      <c r="H200" s="6">
        <f t="shared" si="17"/>
        <v>174.45</v>
      </c>
      <c r="I200" s="6"/>
      <c r="J200" s="6"/>
      <c r="K200" s="6"/>
      <c r="L200" s="6"/>
      <c r="M200" s="6"/>
      <c r="N200" s="16">
        <v>5</v>
      </c>
      <c r="O200" s="6">
        <v>7.15</v>
      </c>
      <c r="P200" s="16">
        <v>35.7</v>
      </c>
      <c r="Q200" s="16">
        <v>7.14</v>
      </c>
      <c r="R200" s="2"/>
      <c r="S200" s="6"/>
      <c r="T200" s="22"/>
      <c r="W200" s="6"/>
      <c r="X200" s="6"/>
      <c r="Z200" s="2"/>
      <c r="AA200" s="6"/>
      <c r="AB200" s="6"/>
      <c r="AD200" s="2"/>
      <c r="AE200" s="6"/>
      <c r="AF200" s="6"/>
      <c r="AI200" s="6"/>
      <c r="AJ200" s="6"/>
      <c r="AL200" s="16">
        <v>5</v>
      </c>
      <c r="AM200" s="6">
        <v>8</v>
      </c>
      <c r="AN200" s="16">
        <v>40</v>
      </c>
      <c r="AO200" s="16">
        <v>8</v>
      </c>
      <c r="AP200" s="16">
        <v>5</v>
      </c>
      <c r="AQ200" s="6">
        <v>7.75</v>
      </c>
      <c r="AR200" s="16">
        <v>38.75</v>
      </c>
      <c r="AS200" s="16">
        <v>7.75</v>
      </c>
      <c r="AT200" s="16">
        <v>8</v>
      </c>
      <c r="AU200" s="6">
        <v>7.5</v>
      </c>
      <c r="AV200" s="16">
        <v>60</v>
      </c>
      <c r="AW200" s="16">
        <v>7.5</v>
      </c>
      <c r="AY200" s="6"/>
      <c r="AZ200" s="6"/>
      <c r="BA200" s="6"/>
      <c r="BB200" s="6"/>
      <c r="BC200" s="6"/>
      <c r="BD200" s="6"/>
      <c r="BF200" s="2"/>
      <c r="BG200" s="6"/>
      <c r="BH200" s="6"/>
      <c r="BK200" s="6"/>
      <c r="BL200" s="6"/>
      <c r="BN200" s="2"/>
      <c r="BO200" s="6"/>
      <c r="BQ200" s="6"/>
      <c r="BR200" s="6"/>
      <c r="BS200" s="6"/>
    </row>
    <row r="201" spans="1:71" ht="12.75">
      <c r="A201" s="3">
        <v>1440</v>
      </c>
      <c r="C201" s="6">
        <v>13</v>
      </c>
      <c r="D201" s="6">
        <v>98.75</v>
      </c>
      <c r="E201" s="6">
        <v>13</v>
      </c>
      <c r="F201" s="6">
        <f t="shared" si="16"/>
        <v>13</v>
      </c>
      <c r="G201" s="6">
        <v>98.75</v>
      </c>
      <c r="H201" s="6">
        <f t="shared" si="17"/>
        <v>98.75</v>
      </c>
      <c r="I201" s="6"/>
      <c r="J201" s="6"/>
      <c r="K201" s="6"/>
      <c r="L201" s="6"/>
      <c r="M201" s="6"/>
      <c r="N201" s="2"/>
      <c r="O201" s="6"/>
      <c r="P201" s="6"/>
      <c r="R201" s="2"/>
      <c r="S201" s="6"/>
      <c r="T201" s="22"/>
      <c r="W201" s="6"/>
      <c r="X201" s="6"/>
      <c r="Z201" s="2"/>
      <c r="AA201" s="6"/>
      <c r="AB201" s="6"/>
      <c r="AD201" s="2"/>
      <c r="AE201" s="6"/>
      <c r="AF201" s="6"/>
      <c r="AI201" s="6"/>
      <c r="AJ201" s="6"/>
      <c r="AL201" s="2"/>
      <c r="AM201" s="6"/>
      <c r="AN201" s="6"/>
      <c r="AP201" s="16">
        <v>5</v>
      </c>
      <c r="AQ201" s="6">
        <v>7.75</v>
      </c>
      <c r="AR201" s="16">
        <v>38.75</v>
      </c>
      <c r="AS201" s="16">
        <v>7.75</v>
      </c>
      <c r="AT201" s="16">
        <v>8</v>
      </c>
      <c r="AU201" s="6">
        <v>7.5</v>
      </c>
      <c r="AV201" s="16">
        <v>60</v>
      </c>
      <c r="AW201" s="16">
        <v>7.5</v>
      </c>
      <c r="AY201" s="6"/>
      <c r="AZ201" s="6"/>
      <c r="BA201" s="6"/>
      <c r="BB201" s="6"/>
      <c r="BC201" s="6"/>
      <c r="BD201" s="6"/>
      <c r="BF201" s="2"/>
      <c r="BG201" s="6"/>
      <c r="BH201" s="6"/>
      <c r="BK201" s="6"/>
      <c r="BL201" s="6"/>
      <c r="BN201" s="2"/>
      <c r="BO201" s="6"/>
      <c r="BQ201" s="6"/>
      <c r="BR201" s="6"/>
      <c r="BS201" s="6"/>
    </row>
    <row r="203" spans="1:8" ht="12.75">
      <c r="A203" s="3" t="s">
        <v>43</v>
      </c>
      <c r="C203" s="6">
        <f aca="true" t="shared" si="18" ref="C203:H203">SUM(C191:C202)</f>
        <v>394.5</v>
      </c>
      <c r="D203" s="6">
        <f t="shared" si="18"/>
        <v>2851.9333333333334</v>
      </c>
      <c r="E203" s="6">
        <f t="shared" si="18"/>
        <v>394.5</v>
      </c>
      <c r="F203" s="6">
        <f t="shared" si="18"/>
        <v>394.5</v>
      </c>
      <c r="G203" s="6">
        <f t="shared" si="18"/>
        <v>2851.9333333333334</v>
      </c>
      <c r="H203" s="6">
        <f t="shared" si="18"/>
        <v>2851.9333333333334</v>
      </c>
    </row>
    <row r="204" ht="12.75">
      <c r="A204" s="3" t="s">
        <v>134</v>
      </c>
    </row>
    <row r="205" ht="12.75">
      <c r="A205" s="3" t="s">
        <v>174</v>
      </c>
    </row>
    <row r="207" spans="1:74" ht="12.75">
      <c r="A207" s="3">
        <v>1441</v>
      </c>
      <c r="C207" s="6">
        <v>26</v>
      </c>
      <c r="D207" s="6">
        <v>244.95</v>
      </c>
      <c r="E207" s="6">
        <v>26</v>
      </c>
      <c r="F207" s="6">
        <f aca="true" t="shared" si="19" ref="F207:F216">N207+R207+V207+Z207+AD207+AH207+AL207+AP207+AT207+AX207+BB207+BF207+BJ207</f>
        <v>26</v>
      </c>
      <c r="G207" s="6">
        <v>244.95</v>
      </c>
      <c r="H207" s="6">
        <f aca="true" t="shared" si="20" ref="H207:H216">P207+T207+X207+AB207+AF207+AJ207+AN207+AR207+AV207+AZ207+BD207+BH207+BL207</f>
        <v>244.95000000000002</v>
      </c>
      <c r="I207" s="6"/>
      <c r="J207" s="6"/>
      <c r="K207" s="6"/>
      <c r="L207" s="6"/>
      <c r="M207" s="6"/>
      <c r="N207" s="2"/>
      <c r="O207" s="6"/>
      <c r="P207" s="6"/>
      <c r="R207" s="2"/>
      <c r="S207" s="6"/>
      <c r="T207" s="22"/>
      <c r="W207" s="6"/>
      <c r="X207" s="6"/>
      <c r="Z207" s="2"/>
      <c r="AA207" s="6"/>
      <c r="AB207" s="6"/>
      <c r="AD207" s="2"/>
      <c r="AE207" s="6"/>
      <c r="AF207" s="6"/>
      <c r="AI207" s="6"/>
      <c r="AJ207" s="6"/>
      <c r="AL207" s="16">
        <v>8</v>
      </c>
      <c r="AM207" s="6">
        <v>7.9</v>
      </c>
      <c r="AN207" s="16">
        <v>63.6</v>
      </c>
      <c r="AO207" s="16">
        <v>7.95</v>
      </c>
      <c r="AP207" s="16">
        <v>5</v>
      </c>
      <c r="AQ207" s="6">
        <v>7.3</v>
      </c>
      <c r="AR207" s="16">
        <v>36.5</v>
      </c>
      <c r="AS207" s="16">
        <v>7.3</v>
      </c>
      <c r="AT207" s="2"/>
      <c r="AU207" s="6"/>
      <c r="AV207" s="6"/>
      <c r="AY207" s="6"/>
      <c r="AZ207" s="6"/>
      <c r="BA207" s="6"/>
      <c r="BB207" s="16">
        <v>13</v>
      </c>
      <c r="BC207" s="6">
        <v>11.142307692307691</v>
      </c>
      <c r="BD207" s="16">
        <v>144.85000000000002</v>
      </c>
      <c r="BE207" s="16">
        <v>11.142307692307694</v>
      </c>
      <c r="BF207" s="2"/>
      <c r="BG207" s="6"/>
      <c r="BH207" s="6"/>
      <c r="BK207" s="6"/>
      <c r="BL207" s="6"/>
      <c r="BN207" s="2"/>
      <c r="BO207" s="6"/>
      <c r="BP207" s="6"/>
      <c r="BQ207" s="6"/>
      <c r="BR207" s="6"/>
      <c r="BS207" s="6"/>
      <c r="BT207" s="6"/>
      <c r="BU207" s="6"/>
      <c r="BV207" s="21"/>
    </row>
    <row r="208" spans="1:74" ht="12.75">
      <c r="A208" s="3">
        <v>1442</v>
      </c>
      <c r="C208" s="6">
        <v>26.833333333333336</v>
      </c>
      <c r="D208" s="6">
        <v>232.325</v>
      </c>
      <c r="E208" s="6">
        <v>26.833333333333336</v>
      </c>
      <c r="F208" s="6">
        <f t="shared" si="19"/>
        <v>26.833333333333336</v>
      </c>
      <c r="G208" s="6">
        <v>232.325</v>
      </c>
      <c r="H208" s="6">
        <f t="shared" si="20"/>
        <v>232.325</v>
      </c>
      <c r="I208" s="6"/>
      <c r="J208" s="6"/>
      <c r="K208" s="6"/>
      <c r="L208" s="6"/>
      <c r="M208" s="6"/>
      <c r="N208" s="16">
        <v>5</v>
      </c>
      <c r="O208" s="16">
        <v>7</v>
      </c>
      <c r="P208" s="16">
        <v>35</v>
      </c>
      <c r="Q208" s="16">
        <v>7</v>
      </c>
      <c r="R208" s="2"/>
      <c r="S208" s="6"/>
      <c r="T208" s="22"/>
      <c r="W208" s="6"/>
      <c r="X208" s="6"/>
      <c r="Z208" s="2"/>
      <c r="AA208" s="6"/>
      <c r="AB208" s="6"/>
      <c r="AD208" s="2"/>
      <c r="AE208" s="6"/>
      <c r="AF208" s="6"/>
      <c r="AI208" s="6"/>
      <c r="AJ208" s="6"/>
      <c r="AL208" s="2"/>
      <c r="AM208" s="6"/>
      <c r="AN208" s="6"/>
      <c r="AP208" s="16">
        <v>8.5</v>
      </c>
      <c r="AQ208" s="16">
        <v>7.45</v>
      </c>
      <c r="AR208" s="16">
        <v>63.325</v>
      </c>
      <c r="AS208" s="16">
        <v>7.45</v>
      </c>
      <c r="AT208" s="2"/>
      <c r="AU208" s="6"/>
      <c r="AV208" s="6"/>
      <c r="AY208" s="6"/>
      <c r="AZ208" s="6"/>
      <c r="BA208" s="6"/>
      <c r="BB208" s="16">
        <v>13.333333333333334</v>
      </c>
      <c r="BC208" s="16">
        <v>10.133333333333335</v>
      </c>
      <c r="BD208" s="16">
        <v>134</v>
      </c>
      <c r="BE208" s="16">
        <v>10.049999999999999</v>
      </c>
      <c r="BF208" s="2"/>
      <c r="BG208" s="6"/>
      <c r="BH208" s="6"/>
      <c r="BK208" s="6"/>
      <c r="BL208" s="6"/>
      <c r="BN208" s="2"/>
      <c r="BO208" s="6"/>
      <c r="BQ208" s="6"/>
      <c r="BR208" s="6"/>
      <c r="BS208" s="6"/>
      <c r="BV208" s="21"/>
    </row>
    <row r="209" spans="1:71" ht="12.75">
      <c r="A209" s="3">
        <v>1443</v>
      </c>
      <c r="C209" s="6">
        <v>47.666666666666664</v>
      </c>
      <c r="D209" s="6">
        <v>327.4333333333333</v>
      </c>
      <c r="E209" s="6">
        <v>47.666666666666664</v>
      </c>
      <c r="F209" s="6">
        <f t="shared" si="19"/>
        <v>47.666666666666664</v>
      </c>
      <c r="G209" s="6">
        <v>327.4333333333333</v>
      </c>
      <c r="H209" s="6">
        <f t="shared" si="20"/>
        <v>327.4333333333333</v>
      </c>
      <c r="I209" s="6"/>
      <c r="J209" s="6"/>
      <c r="K209" s="6"/>
      <c r="L209" s="6"/>
      <c r="M209" s="6"/>
      <c r="N209" s="16"/>
      <c r="O209" s="6"/>
      <c r="P209" s="6"/>
      <c r="R209" s="2"/>
      <c r="S209" s="6"/>
      <c r="T209" s="22"/>
      <c r="W209" s="6"/>
      <c r="X209" s="6"/>
      <c r="Z209" s="2"/>
      <c r="AA209" s="6"/>
      <c r="AB209" s="6"/>
      <c r="AD209" s="2"/>
      <c r="AE209" s="6"/>
      <c r="AF209" s="6"/>
      <c r="AH209" s="16">
        <v>16</v>
      </c>
      <c r="AI209" s="6">
        <v>7.4</v>
      </c>
      <c r="AJ209" s="16">
        <v>118.4</v>
      </c>
      <c r="AK209" s="16">
        <v>7.4</v>
      </c>
      <c r="AL209" s="16">
        <v>8.666666666666666</v>
      </c>
      <c r="AM209" s="6">
        <v>7.4</v>
      </c>
      <c r="AN209" s="16">
        <v>64.13333333333333</v>
      </c>
      <c r="AO209" s="16">
        <v>7.4</v>
      </c>
      <c r="AP209" s="16">
        <v>5</v>
      </c>
      <c r="AQ209" s="6">
        <v>7</v>
      </c>
      <c r="AR209" s="16">
        <v>35</v>
      </c>
      <c r="AS209" s="16">
        <v>7</v>
      </c>
      <c r="AT209" s="16">
        <v>10</v>
      </c>
      <c r="AU209" s="6">
        <v>7.4</v>
      </c>
      <c r="AV209" s="16">
        <v>74</v>
      </c>
      <c r="AW209" s="16">
        <v>7.4</v>
      </c>
      <c r="AY209" s="6"/>
      <c r="AZ209" s="6"/>
      <c r="BA209" s="6"/>
      <c r="BB209" s="6"/>
      <c r="BC209" s="6"/>
      <c r="BD209" s="6"/>
      <c r="BF209" s="2"/>
      <c r="BG209" s="6"/>
      <c r="BH209" s="6"/>
      <c r="BJ209" s="16">
        <v>8</v>
      </c>
      <c r="BK209" s="6">
        <v>5.35</v>
      </c>
      <c r="BL209" s="16">
        <v>35.900000000000006</v>
      </c>
      <c r="BM209" s="16">
        <v>4.487500000000001</v>
      </c>
      <c r="BN209" s="2"/>
      <c r="BO209" s="6"/>
      <c r="BQ209" s="6"/>
      <c r="BR209" s="6"/>
      <c r="BS209" s="6"/>
    </row>
    <row r="210" spans="1:71" ht="12.75">
      <c r="A210" s="3">
        <v>1444</v>
      </c>
      <c r="C210" s="6">
        <v>65.5</v>
      </c>
      <c r="D210" s="6">
        <v>475.5</v>
      </c>
      <c r="E210" s="6">
        <v>65.5</v>
      </c>
      <c r="F210" s="6">
        <f t="shared" si="19"/>
        <v>65.5</v>
      </c>
      <c r="G210" s="6">
        <v>475.5</v>
      </c>
      <c r="H210" s="6">
        <f t="shared" si="20"/>
        <v>475.5</v>
      </c>
      <c r="I210" s="6"/>
      <c r="J210" s="6"/>
      <c r="K210" s="6"/>
      <c r="L210" s="6"/>
      <c r="M210" s="6"/>
      <c r="N210" s="16">
        <v>5</v>
      </c>
      <c r="O210" s="6">
        <v>7</v>
      </c>
      <c r="P210" s="16">
        <v>35</v>
      </c>
      <c r="Q210" s="16">
        <v>7</v>
      </c>
      <c r="R210" s="2"/>
      <c r="S210" s="6"/>
      <c r="T210" s="22"/>
      <c r="W210" s="6"/>
      <c r="X210" s="6"/>
      <c r="Z210" s="2"/>
      <c r="AA210" s="6"/>
      <c r="AB210" s="6"/>
      <c r="AD210" s="16">
        <v>17</v>
      </c>
      <c r="AE210" s="6">
        <v>7.666666666666667</v>
      </c>
      <c r="AF210" s="16">
        <v>128.5</v>
      </c>
      <c r="AG210" s="16">
        <v>7.5588235294117645</v>
      </c>
      <c r="AH210" s="16">
        <v>10</v>
      </c>
      <c r="AI210" s="6">
        <v>7.5</v>
      </c>
      <c r="AJ210" s="16">
        <v>75</v>
      </c>
      <c r="AK210" s="16">
        <v>7.5</v>
      </c>
      <c r="AL210" s="2"/>
      <c r="AM210" s="6"/>
      <c r="AN210" s="6"/>
      <c r="AP210" s="16">
        <v>15.5</v>
      </c>
      <c r="AQ210" s="6">
        <v>7.333333333333333</v>
      </c>
      <c r="AR210" s="16">
        <v>115</v>
      </c>
      <c r="AS210" s="16">
        <v>7.419354838709677</v>
      </c>
      <c r="AT210" s="16">
        <v>10</v>
      </c>
      <c r="AU210" s="6">
        <v>8</v>
      </c>
      <c r="AV210" s="16">
        <v>80</v>
      </c>
      <c r="AW210" s="16">
        <v>8</v>
      </c>
      <c r="AY210" s="6"/>
      <c r="AZ210" s="6"/>
      <c r="BA210" s="6"/>
      <c r="BB210" s="6"/>
      <c r="BC210" s="6"/>
      <c r="BD210" s="6"/>
      <c r="BF210" s="2"/>
      <c r="BG210" s="6"/>
      <c r="BH210" s="6"/>
      <c r="BJ210" s="16">
        <v>8</v>
      </c>
      <c r="BK210" s="6">
        <v>6</v>
      </c>
      <c r="BL210" s="16">
        <v>42</v>
      </c>
      <c r="BM210" s="16">
        <v>5.25</v>
      </c>
      <c r="BN210" s="2"/>
      <c r="BO210" s="6"/>
      <c r="BQ210" s="6"/>
      <c r="BR210" s="6"/>
      <c r="BS210" s="6"/>
    </row>
    <row r="211" spans="1:71" ht="12.75">
      <c r="A211" s="3">
        <v>1445</v>
      </c>
      <c r="C211" s="6">
        <v>39.5</v>
      </c>
      <c r="D211" s="6">
        <v>281</v>
      </c>
      <c r="E211" s="6">
        <v>39.5</v>
      </c>
      <c r="F211" s="6">
        <f t="shared" si="19"/>
        <v>39.5</v>
      </c>
      <c r="G211" s="6">
        <v>281</v>
      </c>
      <c r="H211" s="6">
        <f t="shared" si="20"/>
        <v>281</v>
      </c>
      <c r="I211" s="6"/>
      <c r="J211" s="6"/>
      <c r="K211" s="6"/>
      <c r="L211" s="6"/>
      <c r="M211" s="6"/>
      <c r="N211" s="16">
        <v>8</v>
      </c>
      <c r="O211" s="6">
        <v>7</v>
      </c>
      <c r="P211" s="16">
        <v>56</v>
      </c>
      <c r="Q211" s="16">
        <v>7</v>
      </c>
      <c r="R211" s="2"/>
      <c r="S211" s="6"/>
      <c r="T211" s="22"/>
      <c r="W211" s="6"/>
      <c r="X211" s="6"/>
      <c r="Z211" s="2"/>
      <c r="AA211" s="6"/>
      <c r="AB211" s="6"/>
      <c r="AD211" s="16">
        <v>2</v>
      </c>
      <c r="AE211" s="6">
        <v>8</v>
      </c>
      <c r="AF211" s="16">
        <v>16</v>
      </c>
      <c r="AG211" s="16">
        <v>8</v>
      </c>
      <c r="AI211" s="6"/>
      <c r="AJ211" s="6"/>
      <c r="AL211" s="2"/>
      <c r="AM211" s="6"/>
      <c r="AN211" s="6"/>
      <c r="AP211" s="16"/>
      <c r="AQ211" s="6"/>
      <c r="AR211" s="6"/>
      <c r="AS211" s="6"/>
      <c r="AT211" s="16">
        <v>16.5</v>
      </c>
      <c r="AU211" s="6">
        <v>8</v>
      </c>
      <c r="AV211" s="16">
        <v>132</v>
      </c>
      <c r="AW211" s="16">
        <v>8</v>
      </c>
      <c r="AY211" s="6"/>
      <c r="AZ211" s="6"/>
      <c r="BA211" s="6"/>
      <c r="BB211" s="6"/>
      <c r="BC211" s="6"/>
      <c r="BD211" s="6"/>
      <c r="BF211" s="16">
        <v>6</v>
      </c>
      <c r="BG211" s="6">
        <v>7</v>
      </c>
      <c r="BH211" s="16">
        <v>42</v>
      </c>
      <c r="BI211" s="16">
        <v>7</v>
      </c>
      <c r="BJ211" s="16">
        <v>7</v>
      </c>
      <c r="BK211" s="6">
        <v>5</v>
      </c>
      <c r="BL211" s="16">
        <v>35</v>
      </c>
      <c r="BM211" s="16">
        <v>5</v>
      </c>
      <c r="BN211" s="2"/>
      <c r="BO211" s="6"/>
      <c r="BQ211" s="6"/>
      <c r="BR211" s="6"/>
      <c r="BS211" s="6"/>
    </row>
    <row r="212" spans="1:71" ht="12.75">
      <c r="A212" s="3">
        <v>1446</v>
      </c>
      <c r="C212" s="6">
        <v>40.33333333333333</v>
      </c>
      <c r="D212" s="6">
        <v>280.75</v>
      </c>
      <c r="E212" s="6">
        <v>40.33333333333333</v>
      </c>
      <c r="F212" s="6">
        <f t="shared" si="19"/>
        <v>40.33333333333333</v>
      </c>
      <c r="G212" s="6">
        <v>280.75</v>
      </c>
      <c r="H212" s="6">
        <f t="shared" si="20"/>
        <v>280.75</v>
      </c>
      <c r="I212" s="6"/>
      <c r="J212" s="6"/>
      <c r="K212" s="6"/>
      <c r="L212" s="6"/>
      <c r="M212" s="6"/>
      <c r="N212" s="2"/>
      <c r="O212" s="6"/>
      <c r="P212" s="6"/>
      <c r="R212" s="2"/>
      <c r="S212" s="6"/>
      <c r="T212" s="22"/>
      <c r="W212" s="6"/>
      <c r="X212" s="6"/>
      <c r="Z212" s="2"/>
      <c r="AA212" s="6"/>
      <c r="AB212" s="6"/>
      <c r="AD212" s="2"/>
      <c r="AE212" s="6"/>
      <c r="AF212" s="6"/>
      <c r="AI212" s="6"/>
      <c r="AJ212" s="6"/>
      <c r="AL212" s="2"/>
      <c r="AM212" s="6"/>
      <c r="AN212" s="6"/>
      <c r="AP212" s="16">
        <v>23.333333333333332</v>
      </c>
      <c r="AQ212" s="6">
        <v>6.975</v>
      </c>
      <c r="AR212" s="16">
        <v>162.5</v>
      </c>
      <c r="AS212" s="16">
        <v>6.964285714285714</v>
      </c>
      <c r="AT212" s="2"/>
      <c r="AU212" s="6"/>
      <c r="AV212" s="6"/>
      <c r="AY212" s="6"/>
      <c r="AZ212" s="6"/>
      <c r="BA212" s="6"/>
      <c r="BB212" s="16">
        <v>10</v>
      </c>
      <c r="BC212" s="6">
        <v>8.5</v>
      </c>
      <c r="BD212" s="16">
        <v>85</v>
      </c>
      <c r="BE212" s="16">
        <v>8.5</v>
      </c>
      <c r="BF212" s="2"/>
      <c r="BG212" s="6"/>
      <c r="BH212" s="6"/>
      <c r="BJ212" s="16">
        <v>7</v>
      </c>
      <c r="BK212" s="6">
        <v>4.75</v>
      </c>
      <c r="BL212" s="16">
        <v>33.25</v>
      </c>
      <c r="BM212" s="16">
        <v>4.75</v>
      </c>
      <c r="BN212" s="2"/>
      <c r="BO212" s="6"/>
      <c r="BQ212" s="6"/>
      <c r="BR212" s="6"/>
      <c r="BS212" s="6"/>
    </row>
    <row r="213" spans="1:71" ht="12.75">
      <c r="A213" s="3">
        <v>1447</v>
      </c>
      <c r="C213" s="6">
        <v>39.5</v>
      </c>
      <c r="D213" s="6">
        <v>369.875</v>
      </c>
      <c r="E213" s="6">
        <v>39.5</v>
      </c>
      <c r="F213" s="6">
        <f t="shared" si="19"/>
        <v>39.5</v>
      </c>
      <c r="G213" s="6">
        <v>369.875</v>
      </c>
      <c r="H213" s="6">
        <f t="shared" si="20"/>
        <v>369.875</v>
      </c>
      <c r="I213" s="6"/>
      <c r="J213" s="6"/>
      <c r="K213" s="6"/>
      <c r="L213" s="6"/>
      <c r="M213" s="6"/>
      <c r="N213" s="2"/>
      <c r="O213" s="6"/>
      <c r="P213" s="6"/>
      <c r="R213" s="2"/>
      <c r="S213" s="6"/>
      <c r="T213" s="22"/>
      <c r="W213" s="6"/>
      <c r="X213" s="6"/>
      <c r="Z213" s="2"/>
      <c r="AA213" s="6"/>
      <c r="AB213" s="6"/>
      <c r="AD213" s="16">
        <v>10</v>
      </c>
      <c r="AE213" s="6">
        <v>7.5</v>
      </c>
      <c r="AF213" s="16">
        <v>75</v>
      </c>
      <c r="AG213" s="16">
        <v>7.5</v>
      </c>
      <c r="AI213" s="6"/>
      <c r="AJ213" s="6"/>
      <c r="AL213" s="16">
        <v>9</v>
      </c>
      <c r="AM213" s="6">
        <v>7.75</v>
      </c>
      <c r="AN213" s="16">
        <v>70</v>
      </c>
      <c r="AO213" s="16">
        <v>7.777777777777778</v>
      </c>
      <c r="AP213" s="16">
        <v>5</v>
      </c>
      <c r="AQ213" s="6">
        <v>7</v>
      </c>
      <c r="AR213" s="16">
        <v>35</v>
      </c>
      <c r="AS213" s="16">
        <v>7</v>
      </c>
      <c r="AT213" s="2"/>
      <c r="AU213" s="6"/>
      <c r="AV213" s="6"/>
      <c r="AY213" s="6"/>
      <c r="AZ213" s="6"/>
      <c r="BA213" s="6"/>
      <c r="BB213" s="16">
        <v>15.5</v>
      </c>
      <c r="BC213" s="6">
        <v>12.25</v>
      </c>
      <c r="BD213" s="16">
        <v>189.875</v>
      </c>
      <c r="BE213" s="16">
        <v>12.25</v>
      </c>
      <c r="BF213" s="2"/>
      <c r="BG213" s="6"/>
      <c r="BH213" s="6"/>
      <c r="BK213" s="6"/>
      <c r="BL213" s="6"/>
      <c r="BN213" s="2"/>
      <c r="BO213" s="6"/>
      <c r="BP213" s="6"/>
      <c r="BQ213" s="6"/>
      <c r="BR213" s="6"/>
      <c r="BS213" s="16"/>
    </row>
    <row r="214" spans="1:71" ht="12.75">
      <c r="A214" s="3">
        <v>1448</v>
      </c>
      <c r="C214" s="6">
        <v>51</v>
      </c>
      <c r="D214" s="6">
        <v>437</v>
      </c>
      <c r="E214" s="6">
        <v>51</v>
      </c>
      <c r="F214" s="6">
        <f t="shared" si="19"/>
        <v>51</v>
      </c>
      <c r="G214" s="6">
        <v>437</v>
      </c>
      <c r="H214" s="6">
        <f t="shared" si="20"/>
        <v>437</v>
      </c>
      <c r="I214" s="6"/>
      <c r="J214" s="6"/>
      <c r="K214" s="6"/>
      <c r="L214" s="6"/>
      <c r="M214" s="6"/>
      <c r="N214" s="2"/>
      <c r="O214" s="6"/>
      <c r="P214" s="6"/>
      <c r="R214" s="2"/>
      <c r="S214" s="6"/>
      <c r="T214" s="22"/>
      <c r="V214" s="16">
        <v>10.5</v>
      </c>
      <c r="W214" s="6">
        <v>8</v>
      </c>
      <c r="X214" s="16">
        <v>84</v>
      </c>
      <c r="Y214" s="16">
        <v>8</v>
      </c>
      <c r="Z214" s="2"/>
      <c r="AA214" s="6"/>
      <c r="AB214" s="6"/>
      <c r="AD214" s="2"/>
      <c r="AE214" s="6"/>
      <c r="AF214" s="6"/>
      <c r="AI214" s="6"/>
      <c r="AJ214" s="6"/>
      <c r="AL214" s="2"/>
      <c r="AM214" s="6"/>
      <c r="AN214" s="6"/>
      <c r="AP214" s="16">
        <v>10</v>
      </c>
      <c r="AQ214" s="6">
        <v>6.65</v>
      </c>
      <c r="AR214" s="16">
        <v>66.5</v>
      </c>
      <c r="AS214" s="16">
        <v>6.65</v>
      </c>
      <c r="AT214" s="2"/>
      <c r="AU214" s="6"/>
      <c r="AV214" s="6"/>
      <c r="AY214" s="6"/>
      <c r="AZ214" s="6"/>
      <c r="BA214" s="6"/>
      <c r="BB214" s="16">
        <v>17</v>
      </c>
      <c r="BC214" s="6">
        <v>12.5</v>
      </c>
      <c r="BD214" s="16">
        <v>212.5</v>
      </c>
      <c r="BE214" s="16">
        <v>12.5</v>
      </c>
      <c r="BF214" s="2"/>
      <c r="BG214" s="6"/>
      <c r="BH214" s="6"/>
      <c r="BJ214" s="16">
        <v>13.5</v>
      </c>
      <c r="BK214" s="6">
        <v>6.2</v>
      </c>
      <c r="BL214" s="16">
        <v>74</v>
      </c>
      <c r="BM214" s="16">
        <v>5.481481481481482</v>
      </c>
      <c r="BN214" s="2"/>
      <c r="BO214" s="6"/>
      <c r="BQ214" s="6"/>
      <c r="BR214" s="6"/>
      <c r="BS214" s="6"/>
    </row>
    <row r="215" spans="1:71" ht="12.75">
      <c r="A215" s="3">
        <v>1449</v>
      </c>
      <c r="C215" s="6">
        <v>48.5</v>
      </c>
      <c r="D215" s="6">
        <v>448.28333333333336</v>
      </c>
      <c r="E215" s="6">
        <v>48.5</v>
      </c>
      <c r="F215" s="6">
        <f t="shared" si="19"/>
        <v>48.5</v>
      </c>
      <c r="G215" s="6">
        <v>448.28333333333336</v>
      </c>
      <c r="H215" s="6">
        <f t="shared" si="20"/>
        <v>448.28333333333336</v>
      </c>
      <c r="I215" s="6"/>
      <c r="J215" s="6"/>
      <c r="K215" s="6"/>
      <c r="L215" s="6"/>
      <c r="M215" s="6"/>
      <c r="N215" s="2"/>
      <c r="O215" s="6"/>
      <c r="P215" s="6"/>
      <c r="R215" s="2"/>
      <c r="S215" s="6"/>
      <c r="T215" s="22"/>
      <c r="W215" s="6"/>
      <c r="X215" s="6"/>
      <c r="Z215" s="2"/>
      <c r="AA215" s="6"/>
      <c r="AB215" s="6"/>
      <c r="AD215" s="2"/>
      <c r="AE215" s="6"/>
      <c r="AF215" s="6"/>
      <c r="AI215" s="6"/>
      <c r="AJ215" s="6"/>
      <c r="AL215" s="16">
        <v>8.5</v>
      </c>
      <c r="AM215" s="6">
        <v>7.5</v>
      </c>
      <c r="AN215" s="16">
        <v>64.5</v>
      </c>
      <c r="AO215" s="16">
        <v>7.588235294117647</v>
      </c>
      <c r="AP215" s="16">
        <v>5</v>
      </c>
      <c r="AQ215" s="6">
        <v>7.25</v>
      </c>
      <c r="AR215" s="16">
        <v>36.25</v>
      </c>
      <c r="AS215" s="16">
        <v>7.25</v>
      </c>
      <c r="AT215" s="16">
        <v>10</v>
      </c>
      <c r="AU215" s="6">
        <v>8.25</v>
      </c>
      <c r="AV215" s="16">
        <v>82.5</v>
      </c>
      <c r="AW215" s="16">
        <v>8.25</v>
      </c>
      <c r="AY215" s="6"/>
      <c r="AZ215" s="6"/>
      <c r="BA215" s="6"/>
      <c r="BB215" s="16">
        <v>17</v>
      </c>
      <c r="BC215" s="6">
        <v>12.766666666666667</v>
      </c>
      <c r="BD215" s="16">
        <v>217.03333333333336</v>
      </c>
      <c r="BE215" s="16">
        <v>12.766666666666667</v>
      </c>
      <c r="BF215" s="2"/>
      <c r="BG215" s="6"/>
      <c r="BH215" s="6"/>
      <c r="BJ215" s="16">
        <v>8</v>
      </c>
      <c r="BK215" s="6">
        <v>6</v>
      </c>
      <c r="BL215" s="16">
        <v>48</v>
      </c>
      <c r="BM215" s="16">
        <v>6</v>
      </c>
      <c r="BN215" s="2"/>
      <c r="BO215" s="6"/>
      <c r="BQ215" s="6"/>
      <c r="BR215" s="6"/>
      <c r="BS215" s="6"/>
    </row>
    <row r="216" spans="1:71" ht="12.75">
      <c r="A216" s="3">
        <v>1450</v>
      </c>
      <c r="C216" s="6">
        <v>48</v>
      </c>
      <c r="D216" s="6">
        <v>438.7125</v>
      </c>
      <c r="E216" s="6">
        <v>48</v>
      </c>
      <c r="F216" s="6">
        <f t="shared" si="19"/>
        <v>48</v>
      </c>
      <c r="G216" s="6">
        <v>438.7125</v>
      </c>
      <c r="H216" s="6">
        <f t="shared" si="20"/>
        <v>438.7125</v>
      </c>
      <c r="I216" s="6"/>
      <c r="J216" s="6"/>
      <c r="K216" s="6"/>
      <c r="L216" s="6"/>
      <c r="M216" s="6"/>
      <c r="N216" s="2"/>
      <c r="O216" s="6"/>
      <c r="P216" s="6"/>
      <c r="R216" s="2"/>
      <c r="S216" s="6"/>
      <c r="T216" s="22"/>
      <c r="W216" s="6"/>
      <c r="X216" s="6"/>
      <c r="Z216" s="2"/>
      <c r="AA216" s="6"/>
      <c r="AB216" s="6"/>
      <c r="AD216" s="2"/>
      <c r="AE216" s="6"/>
      <c r="AF216" s="6"/>
      <c r="AI216" s="6"/>
      <c r="AJ216" s="6"/>
      <c r="AL216" s="2"/>
      <c r="AM216" s="6"/>
      <c r="AN216" s="6"/>
      <c r="AP216" s="16">
        <v>23</v>
      </c>
      <c r="AQ216" s="6">
        <v>6.95</v>
      </c>
      <c r="AR216" s="16">
        <v>160.89999999999998</v>
      </c>
      <c r="AS216" s="16">
        <v>6.995652173913043</v>
      </c>
      <c r="AT216" s="2"/>
      <c r="AU216" s="6"/>
      <c r="AV216" s="6"/>
      <c r="AY216" s="6"/>
      <c r="AZ216" s="6"/>
      <c r="BA216" s="6"/>
      <c r="BB216" s="16">
        <v>17</v>
      </c>
      <c r="BC216" s="6">
        <v>13.8125</v>
      </c>
      <c r="BD216" s="16">
        <v>234.8125</v>
      </c>
      <c r="BE216" s="16">
        <v>13.8125</v>
      </c>
      <c r="BF216" s="2"/>
      <c r="BG216" s="6"/>
      <c r="BH216" s="6"/>
      <c r="BJ216" s="16">
        <v>8</v>
      </c>
      <c r="BK216" s="6">
        <v>6.5</v>
      </c>
      <c r="BL216" s="16">
        <v>43</v>
      </c>
      <c r="BM216" s="16">
        <v>5.375</v>
      </c>
      <c r="BN216" s="2"/>
      <c r="BO216" s="6"/>
      <c r="BQ216" s="6"/>
      <c r="BR216" s="6"/>
      <c r="BS216" s="6"/>
    </row>
    <row r="218" spans="1:8" ht="12.75">
      <c r="A218" s="3" t="s">
        <v>44</v>
      </c>
      <c r="C218" s="6">
        <f aca="true" t="shared" si="21" ref="C218:H218">SUM(C206:C217)</f>
        <v>432.8333333333333</v>
      </c>
      <c r="D218" s="6">
        <f t="shared" si="21"/>
        <v>3535.8291666666664</v>
      </c>
      <c r="E218" s="6">
        <f t="shared" si="21"/>
        <v>432.8333333333333</v>
      </c>
      <c r="F218" s="6">
        <f t="shared" si="21"/>
        <v>432.8333333333333</v>
      </c>
      <c r="G218" s="6">
        <f t="shared" si="21"/>
        <v>3535.8291666666664</v>
      </c>
      <c r="H218" s="6">
        <f t="shared" si="21"/>
        <v>3535.8291666666664</v>
      </c>
    </row>
    <row r="219" ht="12.75">
      <c r="A219" s="3" t="s">
        <v>134</v>
      </c>
    </row>
    <row r="220" ht="12.75">
      <c r="A220" s="3" t="s">
        <v>174</v>
      </c>
    </row>
    <row r="222" spans="1:72" ht="12.75">
      <c r="A222" s="3">
        <v>1451</v>
      </c>
      <c r="C222" s="6">
        <v>27</v>
      </c>
      <c r="D222" s="6">
        <v>193.5</v>
      </c>
      <c r="N222" s="2"/>
      <c r="O222" s="6"/>
      <c r="P222" s="6"/>
      <c r="R222" s="2"/>
      <c r="S222" s="6"/>
      <c r="T222" s="22"/>
      <c r="W222" s="6"/>
      <c r="X222" s="6"/>
      <c r="Z222" s="2"/>
      <c r="AA222" s="6"/>
      <c r="AB222" s="6"/>
      <c r="AD222" s="9">
        <v>6</v>
      </c>
      <c r="AE222" s="6">
        <v>8</v>
      </c>
      <c r="AF222" s="16">
        <v>48</v>
      </c>
      <c r="AG222" s="16">
        <v>8</v>
      </c>
      <c r="AI222" s="6"/>
      <c r="AJ222" s="6"/>
      <c r="AL222" s="9">
        <v>6</v>
      </c>
      <c r="AM222" s="6">
        <v>5.5</v>
      </c>
      <c r="AN222" s="16">
        <v>33</v>
      </c>
      <c r="AO222" s="16">
        <v>5.5</v>
      </c>
      <c r="AP222" s="9">
        <v>5</v>
      </c>
      <c r="AQ222" s="6">
        <v>6.5</v>
      </c>
      <c r="AR222" s="16">
        <v>32.5</v>
      </c>
      <c r="AS222" s="16">
        <v>6.5</v>
      </c>
      <c r="AT222" s="9">
        <v>10</v>
      </c>
      <c r="AU222" s="6">
        <v>8</v>
      </c>
      <c r="AV222" s="16">
        <v>80</v>
      </c>
      <c r="AW222" s="16">
        <v>8</v>
      </c>
      <c r="AY222" s="6"/>
      <c r="AZ222" s="6"/>
      <c r="BA222" s="6"/>
      <c r="BB222" s="6"/>
      <c r="BC222" s="6"/>
      <c r="BD222" s="6"/>
      <c r="BG222" s="2"/>
      <c r="BH222" s="6"/>
      <c r="BI222" s="6"/>
      <c r="BL222" s="6"/>
      <c r="BM222" s="6"/>
      <c r="BO222" s="2"/>
      <c r="BP222" s="6"/>
      <c r="BR222" s="6"/>
      <c r="BS222" s="6"/>
      <c r="BT222" s="6"/>
    </row>
    <row r="223" spans="1:72" ht="12.75">
      <c r="A223" s="3">
        <v>1452</v>
      </c>
      <c r="C223" s="6">
        <v>26</v>
      </c>
      <c r="D223" s="6">
        <v>169</v>
      </c>
      <c r="N223" s="16">
        <v>9</v>
      </c>
      <c r="O223" s="16">
        <v>6.5</v>
      </c>
      <c r="P223" s="16">
        <v>58.5</v>
      </c>
      <c r="Q223" s="16">
        <v>6.5</v>
      </c>
      <c r="R223" s="2"/>
      <c r="S223" s="6"/>
      <c r="T223" s="22"/>
      <c r="W223" s="6"/>
      <c r="X223" s="6"/>
      <c r="Z223" s="2"/>
      <c r="AA223" s="6"/>
      <c r="AB223" s="6"/>
      <c r="AD223" s="16"/>
      <c r="AE223" s="6"/>
      <c r="AF223" s="6"/>
      <c r="AI223" s="6"/>
      <c r="AJ223" s="6"/>
      <c r="AL223" s="2"/>
      <c r="AM223" s="6"/>
      <c r="AN223" s="6"/>
      <c r="AP223" s="16">
        <v>17</v>
      </c>
      <c r="AQ223" s="16">
        <v>6.5</v>
      </c>
      <c r="AR223" s="16">
        <v>110.5</v>
      </c>
      <c r="AS223" s="16">
        <v>6.5</v>
      </c>
      <c r="AT223" s="2"/>
      <c r="AU223" s="6"/>
      <c r="AV223" s="6"/>
      <c r="AY223" s="6"/>
      <c r="AZ223" s="6"/>
      <c r="BA223" s="6"/>
      <c r="BB223" s="6"/>
      <c r="BC223" s="6"/>
      <c r="BD223" s="6"/>
      <c r="BG223" s="2"/>
      <c r="BH223" s="6"/>
      <c r="BI223" s="6"/>
      <c r="BL223" s="6"/>
      <c r="BM223" s="6"/>
      <c r="BO223" s="2"/>
      <c r="BP223" s="6"/>
      <c r="BR223" s="6"/>
      <c r="BS223" s="6"/>
      <c r="BT223" s="6"/>
    </row>
    <row r="224" spans="1:72" ht="12.75">
      <c r="A224" s="3">
        <v>1453</v>
      </c>
      <c r="C224" s="6">
        <v>33</v>
      </c>
      <c r="D224" s="6">
        <v>199.975</v>
      </c>
      <c r="N224" s="2"/>
      <c r="O224" s="6"/>
      <c r="P224" s="6"/>
      <c r="R224" s="2"/>
      <c r="S224" s="6"/>
      <c r="T224" s="22"/>
      <c r="W224" s="6"/>
      <c r="X224" s="6"/>
      <c r="Z224" s="2"/>
      <c r="AA224" s="6"/>
      <c r="AB224" s="6"/>
      <c r="AD224" s="2"/>
      <c r="AE224" s="6"/>
      <c r="AF224" s="6"/>
      <c r="AI224" s="6"/>
      <c r="AJ224" s="6"/>
      <c r="AL224" s="2"/>
      <c r="AM224" s="6"/>
      <c r="AN224" s="6"/>
      <c r="AP224" s="16">
        <v>20</v>
      </c>
      <c r="AQ224" s="6">
        <v>6.441666666666667</v>
      </c>
      <c r="AR224" s="16">
        <v>126.85</v>
      </c>
      <c r="AS224" s="16">
        <v>6.342499999999999</v>
      </c>
      <c r="AT224" s="16">
        <v>5</v>
      </c>
      <c r="AU224" s="6">
        <v>6.725</v>
      </c>
      <c r="AV224" s="16">
        <v>33.625</v>
      </c>
      <c r="AW224" s="16">
        <v>6.725</v>
      </c>
      <c r="AY224" s="6"/>
      <c r="AZ224" s="6"/>
      <c r="BA224" s="6"/>
      <c r="BB224" s="6"/>
      <c r="BC224" s="6"/>
      <c r="BD224" s="6"/>
      <c r="BG224" s="2"/>
      <c r="BH224" s="6"/>
      <c r="BI224" s="6"/>
      <c r="BK224" s="16">
        <v>8</v>
      </c>
      <c r="BL224" s="6">
        <v>6.25</v>
      </c>
      <c r="BM224" s="16">
        <v>39.5</v>
      </c>
      <c r="BN224" s="16">
        <v>4.9375</v>
      </c>
      <c r="BO224" s="2"/>
      <c r="BP224" s="6"/>
      <c r="BR224" s="6"/>
      <c r="BS224" s="6"/>
      <c r="BT224" s="6"/>
    </row>
    <row r="225" spans="1:72" ht="12.75">
      <c r="A225" s="3">
        <v>1454</v>
      </c>
      <c r="C225" s="6">
        <v>38</v>
      </c>
      <c r="D225" s="6">
        <v>285.4</v>
      </c>
      <c r="N225" s="2"/>
      <c r="O225" s="6"/>
      <c r="P225" s="6"/>
      <c r="R225" s="2"/>
      <c r="S225" s="6"/>
      <c r="T225" s="22"/>
      <c r="W225" s="6"/>
      <c r="X225" s="6"/>
      <c r="Z225" s="16">
        <v>10</v>
      </c>
      <c r="AA225" s="6">
        <v>7.5</v>
      </c>
      <c r="AB225" s="16">
        <v>75</v>
      </c>
      <c r="AC225" s="16">
        <v>7.5</v>
      </c>
      <c r="AD225" s="2"/>
      <c r="AE225" s="6"/>
      <c r="AF225" s="6"/>
      <c r="AI225" s="6"/>
      <c r="AJ225" s="6"/>
      <c r="AL225" s="16">
        <v>5</v>
      </c>
      <c r="AM225" s="6">
        <v>8</v>
      </c>
      <c r="AN225" s="16">
        <v>40</v>
      </c>
      <c r="AO225" s="16">
        <v>8</v>
      </c>
      <c r="AP225" s="16">
        <v>6</v>
      </c>
      <c r="AQ225" s="6">
        <v>7.15</v>
      </c>
      <c r="AR225" s="16">
        <v>42.900000000000006</v>
      </c>
      <c r="AS225" s="16">
        <v>7.150000000000001</v>
      </c>
      <c r="AT225" s="2"/>
      <c r="AU225" s="6"/>
      <c r="AV225" s="6"/>
      <c r="AY225" s="6"/>
      <c r="AZ225" s="6"/>
      <c r="BA225" s="6"/>
      <c r="BB225" s="6"/>
      <c r="BC225" s="6"/>
      <c r="BD225" s="6"/>
      <c r="BG225" s="16">
        <v>17</v>
      </c>
      <c r="BH225" s="6">
        <v>7.5</v>
      </c>
      <c r="BI225" s="16">
        <v>127.5</v>
      </c>
      <c r="BJ225" s="16">
        <v>7.5</v>
      </c>
      <c r="BL225" s="6"/>
      <c r="BM225" s="6"/>
      <c r="BO225" s="2"/>
      <c r="BP225" s="6"/>
      <c r="BR225" s="6"/>
      <c r="BS225" s="6"/>
      <c r="BT225" s="6"/>
    </row>
    <row r="226" spans="1:72" ht="12.75">
      <c r="A226" s="3">
        <v>1455</v>
      </c>
      <c r="C226" s="6">
        <v>61.5</v>
      </c>
      <c r="D226" s="6">
        <v>421.51666666666665</v>
      </c>
      <c r="N226" s="2"/>
      <c r="O226" s="6"/>
      <c r="P226" s="6"/>
      <c r="R226" s="2"/>
      <c r="S226" s="6"/>
      <c r="T226" s="22"/>
      <c r="W226" s="6"/>
      <c r="X226" s="6"/>
      <c r="Z226" s="2"/>
      <c r="AA226" s="6"/>
      <c r="AB226" s="6"/>
      <c r="AD226" s="16">
        <v>16.5</v>
      </c>
      <c r="AE226" s="6">
        <v>7.75</v>
      </c>
      <c r="AF226" s="16">
        <v>127.875</v>
      </c>
      <c r="AG226" s="16">
        <v>7.75</v>
      </c>
      <c r="AI226" s="6"/>
      <c r="AJ226" s="6"/>
      <c r="AL226" s="2"/>
      <c r="AM226" s="6"/>
      <c r="AN226" s="6"/>
      <c r="AP226" s="16">
        <v>20</v>
      </c>
      <c r="AQ226" s="6">
        <v>6.71875</v>
      </c>
      <c r="AR226" s="16">
        <v>134.375</v>
      </c>
      <c r="AS226" s="16">
        <v>6.71875</v>
      </c>
      <c r="AT226" s="16">
        <v>17</v>
      </c>
      <c r="AU226" s="6">
        <v>7.333333333333333</v>
      </c>
      <c r="AV226" s="16">
        <v>124.66666666666666</v>
      </c>
      <c r="AW226" s="16">
        <v>7.333333333333333</v>
      </c>
      <c r="AY226" s="6"/>
      <c r="AZ226" s="6"/>
      <c r="BA226" s="6"/>
      <c r="BB226" s="6"/>
      <c r="BC226" s="6"/>
      <c r="BD226" s="6"/>
      <c r="BG226" s="2"/>
      <c r="BH226" s="6"/>
      <c r="BI226" s="6"/>
      <c r="BK226" s="16">
        <v>8</v>
      </c>
      <c r="BL226" s="6">
        <v>5.9</v>
      </c>
      <c r="BM226" s="16">
        <v>34.6</v>
      </c>
      <c r="BN226" s="16">
        <v>4.325</v>
      </c>
      <c r="BO226" s="2"/>
      <c r="BP226" s="6"/>
      <c r="BR226" s="6"/>
      <c r="BS226" s="6"/>
      <c r="BT226" s="6"/>
    </row>
    <row r="227" spans="1:72" ht="12.75">
      <c r="A227" s="3">
        <v>1456</v>
      </c>
      <c r="C227" s="6">
        <v>49</v>
      </c>
      <c r="D227" s="6">
        <v>327.6</v>
      </c>
      <c r="N227" s="2"/>
      <c r="O227" s="6"/>
      <c r="P227" s="6"/>
      <c r="R227" s="2"/>
      <c r="S227" s="6"/>
      <c r="T227" s="22"/>
      <c r="W227" s="6"/>
      <c r="X227" s="6"/>
      <c r="Z227" s="2"/>
      <c r="AA227" s="6"/>
      <c r="AB227" s="6"/>
      <c r="AD227" s="16">
        <v>10</v>
      </c>
      <c r="AE227" s="6">
        <v>7</v>
      </c>
      <c r="AF227" s="16">
        <v>70</v>
      </c>
      <c r="AG227" s="16">
        <v>7</v>
      </c>
      <c r="AI227" s="6"/>
      <c r="AJ227" s="6"/>
      <c r="AL227" s="16">
        <v>17</v>
      </c>
      <c r="AM227" s="6">
        <v>7.6</v>
      </c>
      <c r="AN227" s="16">
        <v>129.2</v>
      </c>
      <c r="AO227" s="16">
        <v>7.6</v>
      </c>
      <c r="AP227" s="16">
        <v>14</v>
      </c>
      <c r="AQ227" s="6">
        <v>6.6</v>
      </c>
      <c r="AR227" s="16">
        <v>92.4</v>
      </c>
      <c r="AS227" s="16">
        <v>6.6</v>
      </c>
      <c r="AT227" s="2"/>
      <c r="AU227" s="6"/>
      <c r="AV227" s="6"/>
      <c r="AY227" s="6"/>
      <c r="AZ227" s="6"/>
      <c r="BA227" s="6"/>
      <c r="BB227" s="6"/>
      <c r="BC227" s="6"/>
      <c r="BD227" s="6"/>
      <c r="BG227" s="2"/>
      <c r="BH227" s="6"/>
      <c r="BI227" s="6"/>
      <c r="BK227" s="16">
        <v>8</v>
      </c>
      <c r="BL227" s="6">
        <v>6</v>
      </c>
      <c r="BM227" s="16">
        <v>36</v>
      </c>
      <c r="BN227" s="16">
        <v>4.5</v>
      </c>
      <c r="BO227" s="2"/>
      <c r="BP227" s="6"/>
      <c r="BR227" s="6"/>
      <c r="BS227" s="6"/>
      <c r="BT227" s="6"/>
    </row>
    <row r="228" spans="1:75" ht="12.75">
      <c r="A228" s="3">
        <v>1457</v>
      </c>
      <c r="C228" s="6">
        <v>76</v>
      </c>
      <c r="D228" s="6">
        <v>526.75</v>
      </c>
      <c r="N228" s="16">
        <v>5</v>
      </c>
      <c r="O228" s="6">
        <v>7</v>
      </c>
      <c r="P228" s="16">
        <v>35</v>
      </c>
      <c r="Q228" s="16">
        <v>7</v>
      </c>
      <c r="R228" s="2"/>
      <c r="S228" s="6"/>
      <c r="T228" s="22"/>
      <c r="W228" s="6"/>
      <c r="X228" s="6"/>
      <c r="Z228" s="2"/>
      <c r="AA228" s="6"/>
      <c r="AB228" s="6"/>
      <c r="AD228" s="16">
        <v>27</v>
      </c>
      <c r="AE228" s="6">
        <v>7.25</v>
      </c>
      <c r="AF228" s="16">
        <v>195.75</v>
      </c>
      <c r="AG228" s="16">
        <v>7.25</v>
      </c>
      <c r="AI228" s="6"/>
      <c r="AJ228" s="6"/>
      <c r="AL228" s="2"/>
      <c r="AM228" s="6"/>
      <c r="AN228" s="6"/>
      <c r="AP228" s="16">
        <v>19</v>
      </c>
      <c r="AQ228" s="6">
        <v>7</v>
      </c>
      <c r="AR228" s="16">
        <v>133.25</v>
      </c>
      <c r="AS228" s="16">
        <v>7.0131578947368425</v>
      </c>
      <c r="AT228" s="2"/>
      <c r="AU228" s="6"/>
      <c r="AV228" s="6"/>
      <c r="AY228" s="6"/>
      <c r="AZ228" s="6"/>
      <c r="BA228" s="6"/>
      <c r="BB228" s="6"/>
      <c r="BC228" s="6"/>
      <c r="BD228" s="6"/>
      <c r="BH228" s="6"/>
      <c r="BI228" s="6"/>
      <c r="BK228" s="16">
        <v>25</v>
      </c>
      <c r="BL228" s="6">
        <v>6.583333333333333</v>
      </c>
      <c r="BM228" s="16">
        <v>162.75</v>
      </c>
      <c r="BN228" s="16">
        <v>6.51</v>
      </c>
      <c r="BR228" s="6"/>
      <c r="BS228" s="6"/>
      <c r="BT228" s="6"/>
      <c r="BW228" s="21"/>
    </row>
    <row r="229" spans="1:72" ht="12.75">
      <c r="A229" s="3">
        <v>1458</v>
      </c>
      <c r="C229" s="6">
        <v>52</v>
      </c>
      <c r="D229" s="6">
        <v>332</v>
      </c>
      <c r="N229" s="2"/>
      <c r="O229" s="6"/>
      <c r="P229" s="6"/>
      <c r="R229" s="2"/>
      <c r="S229" s="6"/>
      <c r="T229" s="22"/>
      <c r="W229" s="6"/>
      <c r="X229" s="6"/>
      <c r="Z229" s="2"/>
      <c r="AA229" s="6"/>
      <c r="AB229" s="6"/>
      <c r="AD229" s="2"/>
      <c r="AE229" s="6"/>
      <c r="AF229" s="6"/>
      <c r="AI229" s="6"/>
      <c r="AJ229" s="6"/>
      <c r="AL229" s="2"/>
      <c r="AM229" s="6"/>
      <c r="AN229" s="6"/>
      <c r="AP229" s="16">
        <v>2</v>
      </c>
      <c r="AQ229" s="6">
        <v>4.5</v>
      </c>
      <c r="AR229" s="16">
        <v>9</v>
      </c>
      <c r="AS229" s="16">
        <v>4.5</v>
      </c>
      <c r="AT229" s="2"/>
      <c r="AU229" s="6"/>
      <c r="AV229" s="6"/>
      <c r="AY229" s="6"/>
      <c r="AZ229" s="6"/>
      <c r="BA229" s="6"/>
      <c r="BB229" s="6"/>
      <c r="BC229" s="6"/>
      <c r="BD229" s="6"/>
      <c r="BG229" s="16">
        <v>42</v>
      </c>
      <c r="BH229" s="6">
        <v>6.75</v>
      </c>
      <c r="BI229" s="16">
        <v>287</v>
      </c>
      <c r="BJ229" s="16">
        <v>6.833333333333333</v>
      </c>
      <c r="BK229" s="16">
        <v>8</v>
      </c>
      <c r="BL229" s="6">
        <v>6</v>
      </c>
      <c r="BM229" s="16">
        <v>36</v>
      </c>
      <c r="BN229" s="16">
        <v>4.5</v>
      </c>
      <c r="BO229" s="2"/>
      <c r="BP229" s="6"/>
      <c r="BR229" s="6"/>
      <c r="BS229" s="6"/>
      <c r="BT229" s="6"/>
    </row>
    <row r="230" spans="1:72" ht="12.75">
      <c r="A230" s="3">
        <v>1459</v>
      </c>
      <c r="C230" s="6">
        <v>57</v>
      </c>
      <c r="D230" s="6">
        <v>340.5</v>
      </c>
      <c r="N230" s="2"/>
      <c r="O230" s="6"/>
      <c r="P230" s="6"/>
      <c r="R230" s="2"/>
      <c r="S230" s="6"/>
      <c r="T230" s="22"/>
      <c r="W230" s="6"/>
      <c r="X230" s="6"/>
      <c r="Z230" s="2"/>
      <c r="AA230" s="6"/>
      <c r="AB230" s="6"/>
      <c r="AD230" s="6">
        <v>5</v>
      </c>
      <c r="AE230" s="6">
        <v>7.5</v>
      </c>
      <c r="AF230" s="6">
        <v>37.5</v>
      </c>
      <c r="AG230" s="16">
        <v>7.5</v>
      </c>
      <c r="AH230" s="6">
        <v>2</v>
      </c>
      <c r="AI230" s="6">
        <v>7</v>
      </c>
      <c r="AJ230" s="6">
        <v>14</v>
      </c>
      <c r="AK230" s="16">
        <v>7</v>
      </c>
      <c r="AL230" s="2"/>
      <c r="AM230" s="6"/>
      <c r="AN230" s="6"/>
      <c r="AP230" s="6">
        <v>11</v>
      </c>
      <c r="AQ230" s="6">
        <v>6</v>
      </c>
      <c r="AR230" s="6">
        <v>66</v>
      </c>
      <c r="AS230" s="16">
        <v>6</v>
      </c>
      <c r="AT230" s="2"/>
      <c r="AU230" s="6"/>
      <c r="AV230" s="6"/>
      <c r="AY230" s="6"/>
      <c r="AZ230" s="6"/>
      <c r="BA230" s="6"/>
      <c r="BB230" s="6"/>
      <c r="BC230" s="6"/>
      <c r="BD230" s="6"/>
      <c r="BG230" s="6">
        <v>26</v>
      </c>
      <c r="BH230" s="6">
        <v>7</v>
      </c>
      <c r="BI230" s="6">
        <v>182</v>
      </c>
      <c r="BJ230" s="16">
        <v>7</v>
      </c>
      <c r="BK230" s="6">
        <v>13</v>
      </c>
      <c r="BL230" s="6">
        <v>6</v>
      </c>
      <c r="BM230" s="6">
        <v>41</v>
      </c>
      <c r="BN230" s="16">
        <v>3.1538461538461537</v>
      </c>
      <c r="BO230" s="2"/>
      <c r="BP230" s="6"/>
      <c r="BR230" s="6"/>
      <c r="BS230" s="6"/>
      <c r="BT230" s="6"/>
    </row>
    <row r="231" spans="1:72" ht="12.75">
      <c r="A231" s="3">
        <v>1460</v>
      </c>
      <c r="C231" s="6">
        <v>29</v>
      </c>
      <c r="D231" s="6">
        <v>186.275</v>
      </c>
      <c r="N231" s="2"/>
      <c r="O231" s="6"/>
      <c r="P231" s="6"/>
      <c r="R231" s="2"/>
      <c r="S231" s="6"/>
      <c r="T231" s="22"/>
      <c r="W231" s="6"/>
      <c r="X231" s="6"/>
      <c r="Z231" s="2"/>
      <c r="AA231" s="6"/>
      <c r="AB231" s="6"/>
      <c r="AD231" s="16">
        <v>9</v>
      </c>
      <c r="AE231" s="6">
        <v>6.300000000000001</v>
      </c>
      <c r="AF231" s="16">
        <v>56.400000000000006</v>
      </c>
      <c r="AG231" s="16">
        <v>6.2666666666666675</v>
      </c>
      <c r="AI231" s="6"/>
      <c r="AJ231" s="6"/>
      <c r="AL231" s="16">
        <v>8</v>
      </c>
      <c r="AM231" s="6">
        <v>7.15625</v>
      </c>
      <c r="AN231" s="16">
        <v>56.625</v>
      </c>
      <c r="AO231" s="16">
        <v>7.078125</v>
      </c>
      <c r="AP231" s="16">
        <v>7</v>
      </c>
      <c r="AQ231" s="6">
        <v>6.125</v>
      </c>
      <c r="AR231" s="16">
        <v>43.25</v>
      </c>
      <c r="AS231" s="16">
        <v>6.178571428571429</v>
      </c>
      <c r="AT231" s="2"/>
      <c r="AU231" s="6"/>
      <c r="AV231" s="6"/>
      <c r="AY231" s="6"/>
      <c r="AZ231" s="6"/>
      <c r="BA231" s="6"/>
      <c r="BB231" s="6"/>
      <c r="BC231" s="6"/>
      <c r="BD231" s="6"/>
      <c r="BG231" s="16">
        <v>5</v>
      </c>
      <c r="BH231" s="6">
        <v>6</v>
      </c>
      <c r="BI231" s="16">
        <v>30</v>
      </c>
      <c r="BJ231" s="16">
        <v>6</v>
      </c>
      <c r="BL231" s="6"/>
      <c r="BM231" s="6"/>
      <c r="BO231" s="2"/>
      <c r="BP231" s="6"/>
      <c r="BR231" s="6"/>
      <c r="BS231" s="6"/>
      <c r="BT231" s="6"/>
    </row>
    <row r="233" ht="12.75">
      <c r="A233" s="3" t="s">
        <v>45</v>
      </c>
    </row>
    <row r="234" ht="12.75">
      <c r="A234" s="3" t="s">
        <v>134</v>
      </c>
    </row>
    <row r="235" ht="12.75">
      <c r="A235" s="3" t="s">
        <v>174</v>
      </c>
    </row>
    <row r="237" spans="1:72" ht="12.75">
      <c r="A237" s="3">
        <v>1461</v>
      </c>
      <c r="C237" s="6">
        <v>22</v>
      </c>
      <c r="D237" s="6">
        <v>162.4</v>
      </c>
      <c r="N237" s="2"/>
      <c r="O237" s="6"/>
      <c r="P237" s="6"/>
      <c r="R237" s="2"/>
      <c r="S237" s="6"/>
      <c r="T237" s="22"/>
      <c r="W237" s="6"/>
      <c r="X237" s="6"/>
      <c r="Z237" s="2"/>
      <c r="AA237" s="6"/>
      <c r="AB237" s="6"/>
      <c r="AD237" s="16">
        <v>6</v>
      </c>
      <c r="AE237" s="6">
        <v>8.25</v>
      </c>
      <c r="AF237" s="16">
        <v>52</v>
      </c>
      <c r="AG237" s="16">
        <v>8.666666666666666</v>
      </c>
      <c r="AI237" s="6"/>
      <c r="AJ237" s="6"/>
      <c r="AL237" s="16">
        <v>7</v>
      </c>
      <c r="AM237" s="6">
        <v>6.95</v>
      </c>
      <c r="AN237" s="16">
        <v>48.9</v>
      </c>
      <c r="AO237" s="16">
        <v>6.985714285714286</v>
      </c>
      <c r="AQ237" s="6"/>
      <c r="AR237" s="6"/>
      <c r="AS237" s="6"/>
      <c r="AT237" s="16">
        <v>9</v>
      </c>
      <c r="AU237" s="6">
        <v>6.8</v>
      </c>
      <c r="AV237" s="16">
        <v>61.5</v>
      </c>
      <c r="AW237" s="16">
        <v>6.833333333333333</v>
      </c>
      <c r="AY237" s="6"/>
      <c r="AZ237" s="6"/>
      <c r="BA237" s="6"/>
      <c r="BB237" s="6"/>
      <c r="BC237" s="6"/>
      <c r="BD237" s="6"/>
      <c r="BG237" s="2"/>
      <c r="BH237" s="6"/>
      <c r="BI237" s="6"/>
      <c r="BL237" s="6"/>
      <c r="BM237" s="6"/>
      <c r="BO237" s="2"/>
      <c r="BP237" s="6"/>
      <c r="BR237" s="6"/>
      <c r="BS237" s="6"/>
      <c r="BT237" s="6"/>
    </row>
    <row r="238" spans="1:72" ht="12.75">
      <c r="A238" s="3">
        <v>1462</v>
      </c>
      <c r="C238" s="6">
        <v>35</v>
      </c>
      <c r="D238" s="6">
        <v>239.75</v>
      </c>
      <c r="N238" s="2"/>
      <c r="O238" s="6"/>
      <c r="P238" s="6"/>
      <c r="R238" s="2"/>
      <c r="S238" s="6"/>
      <c r="T238" s="22"/>
      <c r="W238" s="6"/>
      <c r="X238" s="6"/>
      <c r="Z238" s="2"/>
      <c r="AA238" s="6"/>
      <c r="AB238" s="6"/>
      <c r="AD238" s="2"/>
      <c r="AE238" s="6"/>
      <c r="AF238" s="6"/>
      <c r="AH238" s="16">
        <v>4.5</v>
      </c>
      <c r="AI238" s="6">
        <v>6.5</v>
      </c>
      <c r="AJ238" s="16">
        <v>29.25</v>
      </c>
      <c r="AK238" s="16">
        <v>6.5</v>
      </c>
      <c r="AL238" s="2"/>
      <c r="AM238" s="6"/>
      <c r="AN238" s="6"/>
      <c r="AQ238" s="6"/>
      <c r="AR238" s="6"/>
      <c r="AS238" s="6"/>
      <c r="AT238" s="16">
        <v>25.5</v>
      </c>
      <c r="AU238" s="6">
        <v>6.833333333333333</v>
      </c>
      <c r="AV238" s="16">
        <v>173</v>
      </c>
      <c r="AW238" s="16">
        <v>6.784313725490196</v>
      </c>
      <c r="AY238" s="6"/>
      <c r="AZ238" s="6"/>
      <c r="BA238" s="6"/>
      <c r="BB238" s="6"/>
      <c r="BC238" s="6"/>
      <c r="BD238" s="6"/>
      <c r="BG238" s="2"/>
      <c r="BH238" s="6"/>
      <c r="BI238" s="6"/>
      <c r="BK238" s="16">
        <v>5</v>
      </c>
      <c r="BL238" s="6">
        <v>7.5</v>
      </c>
      <c r="BM238" s="16">
        <v>37.5</v>
      </c>
      <c r="BN238" s="16">
        <v>7.5</v>
      </c>
      <c r="BO238" s="2"/>
      <c r="BP238" s="6"/>
      <c r="BR238" s="6"/>
      <c r="BS238" s="6"/>
      <c r="BT238" s="6"/>
    </row>
    <row r="239" spans="1:72" ht="12.75">
      <c r="A239" s="3">
        <v>1463</v>
      </c>
      <c r="C239" s="6">
        <v>24.333333333333336</v>
      </c>
      <c r="D239" s="6">
        <v>160.35</v>
      </c>
      <c r="N239" s="2"/>
      <c r="O239" s="6"/>
      <c r="P239" s="6"/>
      <c r="R239" s="2"/>
      <c r="S239" s="6"/>
      <c r="T239" s="22"/>
      <c r="W239" s="6"/>
      <c r="X239" s="6"/>
      <c r="Z239" s="2"/>
      <c r="AA239" s="6"/>
      <c r="AB239" s="6"/>
      <c r="AD239" s="2"/>
      <c r="AE239" s="6"/>
      <c r="AF239" s="6"/>
      <c r="AH239" s="16">
        <v>10.333333333333334</v>
      </c>
      <c r="AI239" s="6">
        <v>6.525</v>
      </c>
      <c r="AJ239" s="16">
        <v>66.35</v>
      </c>
      <c r="AK239" s="16">
        <v>6.420967741935483</v>
      </c>
      <c r="AL239" s="2"/>
      <c r="AM239" s="6"/>
      <c r="AN239" s="6"/>
      <c r="AP239" s="16">
        <v>14</v>
      </c>
      <c r="AQ239" s="6">
        <v>6.625</v>
      </c>
      <c r="AR239" s="16">
        <v>94</v>
      </c>
      <c r="AS239" s="16">
        <v>6.714285714285714</v>
      </c>
      <c r="AT239" s="2"/>
      <c r="AU239" s="6"/>
      <c r="AV239" s="6"/>
      <c r="AY239" s="6"/>
      <c r="AZ239" s="6"/>
      <c r="BA239" s="6"/>
      <c r="BB239" s="6"/>
      <c r="BC239" s="6"/>
      <c r="BD239" s="6"/>
      <c r="BG239" s="2"/>
      <c r="BH239" s="6"/>
      <c r="BI239" s="6"/>
      <c r="BL239" s="6"/>
      <c r="BM239" s="6"/>
      <c r="BO239" s="2"/>
      <c r="BP239" s="6"/>
      <c r="BR239" s="6"/>
      <c r="BS239" s="6"/>
      <c r="BT239" s="6"/>
    </row>
    <row r="240" spans="1:72" ht="12.75">
      <c r="A240" s="3">
        <v>1464</v>
      </c>
      <c r="C240" s="6">
        <v>28</v>
      </c>
      <c r="D240" s="6">
        <v>189.925</v>
      </c>
      <c r="N240" s="2"/>
      <c r="O240" s="6"/>
      <c r="P240" s="6"/>
      <c r="R240" s="2"/>
      <c r="S240" s="6"/>
      <c r="T240" s="22"/>
      <c r="W240" s="6"/>
      <c r="X240" s="6"/>
      <c r="Z240" s="16">
        <v>5</v>
      </c>
      <c r="AA240" s="6">
        <v>6.902777777777778</v>
      </c>
      <c r="AB240" s="16">
        <v>34.375</v>
      </c>
      <c r="AC240" s="16">
        <v>6.875</v>
      </c>
      <c r="AD240" s="2"/>
      <c r="AE240" s="6"/>
      <c r="AF240" s="6"/>
      <c r="AI240" s="6"/>
      <c r="AJ240" s="6"/>
      <c r="AL240" s="16">
        <v>5</v>
      </c>
      <c r="AM240" s="6">
        <v>7</v>
      </c>
      <c r="AN240" s="16">
        <v>35</v>
      </c>
      <c r="AO240" s="16">
        <v>7</v>
      </c>
      <c r="AP240" s="16">
        <v>9</v>
      </c>
      <c r="AQ240" s="6">
        <v>6.216666666666666</v>
      </c>
      <c r="AR240" s="16">
        <v>56.05</v>
      </c>
      <c r="AS240" s="16">
        <v>6.227777777777778</v>
      </c>
      <c r="AT240" s="16">
        <v>9</v>
      </c>
      <c r="AU240" s="6">
        <v>7.1625</v>
      </c>
      <c r="AV240" s="16">
        <v>64.5</v>
      </c>
      <c r="AW240" s="16">
        <v>7.166666666666667</v>
      </c>
      <c r="AY240" s="6"/>
      <c r="AZ240" s="6"/>
      <c r="BA240" s="6"/>
      <c r="BB240" s="6"/>
      <c r="BC240" s="6"/>
      <c r="BD240" s="6"/>
      <c r="BG240" s="2"/>
      <c r="BH240" s="6"/>
      <c r="BI240" s="6"/>
      <c r="BL240" s="6"/>
      <c r="BM240" s="6"/>
      <c r="BO240" s="2"/>
      <c r="BP240" s="6"/>
      <c r="BR240" s="6"/>
      <c r="BS240" s="6"/>
      <c r="BT240" s="6"/>
    </row>
    <row r="241" spans="1:72" ht="12.75">
      <c r="A241" s="3">
        <v>1465</v>
      </c>
      <c r="C241" s="6">
        <v>28</v>
      </c>
      <c r="D241" s="6">
        <v>183.75</v>
      </c>
      <c r="N241" s="9">
        <v>5</v>
      </c>
      <c r="O241" s="6">
        <v>6.35</v>
      </c>
      <c r="P241" s="16">
        <v>31.750000000000004</v>
      </c>
      <c r="Q241" s="16">
        <v>6.35</v>
      </c>
      <c r="R241" s="2"/>
      <c r="S241" s="6"/>
      <c r="T241" s="22"/>
      <c r="W241" s="6"/>
      <c r="X241" s="6"/>
      <c r="Z241" s="2"/>
      <c r="AA241" s="6"/>
      <c r="AB241" s="6"/>
      <c r="AD241" s="9">
        <v>9</v>
      </c>
      <c r="AE241" s="6">
        <v>7.25</v>
      </c>
      <c r="AF241" s="16">
        <v>65.25</v>
      </c>
      <c r="AG241" s="16">
        <v>7.25</v>
      </c>
      <c r="AI241" s="6"/>
      <c r="AJ241" s="6"/>
      <c r="AL241" s="2"/>
      <c r="AM241" s="6"/>
      <c r="AN241" s="6"/>
      <c r="AP241" s="9">
        <v>9</v>
      </c>
      <c r="AQ241" s="6">
        <v>5.75</v>
      </c>
      <c r="AR241" s="16">
        <v>51.75</v>
      </c>
      <c r="AS241" s="16">
        <v>5.75</v>
      </c>
      <c r="AT241" s="9">
        <v>5</v>
      </c>
      <c r="AU241" s="6">
        <v>7</v>
      </c>
      <c r="AV241" s="16">
        <v>35</v>
      </c>
      <c r="AW241" s="16">
        <v>7</v>
      </c>
      <c r="AY241" s="6"/>
      <c r="AZ241" s="6"/>
      <c r="BA241" s="6"/>
      <c r="BB241" s="6"/>
      <c r="BC241" s="6"/>
      <c r="BD241" s="6"/>
      <c r="BG241" s="2"/>
      <c r="BH241" s="6"/>
      <c r="BI241" s="6"/>
      <c r="BL241" s="6"/>
      <c r="BM241" s="6"/>
      <c r="BO241" s="2"/>
      <c r="BP241" s="6"/>
      <c r="BR241" s="6"/>
      <c r="BS241" s="6"/>
      <c r="BT241" s="6"/>
    </row>
    <row r="242" spans="1:72" ht="12.75">
      <c r="A242" s="3">
        <v>1466</v>
      </c>
      <c r="C242" s="6">
        <v>28</v>
      </c>
      <c r="D242" s="6">
        <v>179.6</v>
      </c>
      <c r="N242" s="2"/>
      <c r="O242" s="6"/>
      <c r="P242" s="6"/>
      <c r="R242" s="2"/>
      <c r="S242" s="6"/>
      <c r="T242" s="22"/>
      <c r="W242" s="6"/>
      <c r="X242" s="6"/>
      <c r="Z242" s="2"/>
      <c r="AA242" s="6"/>
      <c r="AB242" s="6"/>
      <c r="AD242" s="16">
        <v>5</v>
      </c>
      <c r="AE242" s="6">
        <v>6.675000000000001</v>
      </c>
      <c r="AF242" s="16">
        <v>33.6</v>
      </c>
      <c r="AG242" s="16">
        <v>6.720000000000001</v>
      </c>
      <c r="AH242" s="16">
        <v>9</v>
      </c>
      <c r="AI242" s="6">
        <v>6.5</v>
      </c>
      <c r="AJ242" s="16">
        <v>58.5</v>
      </c>
      <c r="AK242" s="16">
        <v>6.5</v>
      </c>
      <c r="AL242" s="2"/>
      <c r="AM242" s="6"/>
      <c r="AN242" s="6"/>
      <c r="AP242" s="16">
        <v>14</v>
      </c>
      <c r="AQ242" s="6">
        <v>6.25</v>
      </c>
      <c r="AR242" s="16">
        <v>87.5</v>
      </c>
      <c r="AS242" s="16">
        <v>6.25</v>
      </c>
      <c r="AT242" s="2"/>
      <c r="AU242" s="6"/>
      <c r="AV242" s="6"/>
      <c r="AY242" s="6"/>
      <c r="AZ242" s="6"/>
      <c r="BA242" s="6"/>
      <c r="BB242" s="6"/>
      <c r="BC242" s="6"/>
      <c r="BD242" s="6"/>
      <c r="BG242" s="2"/>
      <c r="BH242" s="6"/>
      <c r="BI242" s="6"/>
      <c r="BL242" s="6"/>
      <c r="BM242" s="6"/>
      <c r="BO242" s="2"/>
      <c r="BP242" s="6"/>
      <c r="BR242" s="6"/>
      <c r="BS242" s="6"/>
      <c r="BT242" s="6"/>
    </row>
    <row r="243" spans="1:72" ht="12.75">
      <c r="A243" s="3">
        <v>1467</v>
      </c>
      <c r="C243" s="6">
        <v>28</v>
      </c>
      <c r="D243" s="6">
        <v>202.4</v>
      </c>
      <c r="N243" s="16">
        <v>9</v>
      </c>
      <c r="O243" s="6">
        <v>6.15</v>
      </c>
      <c r="P243" s="16">
        <v>55.8</v>
      </c>
      <c r="Q243" s="16">
        <v>6.199999999999999</v>
      </c>
      <c r="R243" s="2"/>
      <c r="S243" s="6"/>
      <c r="T243" s="22"/>
      <c r="W243" s="6"/>
      <c r="X243" s="6"/>
      <c r="Z243" s="2"/>
      <c r="AA243" s="6"/>
      <c r="AB243" s="6"/>
      <c r="AD243" s="16">
        <v>7</v>
      </c>
      <c r="AE243" s="6">
        <v>8.4</v>
      </c>
      <c r="AF243" s="16">
        <v>58.8</v>
      </c>
      <c r="AG243" s="16">
        <v>8.4</v>
      </c>
      <c r="AI243" s="6"/>
      <c r="AJ243" s="6"/>
      <c r="AL243" s="2"/>
      <c r="AM243" s="6"/>
      <c r="AN243" s="6"/>
      <c r="AP243" s="16">
        <v>5</v>
      </c>
      <c r="AQ243" s="6">
        <v>5.8</v>
      </c>
      <c r="AR243" s="16">
        <v>29</v>
      </c>
      <c r="AS243" s="16">
        <v>5.8</v>
      </c>
      <c r="AT243" s="16">
        <v>7</v>
      </c>
      <c r="AU243" s="6">
        <v>8.4</v>
      </c>
      <c r="AV243" s="16">
        <v>58.8</v>
      </c>
      <c r="AW243" s="16">
        <v>8.4</v>
      </c>
      <c r="AY243" s="6"/>
      <c r="AZ243" s="6"/>
      <c r="BA243" s="6"/>
      <c r="BB243" s="6"/>
      <c r="BC243" s="6"/>
      <c r="BD243" s="6"/>
      <c r="BG243" s="2"/>
      <c r="BH243" s="6"/>
      <c r="BI243" s="6"/>
      <c r="BL243" s="6"/>
      <c r="BM243" s="6"/>
      <c r="BO243" s="2"/>
      <c r="BP243" s="6"/>
      <c r="BR243" s="6"/>
      <c r="BS243" s="6"/>
      <c r="BT243" s="6"/>
    </row>
    <row r="244" spans="1:72" ht="12.75">
      <c r="A244" s="3">
        <v>1468</v>
      </c>
      <c r="C244" s="6">
        <v>29</v>
      </c>
      <c r="D244" s="6">
        <v>190</v>
      </c>
      <c r="N244" s="2"/>
      <c r="O244" s="6"/>
      <c r="P244" s="6"/>
      <c r="R244" s="2"/>
      <c r="S244" s="6"/>
      <c r="T244" s="22"/>
      <c r="W244" s="6"/>
      <c r="X244" s="6"/>
      <c r="Z244" s="2"/>
      <c r="AA244" s="6"/>
      <c r="AB244" s="6"/>
      <c r="AD244" s="2"/>
      <c r="AE244" s="6"/>
      <c r="AF244" s="6"/>
      <c r="AH244" s="9">
        <v>8</v>
      </c>
      <c r="AI244" s="6">
        <v>7.1</v>
      </c>
      <c r="AJ244" s="16">
        <v>56.8</v>
      </c>
      <c r="AK244" s="16">
        <v>7.1</v>
      </c>
      <c r="AL244" s="9">
        <v>5</v>
      </c>
      <c r="AM244" s="6">
        <v>6.8</v>
      </c>
      <c r="AN244" s="16">
        <v>34</v>
      </c>
      <c r="AO244" s="16">
        <v>6.8</v>
      </c>
      <c r="AP244" s="9">
        <v>9</v>
      </c>
      <c r="AQ244" s="6">
        <v>5.5</v>
      </c>
      <c r="AR244" s="16">
        <v>49.5</v>
      </c>
      <c r="AS244" s="16">
        <v>5.5</v>
      </c>
      <c r="AT244" s="9">
        <v>7</v>
      </c>
      <c r="AU244" s="6">
        <v>7.1</v>
      </c>
      <c r="AV244" s="16">
        <v>49.7</v>
      </c>
      <c r="AW244" s="16">
        <v>7.1</v>
      </c>
      <c r="AY244" s="6"/>
      <c r="AZ244" s="6"/>
      <c r="BA244" s="6"/>
      <c r="BB244" s="6"/>
      <c r="BC244" s="6"/>
      <c r="BD244" s="6"/>
      <c r="BG244" s="2"/>
      <c r="BH244" s="6"/>
      <c r="BI244" s="6"/>
      <c r="BL244" s="6"/>
      <c r="BM244" s="6"/>
      <c r="BO244" s="2"/>
      <c r="BP244" s="6"/>
      <c r="BR244" s="6"/>
      <c r="BS244" s="6"/>
      <c r="BT244" s="6"/>
    </row>
    <row r="245" spans="1:72" ht="12.75">
      <c r="A245" s="3">
        <v>1469</v>
      </c>
      <c r="C245" s="6">
        <v>29</v>
      </c>
      <c r="D245" s="6">
        <v>212</v>
      </c>
      <c r="N245" s="2"/>
      <c r="O245" s="6"/>
      <c r="P245" s="6"/>
      <c r="R245" s="2"/>
      <c r="S245" s="6"/>
      <c r="T245" s="22"/>
      <c r="W245" s="6"/>
      <c r="X245" s="6"/>
      <c r="Z245" s="2"/>
      <c r="AA245" s="6"/>
      <c r="AB245" s="6"/>
      <c r="AD245" s="16">
        <v>5</v>
      </c>
      <c r="AE245" s="6">
        <v>9</v>
      </c>
      <c r="AF245" s="16">
        <v>45</v>
      </c>
      <c r="AG245" s="16">
        <v>9</v>
      </c>
      <c r="AH245" s="16">
        <v>10</v>
      </c>
      <c r="AI245" s="6">
        <v>9</v>
      </c>
      <c r="AJ245" s="16">
        <v>90</v>
      </c>
      <c r="AK245" s="16">
        <v>9</v>
      </c>
      <c r="AL245" s="16"/>
      <c r="AM245" s="6"/>
      <c r="AN245" s="6"/>
      <c r="AP245" s="16">
        <v>14</v>
      </c>
      <c r="AQ245" s="6">
        <v>5.5</v>
      </c>
      <c r="AR245" s="16">
        <v>77</v>
      </c>
      <c r="AS245" s="16">
        <v>5.5</v>
      </c>
      <c r="AT245" s="2"/>
      <c r="AU245" s="6"/>
      <c r="AV245" s="6"/>
      <c r="AY245" s="6"/>
      <c r="AZ245" s="6"/>
      <c r="BA245" s="6"/>
      <c r="BB245" s="6"/>
      <c r="BC245" s="6"/>
      <c r="BD245" s="6"/>
      <c r="BG245" s="2"/>
      <c r="BH245" s="6"/>
      <c r="BI245" s="6"/>
      <c r="BL245" s="6"/>
      <c r="BM245" s="6"/>
      <c r="BO245" s="2"/>
      <c r="BP245" s="6"/>
      <c r="BR245" s="6"/>
      <c r="BS245" s="6"/>
      <c r="BT245" s="6"/>
    </row>
    <row r="246" spans="1:72" ht="12.75">
      <c r="A246" s="3">
        <v>1470</v>
      </c>
      <c r="C246" s="6">
        <v>29</v>
      </c>
      <c r="D246" s="6">
        <v>211.2</v>
      </c>
      <c r="N246" s="2"/>
      <c r="O246" s="6"/>
      <c r="P246" s="6"/>
      <c r="R246" s="2"/>
      <c r="S246" s="6"/>
      <c r="T246" s="22"/>
      <c r="W246" s="6"/>
      <c r="X246" s="6"/>
      <c r="Z246" s="2"/>
      <c r="AA246" s="6"/>
      <c r="AB246" s="6"/>
      <c r="AD246" s="16">
        <v>8</v>
      </c>
      <c r="AE246" s="6">
        <v>8.5</v>
      </c>
      <c r="AF246" s="16">
        <v>68</v>
      </c>
      <c r="AG246" s="16">
        <v>8.5</v>
      </c>
      <c r="AI246" s="6"/>
      <c r="AJ246" s="6"/>
      <c r="AL246" s="16">
        <v>5</v>
      </c>
      <c r="AM246" s="6">
        <v>6.85</v>
      </c>
      <c r="AN246" s="16">
        <v>34.2</v>
      </c>
      <c r="AO246" s="16">
        <v>6.840000000000001</v>
      </c>
      <c r="AP246" s="16">
        <v>9</v>
      </c>
      <c r="AQ246" s="6">
        <v>5.5</v>
      </c>
      <c r="AR246" s="16">
        <v>49.5</v>
      </c>
      <c r="AS246" s="16">
        <v>5.5</v>
      </c>
      <c r="AT246" s="16">
        <v>7</v>
      </c>
      <c r="AU246" s="6">
        <v>8.5</v>
      </c>
      <c r="AV246" s="16">
        <v>59.5</v>
      </c>
      <c r="AW246" s="16">
        <v>8.5</v>
      </c>
      <c r="AY246" s="6"/>
      <c r="AZ246" s="6"/>
      <c r="BA246" s="6"/>
      <c r="BB246" s="6"/>
      <c r="BC246" s="6"/>
      <c r="BD246" s="6"/>
      <c r="BG246" s="2"/>
      <c r="BH246" s="6"/>
      <c r="BI246" s="6"/>
      <c r="BL246" s="6"/>
      <c r="BM246" s="6"/>
      <c r="BO246" s="2"/>
      <c r="BP246" s="6"/>
      <c r="BR246" s="6"/>
      <c r="BS246" s="6"/>
      <c r="BT246" s="6"/>
    </row>
    <row r="248" ht="12.75">
      <c r="A248" s="3" t="s">
        <v>46</v>
      </c>
    </row>
    <row r="249" ht="12.75">
      <c r="A249" s="3" t="s">
        <v>134</v>
      </c>
    </row>
    <row r="250" ht="12.75">
      <c r="A250" s="3" t="s">
        <v>174</v>
      </c>
    </row>
    <row r="252" spans="1:72" ht="12.75">
      <c r="A252" s="3">
        <v>1471</v>
      </c>
      <c r="C252" s="6">
        <v>29</v>
      </c>
      <c r="D252" s="6">
        <v>205.125</v>
      </c>
      <c r="N252" s="16">
        <v>9</v>
      </c>
      <c r="O252" s="6">
        <v>5.6875</v>
      </c>
      <c r="P252" s="16">
        <v>50.75</v>
      </c>
      <c r="Q252" s="16">
        <v>5.638888888888889</v>
      </c>
      <c r="R252" s="2"/>
      <c r="S252" s="6"/>
      <c r="T252" s="22"/>
      <c r="W252" s="6"/>
      <c r="X252" s="6"/>
      <c r="Z252" s="2"/>
      <c r="AA252" s="6"/>
      <c r="AB252" s="6"/>
      <c r="AD252" s="2"/>
      <c r="AE252" s="6"/>
      <c r="AF252" s="6"/>
      <c r="AH252" s="16">
        <v>10</v>
      </c>
      <c r="AI252" s="6">
        <v>8.5</v>
      </c>
      <c r="AJ252" s="16">
        <v>85</v>
      </c>
      <c r="AK252" s="16">
        <v>8.5</v>
      </c>
      <c r="AL252" s="2"/>
      <c r="AM252" s="6"/>
      <c r="AN252" s="6"/>
      <c r="AP252" s="16">
        <v>5</v>
      </c>
      <c r="AQ252" s="6">
        <v>5.375</v>
      </c>
      <c r="AR252" s="16">
        <v>26.875</v>
      </c>
      <c r="AS252" s="16">
        <v>5.375</v>
      </c>
      <c r="AT252" s="16">
        <v>5</v>
      </c>
      <c r="AU252" s="6">
        <v>8.5</v>
      </c>
      <c r="AV252" s="16">
        <v>42.5</v>
      </c>
      <c r="AW252" s="16">
        <v>8.5</v>
      </c>
      <c r="AY252" s="6"/>
      <c r="AZ252" s="6"/>
      <c r="BA252" s="6"/>
      <c r="BB252" s="6"/>
      <c r="BC252" s="6"/>
      <c r="BD252" s="6"/>
      <c r="BG252" s="2"/>
      <c r="BH252" s="6"/>
      <c r="BI252" s="6"/>
      <c r="BL252" s="6"/>
      <c r="BM252" s="6"/>
      <c r="BO252" s="2"/>
      <c r="BP252" s="6"/>
      <c r="BR252" s="6"/>
      <c r="BS252" s="6"/>
      <c r="BT252" s="6"/>
    </row>
    <row r="253" spans="1:72" ht="12.75">
      <c r="A253" s="3">
        <v>1472</v>
      </c>
      <c r="C253" s="6">
        <v>29</v>
      </c>
      <c r="D253" s="6">
        <v>216.4</v>
      </c>
      <c r="N253" s="2"/>
      <c r="O253" s="6"/>
      <c r="P253" s="6"/>
      <c r="R253" s="2"/>
      <c r="S253" s="6"/>
      <c r="T253" s="22"/>
      <c r="W253" s="6"/>
      <c r="X253" s="6"/>
      <c r="Z253" s="2"/>
      <c r="AA253" s="6"/>
      <c r="AB253" s="6"/>
      <c r="AD253" s="16">
        <v>7</v>
      </c>
      <c r="AE253" s="6">
        <v>9</v>
      </c>
      <c r="AF253" s="16">
        <v>63</v>
      </c>
      <c r="AG253" s="16">
        <v>9</v>
      </c>
      <c r="AI253" s="6"/>
      <c r="AJ253" s="6"/>
      <c r="AL253" s="2"/>
      <c r="AM253" s="6"/>
      <c r="AN253" s="6"/>
      <c r="AP253" s="16">
        <v>14</v>
      </c>
      <c r="AQ253" s="6">
        <v>6.1625</v>
      </c>
      <c r="AR253" s="16">
        <v>81.4</v>
      </c>
      <c r="AS253" s="16">
        <v>5.814285714285715</v>
      </c>
      <c r="AT253" s="16">
        <v>8</v>
      </c>
      <c r="AU253" s="6">
        <v>9</v>
      </c>
      <c r="AV253" s="16">
        <v>72</v>
      </c>
      <c r="AW253" s="16">
        <v>9</v>
      </c>
      <c r="AY253" s="6"/>
      <c r="AZ253" s="6"/>
      <c r="BA253" s="6"/>
      <c r="BB253" s="6"/>
      <c r="BC253" s="6"/>
      <c r="BD253" s="6"/>
      <c r="BG253" s="2"/>
      <c r="BH253" s="6"/>
      <c r="BI253" s="6"/>
      <c r="BL253" s="6"/>
      <c r="BM253" s="6"/>
      <c r="BO253" s="2"/>
      <c r="BP253" s="6"/>
      <c r="BR253" s="6"/>
      <c r="BS253" s="6"/>
      <c r="BT253" s="6"/>
    </row>
    <row r="254" spans="1:72" ht="12.75">
      <c r="A254" s="3">
        <v>1473</v>
      </c>
      <c r="C254" s="6">
        <v>20</v>
      </c>
      <c r="D254" s="6">
        <v>137.5</v>
      </c>
      <c r="N254" s="2"/>
      <c r="O254" s="6"/>
      <c r="P254" s="6"/>
      <c r="R254" s="2"/>
      <c r="S254" s="6"/>
      <c r="T254" s="22"/>
      <c r="W254" s="6"/>
      <c r="X254" s="6"/>
      <c r="Z254" s="2"/>
      <c r="AA254" s="6"/>
      <c r="AB254" s="6"/>
      <c r="AD254" s="2"/>
      <c r="AE254" s="6"/>
      <c r="AF254" s="6"/>
      <c r="AI254" s="6"/>
      <c r="AJ254" s="6"/>
      <c r="AL254" s="2"/>
      <c r="AM254" s="6"/>
      <c r="AN254" s="6"/>
      <c r="AP254" s="16">
        <v>15</v>
      </c>
      <c r="AQ254" s="6">
        <v>6.333333333333333</v>
      </c>
      <c r="AR254" s="16">
        <v>95</v>
      </c>
      <c r="AS254" s="16">
        <v>6.333333333333333</v>
      </c>
      <c r="AT254" s="16">
        <v>5</v>
      </c>
      <c r="AU254" s="6">
        <v>8.5</v>
      </c>
      <c r="AV254" s="16">
        <v>42.5</v>
      </c>
      <c r="AW254" s="16">
        <v>8.5</v>
      </c>
      <c r="AY254" s="6"/>
      <c r="AZ254" s="6"/>
      <c r="BA254" s="6"/>
      <c r="BB254" s="6"/>
      <c r="BC254" s="6"/>
      <c r="BD254" s="6"/>
      <c r="BG254" s="2"/>
      <c r="BH254" s="6"/>
      <c r="BI254" s="6"/>
      <c r="BL254" s="6"/>
      <c r="BM254" s="6"/>
      <c r="BO254" s="2"/>
      <c r="BP254" s="6"/>
      <c r="BR254" s="6"/>
      <c r="BS254" s="6"/>
      <c r="BT254" s="6"/>
    </row>
    <row r="255" spans="1:72" ht="12.75">
      <c r="A255" s="3">
        <v>1474</v>
      </c>
      <c r="C255" s="6">
        <v>33</v>
      </c>
      <c r="D255" s="6">
        <v>246.40000000000003</v>
      </c>
      <c r="N255" s="16">
        <v>5</v>
      </c>
      <c r="O255" s="6">
        <v>5.633333333333334</v>
      </c>
      <c r="P255" s="16">
        <v>28.200000000000003</v>
      </c>
      <c r="Q255" s="16">
        <v>5.64</v>
      </c>
      <c r="R255" s="2"/>
      <c r="S255" s="6"/>
      <c r="T255" s="22"/>
      <c r="W255" s="6"/>
      <c r="X255" s="6"/>
      <c r="Z255" s="2"/>
      <c r="AA255" s="6"/>
      <c r="AB255" s="6"/>
      <c r="AD255" s="16">
        <v>4</v>
      </c>
      <c r="AE255" s="6">
        <v>5.6</v>
      </c>
      <c r="AF255" s="16">
        <v>22.4</v>
      </c>
      <c r="AG255" s="16">
        <v>5.6</v>
      </c>
      <c r="AH255" s="16">
        <v>10</v>
      </c>
      <c r="AI255" s="6">
        <v>9</v>
      </c>
      <c r="AJ255" s="16">
        <v>90</v>
      </c>
      <c r="AK255" s="16">
        <v>9</v>
      </c>
      <c r="AL255" s="16">
        <v>14</v>
      </c>
      <c r="AM255" s="6">
        <v>7.533333333333334</v>
      </c>
      <c r="AN255" s="16">
        <v>105.80000000000001</v>
      </c>
      <c r="AO255" s="16">
        <v>7.557142857142858</v>
      </c>
      <c r="AQ255" s="6"/>
      <c r="AR255" s="6"/>
      <c r="AS255" s="6"/>
      <c r="AT255" s="2"/>
      <c r="AU255" s="6"/>
      <c r="AV255" s="6"/>
      <c r="AY255" s="6"/>
      <c r="AZ255" s="6"/>
      <c r="BA255" s="6"/>
      <c r="BB255" s="6"/>
      <c r="BC255" s="6"/>
      <c r="BD255" s="6"/>
      <c r="BG255" s="2"/>
      <c r="BH255" s="6"/>
      <c r="BI255" s="6"/>
      <c r="BL255" s="6"/>
      <c r="BM255" s="6"/>
      <c r="BO255" s="2"/>
      <c r="BP255" s="6"/>
      <c r="BR255" s="6"/>
      <c r="BS255" s="6"/>
      <c r="BT255" s="6"/>
    </row>
    <row r="256" spans="1:72" ht="12.75">
      <c r="A256" s="3">
        <v>1475</v>
      </c>
      <c r="C256" s="6">
        <v>15</v>
      </c>
      <c r="D256" s="6">
        <v>129</v>
      </c>
      <c r="N256" s="2"/>
      <c r="O256" s="6"/>
      <c r="P256" s="6"/>
      <c r="R256" s="2"/>
      <c r="S256" s="6"/>
      <c r="T256" s="22"/>
      <c r="W256" s="6"/>
      <c r="X256" s="6"/>
      <c r="Z256" s="16">
        <v>5</v>
      </c>
      <c r="AA256" s="6">
        <v>8.6</v>
      </c>
      <c r="AB256" s="16">
        <v>43</v>
      </c>
      <c r="AC256" s="16">
        <v>8.6</v>
      </c>
      <c r="AD256" s="2"/>
      <c r="AE256" s="6"/>
      <c r="AF256" s="6"/>
      <c r="AI256" s="6"/>
      <c r="AJ256" s="6"/>
      <c r="AL256" s="2"/>
      <c r="AM256" s="6"/>
      <c r="AN256" s="6"/>
      <c r="AQ256" s="6"/>
      <c r="AR256" s="6"/>
      <c r="AS256" s="6"/>
      <c r="AT256" s="16">
        <v>10</v>
      </c>
      <c r="AU256" s="6">
        <v>8.6</v>
      </c>
      <c r="AV256" s="16">
        <v>86</v>
      </c>
      <c r="AW256" s="16">
        <v>8.6</v>
      </c>
      <c r="AY256" s="6"/>
      <c r="AZ256" s="6"/>
      <c r="BA256" s="6"/>
      <c r="BB256" s="6"/>
      <c r="BC256" s="6"/>
      <c r="BD256" s="6"/>
      <c r="BG256" s="2"/>
      <c r="BH256" s="6"/>
      <c r="BI256" s="6"/>
      <c r="BL256" s="6"/>
      <c r="BM256" s="6"/>
      <c r="BO256" s="2"/>
      <c r="BP256" s="6"/>
      <c r="BR256" s="6"/>
      <c r="BS256" s="6"/>
      <c r="BT256" s="6"/>
    </row>
    <row r="257" spans="1:72" ht="12.75">
      <c r="A257" s="3">
        <v>1476</v>
      </c>
      <c r="C257" s="6">
        <v>14</v>
      </c>
      <c r="D257" s="6">
        <v>96.5</v>
      </c>
      <c r="N257" s="2"/>
      <c r="O257" s="6"/>
      <c r="P257" s="6"/>
      <c r="R257" s="2"/>
      <c r="S257" s="6"/>
      <c r="T257" s="22"/>
      <c r="W257" s="6"/>
      <c r="X257" s="6"/>
      <c r="Z257" s="16">
        <v>9</v>
      </c>
      <c r="AA257" s="6">
        <v>6.550000000000001</v>
      </c>
      <c r="AB257" s="16">
        <v>58.6</v>
      </c>
      <c r="AC257" s="16">
        <v>6.511111111111111</v>
      </c>
      <c r="AD257" s="16">
        <v>5</v>
      </c>
      <c r="AE257" s="6">
        <v>7.7</v>
      </c>
      <c r="AF257" s="16">
        <v>37.9</v>
      </c>
      <c r="AG257" s="16">
        <v>7.58</v>
      </c>
      <c r="AI257" s="6"/>
      <c r="AJ257" s="6"/>
      <c r="AL257" s="2"/>
      <c r="AM257" s="6"/>
      <c r="AN257" s="6"/>
      <c r="AQ257" s="6"/>
      <c r="AR257" s="6"/>
      <c r="AS257" s="6"/>
      <c r="AT257" s="2"/>
      <c r="AU257" s="6"/>
      <c r="AV257" s="6"/>
      <c r="AY257" s="6"/>
      <c r="AZ257" s="6"/>
      <c r="BA257" s="6"/>
      <c r="BB257" s="6"/>
      <c r="BC257" s="6"/>
      <c r="BD257" s="6"/>
      <c r="BG257" s="2"/>
      <c r="BH257" s="6"/>
      <c r="BI257" s="6"/>
      <c r="BL257" s="6"/>
      <c r="BM257" s="6"/>
      <c r="BO257" s="2"/>
      <c r="BP257" s="6"/>
      <c r="BR257" s="6"/>
      <c r="BS257" s="6"/>
      <c r="BT257" s="6"/>
    </row>
    <row r="258" spans="1:72" ht="12.75">
      <c r="A258" s="3">
        <v>1477</v>
      </c>
      <c r="C258" s="6">
        <v>28.166666666666664</v>
      </c>
      <c r="D258" s="6">
        <v>178.75</v>
      </c>
      <c r="N258" s="16">
        <v>6</v>
      </c>
      <c r="O258" s="6">
        <v>6.5</v>
      </c>
      <c r="P258" s="16">
        <v>39</v>
      </c>
      <c r="Q258" s="16">
        <v>6.5</v>
      </c>
      <c r="R258" s="2"/>
      <c r="S258" s="6"/>
      <c r="T258" s="22"/>
      <c r="W258" s="6"/>
      <c r="X258" s="6"/>
      <c r="Z258" s="2"/>
      <c r="AA258" s="6"/>
      <c r="AB258" s="6"/>
      <c r="AD258" s="2"/>
      <c r="AE258" s="6"/>
      <c r="AF258" s="6"/>
      <c r="AI258" s="6"/>
      <c r="AJ258" s="6"/>
      <c r="AL258" s="2"/>
      <c r="AM258" s="6"/>
      <c r="AN258" s="6"/>
      <c r="AP258" s="16">
        <v>13.166666666666666</v>
      </c>
      <c r="AQ258" s="6">
        <v>6.333333333333333</v>
      </c>
      <c r="AR258" s="16">
        <v>81.25</v>
      </c>
      <c r="AS258" s="16">
        <v>6.170886075949367</v>
      </c>
      <c r="AT258" s="16">
        <v>9</v>
      </c>
      <c r="AU258" s="6">
        <v>6.5</v>
      </c>
      <c r="AV258" s="16">
        <v>58.5</v>
      </c>
      <c r="AW258" s="16">
        <v>6.5</v>
      </c>
      <c r="AY258" s="6"/>
      <c r="AZ258" s="6"/>
      <c r="BA258" s="6"/>
      <c r="BB258" s="6"/>
      <c r="BC258" s="6"/>
      <c r="BD258" s="6"/>
      <c r="BG258" s="2"/>
      <c r="BH258" s="6"/>
      <c r="BI258" s="6"/>
      <c r="BL258" s="6"/>
      <c r="BM258" s="6"/>
      <c r="BO258" s="2"/>
      <c r="BP258" s="6"/>
      <c r="BR258" s="6"/>
      <c r="BS258" s="6"/>
      <c r="BT258" s="6"/>
    </row>
    <row r="259" spans="1:72" ht="12.75">
      <c r="A259" s="3">
        <v>1478</v>
      </c>
      <c r="C259" s="6">
        <v>31</v>
      </c>
      <c r="D259" s="6">
        <v>229.7</v>
      </c>
      <c r="N259" s="2"/>
      <c r="O259" s="6"/>
      <c r="P259" s="6"/>
      <c r="R259" s="2"/>
      <c r="S259" s="6"/>
      <c r="T259" s="22"/>
      <c r="W259" s="6"/>
      <c r="X259" s="6"/>
      <c r="Z259" s="2"/>
      <c r="AA259" s="6"/>
      <c r="AB259" s="6"/>
      <c r="AD259" s="16">
        <v>6</v>
      </c>
      <c r="AE259" s="6"/>
      <c r="AF259" s="16">
        <v>48.25</v>
      </c>
      <c r="AG259" s="16">
        <v>8.041666666666666</v>
      </c>
      <c r="AI259" s="6"/>
      <c r="AJ259" s="6"/>
      <c r="AL259" s="2"/>
      <c r="AM259" s="6"/>
      <c r="AN259" s="6"/>
      <c r="AP259" s="16">
        <v>16</v>
      </c>
      <c r="AQ259" s="6"/>
      <c r="AR259" s="16">
        <v>111.7</v>
      </c>
      <c r="AS259" s="16">
        <v>6.98125</v>
      </c>
      <c r="AT259" s="16">
        <v>9</v>
      </c>
      <c r="AU259" s="6"/>
      <c r="AV259" s="16">
        <v>69.75</v>
      </c>
      <c r="AW259" s="16">
        <v>7.75</v>
      </c>
      <c r="AY259" s="6"/>
      <c r="AZ259" s="6"/>
      <c r="BA259" s="6"/>
      <c r="BB259" s="6"/>
      <c r="BC259" s="6"/>
      <c r="BD259" s="6"/>
      <c r="BG259" s="2"/>
      <c r="BH259" s="6"/>
      <c r="BI259" s="6"/>
      <c r="BL259" s="6"/>
      <c r="BM259" s="6"/>
      <c r="BO259" s="2"/>
      <c r="BP259" s="6"/>
      <c r="BR259" s="6"/>
      <c r="BS259" s="6"/>
      <c r="BT259" s="6"/>
    </row>
    <row r="260" spans="1:72" ht="12.75">
      <c r="A260" s="3">
        <v>1479</v>
      </c>
      <c r="C260" s="6">
        <v>33</v>
      </c>
      <c r="D260" s="6">
        <v>247.6</v>
      </c>
      <c r="N260" s="2"/>
      <c r="O260" s="6"/>
      <c r="P260" s="6"/>
      <c r="R260" s="2"/>
      <c r="S260" s="6"/>
      <c r="T260" s="22"/>
      <c r="W260" s="6"/>
      <c r="X260" s="6"/>
      <c r="Z260" s="2"/>
      <c r="AA260" s="6"/>
      <c r="AB260" s="6"/>
      <c r="AD260" s="2"/>
      <c r="AE260" s="6"/>
      <c r="AF260" s="6"/>
      <c r="AH260" s="6">
        <v>12</v>
      </c>
      <c r="AI260" s="6">
        <v>8.5</v>
      </c>
      <c r="AJ260" s="6">
        <v>102</v>
      </c>
      <c r="AK260" s="16">
        <v>8.5</v>
      </c>
      <c r="AL260" s="6">
        <v>11</v>
      </c>
      <c r="AM260" s="6">
        <v>6.4</v>
      </c>
      <c r="AN260" s="6">
        <v>71.7</v>
      </c>
      <c r="AO260" s="16">
        <v>6.5181818181818185</v>
      </c>
      <c r="AP260" s="6">
        <v>5</v>
      </c>
      <c r="AQ260" s="6">
        <v>6.875</v>
      </c>
      <c r="AR260" s="6">
        <v>34.9</v>
      </c>
      <c r="AS260" s="16">
        <v>6.98</v>
      </c>
      <c r="AT260" s="6">
        <v>5</v>
      </c>
      <c r="AU260" s="6">
        <v>7.875</v>
      </c>
      <c r="AV260" s="6">
        <v>39</v>
      </c>
      <c r="AW260" s="16">
        <v>7.8</v>
      </c>
      <c r="AY260" s="6"/>
      <c r="AZ260" s="6"/>
      <c r="BA260" s="6"/>
      <c r="BB260" s="6"/>
      <c r="BC260" s="6"/>
      <c r="BD260" s="6"/>
      <c r="BG260" s="2"/>
      <c r="BH260" s="6"/>
      <c r="BI260" s="6"/>
      <c r="BL260" s="6"/>
      <c r="BM260" s="6"/>
      <c r="BO260" s="2"/>
      <c r="BP260" s="6"/>
      <c r="BR260" s="6"/>
      <c r="BS260" s="6"/>
      <c r="BT260" s="6"/>
    </row>
    <row r="261" spans="1:72" ht="12.75">
      <c r="A261" s="3">
        <v>1480</v>
      </c>
      <c r="C261" s="6">
        <v>31</v>
      </c>
      <c r="D261" s="6">
        <v>234.35000000000002</v>
      </c>
      <c r="N261" s="16">
        <v>5</v>
      </c>
      <c r="O261" s="6">
        <v>7.3</v>
      </c>
      <c r="P261" s="16">
        <v>36.5</v>
      </c>
      <c r="Q261" s="16">
        <v>7.3</v>
      </c>
      <c r="R261" s="2"/>
      <c r="S261" s="6"/>
      <c r="T261" s="22"/>
      <c r="W261" s="6"/>
      <c r="X261" s="6"/>
      <c r="Z261" s="16">
        <v>5</v>
      </c>
      <c r="AA261" s="6">
        <v>6.1</v>
      </c>
      <c r="AB261" s="16">
        <v>30.500000000000004</v>
      </c>
      <c r="AC261" s="16">
        <v>6.1</v>
      </c>
      <c r="AD261" s="2"/>
      <c r="AE261" s="6"/>
      <c r="AF261" s="6"/>
      <c r="AH261" s="16">
        <v>11</v>
      </c>
      <c r="AI261" s="6">
        <v>8.75</v>
      </c>
      <c r="AJ261" s="16">
        <v>96.25</v>
      </c>
      <c r="AK261" s="16">
        <v>8.75</v>
      </c>
      <c r="AL261" s="2"/>
      <c r="AM261" s="6"/>
      <c r="AN261" s="6"/>
      <c r="AP261" s="16">
        <v>10</v>
      </c>
      <c r="AQ261" s="6">
        <v>7</v>
      </c>
      <c r="AR261" s="16">
        <v>71.10000000000001</v>
      </c>
      <c r="AS261" s="16">
        <v>7.110000000000001</v>
      </c>
      <c r="AT261" s="2"/>
      <c r="AU261" s="6"/>
      <c r="AV261" s="6"/>
      <c r="AY261" s="6"/>
      <c r="AZ261" s="6"/>
      <c r="BA261" s="6"/>
      <c r="BB261" s="6"/>
      <c r="BC261" s="6"/>
      <c r="BD261" s="6"/>
      <c r="BG261" s="2"/>
      <c r="BH261" s="6"/>
      <c r="BI261" s="6"/>
      <c r="BL261" s="6"/>
      <c r="BM261" s="6"/>
      <c r="BO261" s="2"/>
      <c r="BP261" s="6"/>
      <c r="BR261" s="6"/>
      <c r="BS261" s="6"/>
      <c r="BT261" s="6"/>
    </row>
    <row r="263" ht="12.75">
      <c r="A263" s="3" t="s">
        <v>47</v>
      </c>
    </row>
    <row r="264" ht="12.75">
      <c r="A264" s="3" t="s">
        <v>134</v>
      </c>
    </row>
    <row r="265" ht="12.75">
      <c r="A265" s="3" t="s">
        <v>174</v>
      </c>
    </row>
    <row r="267" spans="1:72" ht="12.75">
      <c r="A267" s="3">
        <v>1481</v>
      </c>
      <c r="C267" s="6">
        <v>33</v>
      </c>
      <c r="D267" s="6">
        <v>238.35000000000002</v>
      </c>
      <c r="N267" s="2"/>
      <c r="O267" s="6"/>
      <c r="P267" s="6"/>
      <c r="R267" s="2"/>
      <c r="S267" s="6"/>
      <c r="T267" s="22"/>
      <c r="W267" s="6"/>
      <c r="X267" s="6"/>
      <c r="Z267" s="16">
        <v>11</v>
      </c>
      <c r="AA267" s="6">
        <v>7.290000000000001</v>
      </c>
      <c r="AB267" s="16">
        <v>79.8</v>
      </c>
      <c r="AC267" s="16">
        <v>7.254545454545454</v>
      </c>
      <c r="AD267" s="2"/>
      <c r="AE267" s="6"/>
      <c r="AF267" s="6"/>
      <c r="AI267" s="6"/>
      <c r="AJ267" s="6"/>
      <c r="AL267" s="16">
        <v>5</v>
      </c>
      <c r="AM267" s="6">
        <v>7.983333333333334</v>
      </c>
      <c r="AN267" s="16">
        <v>39.75</v>
      </c>
      <c r="AO267" s="16">
        <v>7.95</v>
      </c>
      <c r="AP267" s="16">
        <v>17</v>
      </c>
      <c r="AQ267" s="6">
        <v>6.949999999999999</v>
      </c>
      <c r="AR267" s="16">
        <v>118.80000000000001</v>
      </c>
      <c r="AS267" s="16">
        <v>6.988235294117648</v>
      </c>
      <c r="AT267" s="2"/>
      <c r="AU267" s="6"/>
      <c r="AV267" s="6"/>
      <c r="AY267" s="6"/>
      <c r="AZ267" s="6"/>
      <c r="BA267" s="6"/>
      <c r="BB267" s="6"/>
      <c r="BC267" s="6"/>
      <c r="BD267" s="6"/>
      <c r="BG267" s="2"/>
      <c r="BH267" s="6"/>
      <c r="BI267" s="6"/>
      <c r="BL267" s="6"/>
      <c r="BM267" s="6"/>
      <c r="BO267" s="2"/>
      <c r="BP267" s="6"/>
      <c r="BR267" s="6"/>
      <c r="BS267" s="6"/>
      <c r="BT267" s="6"/>
    </row>
    <row r="268" spans="1:72" ht="12.75">
      <c r="A268" s="3">
        <v>1482</v>
      </c>
      <c r="C268" s="6">
        <v>31</v>
      </c>
      <c r="D268" s="6">
        <v>383.66666666666663</v>
      </c>
      <c r="N268" s="2"/>
      <c r="O268" s="6"/>
      <c r="P268" s="6"/>
      <c r="R268" s="2"/>
      <c r="S268" s="6"/>
      <c r="T268" s="22"/>
      <c r="W268" s="6"/>
      <c r="X268" s="6"/>
      <c r="Z268" s="2"/>
      <c r="AA268" s="6"/>
      <c r="AB268" s="6"/>
      <c r="AD268" s="2"/>
      <c r="AE268" s="6"/>
      <c r="AF268" s="6"/>
      <c r="AI268" s="6"/>
      <c r="AJ268" s="6"/>
      <c r="AL268" s="16">
        <v>5</v>
      </c>
      <c r="AM268" s="6">
        <v>14.054166666666667</v>
      </c>
      <c r="AN268" s="16">
        <v>70.27083333333334</v>
      </c>
      <c r="AO268" s="16">
        <v>14.054166666666669</v>
      </c>
      <c r="AP268" s="16">
        <v>15</v>
      </c>
      <c r="AQ268" s="6">
        <v>7.233333333333333</v>
      </c>
      <c r="AR268" s="16">
        <v>109.3</v>
      </c>
      <c r="AS268" s="16">
        <v>7.286666666666666</v>
      </c>
      <c r="AT268" s="2"/>
      <c r="AU268" s="6"/>
      <c r="AV268" s="6"/>
      <c r="AY268" s="6"/>
      <c r="AZ268" s="6"/>
      <c r="BA268" s="6"/>
      <c r="BB268" s="16">
        <v>11</v>
      </c>
      <c r="BC268" s="6">
        <v>18.554166666666667</v>
      </c>
      <c r="BD268" s="16">
        <v>204.09583333333333</v>
      </c>
      <c r="BE268" s="16">
        <v>18.554166666666667</v>
      </c>
      <c r="BG268" s="2"/>
      <c r="BH268" s="6"/>
      <c r="BI268" s="6"/>
      <c r="BL268" s="6"/>
      <c r="BM268" s="6"/>
      <c r="BO268" s="2"/>
      <c r="BP268" s="6"/>
      <c r="BQ268" s="2"/>
      <c r="BR268" s="6"/>
      <c r="BS268" s="6"/>
      <c r="BT268" s="6"/>
    </row>
    <row r="269" spans="1:72" ht="12.75">
      <c r="A269" s="3">
        <v>1483</v>
      </c>
      <c r="C269" s="6">
        <v>31</v>
      </c>
      <c r="D269" s="6">
        <v>237.1</v>
      </c>
      <c r="N269" s="2"/>
      <c r="O269" s="6"/>
      <c r="P269" s="6"/>
      <c r="R269" s="2"/>
      <c r="S269" s="6"/>
      <c r="T269" s="22"/>
      <c r="W269" s="6"/>
      <c r="X269" s="6"/>
      <c r="Z269" s="2"/>
      <c r="AA269" s="6"/>
      <c r="AB269" s="6"/>
      <c r="AD269" s="16">
        <v>1</v>
      </c>
      <c r="AE269" s="6">
        <v>7.5</v>
      </c>
      <c r="AF269" s="16">
        <v>7.5</v>
      </c>
      <c r="AG269" s="16">
        <v>7.5</v>
      </c>
      <c r="AH269" s="16">
        <v>5</v>
      </c>
      <c r="AI269" s="6">
        <v>8</v>
      </c>
      <c r="AJ269" s="16">
        <v>40</v>
      </c>
      <c r="AK269" s="16">
        <v>8</v>
      </c>
      <c r="AL269" s="16">
        <v>10</v>
      </c>
      <c r="AM269" s="6">
        <v>8.166666666666666</v>
      </c>
      <c r="AN269" s="16">
        <v>81</v>
      </c>
      <c r="AO269" s="16">
        <v>8.1</v>
      </c>
      <c r="AP269" s="16">
        <v>15</v>
      </c>
      <c r="AQ269" s="6">
        <v>7.25</v>
      </c>
      <c r="AR269" s="16">
        <v>108.6</v>
      </c>
      <c r="AS269" s="16">
        <v>7.239999999999999</v>
      </c>
      <c r="AT269" s="2"/>
      <c r="AU269" s="6"/>
      <c r="AV269" s="6"/>
      <c r="AY269" s="6"/>
      <c r="AZ269" s="6"/>
      <c r="BA269" s="6"/>
      <c r="BB269" s="6"/>
      <c r="BC269" s="6"/>
      <c r="BD269" s="6"/>
      <c r="BG269" s="2"/>
      <c r="BH269" s="6"/>
      <c r="BI269" s="6"/>
      <c r="BL269" s="6"/>
      <c r="BM269" s="6"/>
      <c r="BO269" s="2"/>
      <c r="BP269" s="6"/>
      <c r="BR269" s="6"/>
      <c r="BS269" s="6"/>
      <c r="BT269" s="6"/>
    </row>
    <row r="270" spans="1:72" ht="12.75">
      <c r="A270" s="3">
        <v>1484</v>
      </c>
      <c r="C270" s="6">
        <v>32</v>
      </c>
      <c r="D270" s="6">
        <v>274.45</v>
      </c>
      <c r="N270" s="2"/>
      <c r="O270" s="6"/>
      <c r="P270" s="6"/>
      <c r="R270" s="2"/>
      <c r="S270" s="6"/>
      <c r="T270" s="22"/>
      <c r="W270" s="6"/>
      <c r="X270" s="6"/>
      <c r="Z270" s="2"/>
      <c r="AA270" s="6"/>
      <c r="AB270" s="6"/>
      <c r="AD270" s="2"/>
      <c r="AE270" s="6"/>
      <c r="AF270" s="6"/>
      <c r="AH270" s="16">
        <v>17</v>
      </c>
      <c r="AI270" s="6">
        <v>8.75</v>
      </c>
      <c r="AJ270" s="16">
        <v>151.5</v>
      </c>
      <c r="AK270" s="16">
        <v>8.911764705882353</v>
      </c>
      <c r="AL270" s="2"/>
      <c r="AM270" s="6"/>
      <c r="AN270" s="6"/>
      <c r="AP270" s="16">
        <v>15</v>
      </c>
      <c r="AQ270" s="6">
        <v>8.33</v>
      </c>
      <c r="AR270" s="16">
        <v>122.95</v>
      </c>
      <c r="AS270" s="16">
        <v>8.196666666666667</v>
      </c>
      <c r="AT270" s="2"/>
      <c r="AU270" s="6"/>
      <c r="AV270" s="6"/>
      <c r="AY270" s="6"/>
      <c r="AZ270" s="6"/>
      <c r="BA270" s="6"/>
      <c r="BB270" s="6"/>
      <c r="BC270" s="6"/>
      <c r="BD270" s="6"/>
      <c r="BG270" s="2"/>
      <c r="BH270" s="6"/>
      <c r="BI270" s="6"/>
      <c r="BL270" s="6"/>
      <c r="BM270" s="6"/>
      <c r="BO270" s="2"/>
      <c r="BP270" s="6"/>
      <c r="BR270" s="6"/>
      <c r="BS270" s="6"/>
      <c r="BT270" s="6"/>
    </row>
    <row r="271" spans="1:72" ht="12.75">
      <c r="A271" s="3">
        <v>1485</v>
      </c>
      <c r="C271" s="6">
        <v>31</v>
      </c>
      <c r="D271" s="6">
        <v>309</v>
      </c>
      <c r="N271" s="2"/>
      <c r="O271" s="6"/>
      <c r="P271" s="6"/>
      <c r="R271" s="2"/>
      <c r="S271" s="6"/>
      <c r="T271" s="22"/>
      <c r="W271" s="6"/>
      <c r="X271" s="6"/>
      <c r="Z271" s="2"/>
      <c r="AA271" s="6"/>
      <c r="AB271" s="6"/>
      <c r="AD271" s="2"/>
      <c r="AE271" s="6"/>
      <c r="AF271" s="6"/>
      <c r="AI271" s="6"/>
      <c r="AJ271" s="6"/>
      <c r="AL271" s="16">
        <v>11</v>
      </c>
      <c r="AM271" s="6">
        <v>10.5</v>
      </c>
      <c r="AN271" s="16">
        <v>115.5</v>
      </c>
      <c r="AO271" s="16">
        <v>10.5</v>
      </c>
      <c r="AP271" s="16">
        <v>15</v>
      </c>
      <c r="AQ271" s="6">
        <v>9.4</v>
      </c>
      <c r="AR271" s="16">
        <v>141</v>
      </c>
      <c r="AS271" s="16">
        <v>9.4</v>
      </c>
      <c r="AT271" s="16">
        <v>5</v>
      </c>
      <c r="AU271" s="6">
        <v>10.5</v>
      </c>
      <c r="AV271" s="16">
        <v>52.5</v>
      </c>
      <c r="AW271" s="16">
        <v>10.5</v>
      </c>
      <c r="AY271" s="6"/>
      <c r="AZ271" s="6"/>
      <c r="BA271" s="6"/>
      <c r="BB271" s="6"/>
      <c r="BC271" s="6"/>
      <c r="BD271" s="6"/>
      <c r="BG271" s="2"/>
      <c r="BH271" s="6"/>
      <c r="BI271" s="6"/>
      <c r="BL271" s="6"/>
      <c r="BM271" s="6"/>
      <c r="BO271" s="2"/>
      <c r="BP271" s="6"/>
      <c r="BR271" s="6"/>
      <c r="BS271" s="6"/>
      <c r="BT271" s="6"/>
    </row>
    <row r="272" spans="1:72" ht="12.75">
      <c r="A272" s="3">
        <v>1486</v>
      </c>
      <c r="C272" s="6">
        <v>47.5</v>
      </c>
      <c r="D272" s="6">
        <v>569.75</v>
      </c>
      <c r="N272" s="2"/>
      <c r="O272" s="6"/>
      <c r="P272" s="6"/>
      <c r="R272" s="2"/>
      <c r="S272" s="6"/>
      <c r="T272" s="22"/>
      <c r="W272" s="6"/>
      <c r="X272" s="6"/>
      <c r="Z272" s="16">
        <v>5</v>
      </c>
      <c r="AA272" s="6">
        <v>13.5</v>
      </c>
      <c r="AB272" s="16">
        <v>67.5</v>
      </c>
      <c r="AC272" s="16">
        <v>13.5</v>
      </c>
      <c r="AD272" s="16">
        <v>5</v>
      </c>
      <c r="AE272" s="6">
        <v>9</v>
      </c>
      <c r="AF272" s="16">
        <v>45</v>
      </c>
      <c r="AG272" s="16">
        <v>9</v>
      </c>
      <c r="AH272" s="16">
        <v>15</v>
      </c>
      <c r="AI272" s="6">
        <v>13.5</v>
      </c>
      <c r="AJ272" s="16">
        <v>202.5</v>
      </c>
      <c r="AK272" s="16">
        <v>13.5</v>
      </c>
      <c r="AL272" s="16">
        <v>21.5</v>
      </c>
      <c r="AM272" s="6">
        <v>11.395999999999999</v>
      </c>
      <c r="AN272" s="16">
        <v>244.45</v>
      </c>
      <c r="AO272" s="16">
        <v>11.369767441860464</v>
      </c>
      <c r="AQ272" s="6"/>
      <c r="AR272" s="6"/>
      <c r="AS272" s="6"/>
      <c r="AT272" s="2"/>
      <c r="AU272" s="6"/>
      <c r="AV272" s="6"/>
      <c r="AY272" s="6"/>
      <c r="AZ272" s="6"/>
      <c r="BA272" s="6"/>
      <c r="BB272" s="6"/>
      <c r="BC272" s="6"/>
      <c r="BD272" s="6"/>
      <c r="BG272" s="16">
        <v>1</v>
      </c>
      <c r="BH272" s="6">
        <v>10.3</v>
      </c>
      <c r="BI272" s="16">
        <v>10.3</v>
      </c>
      <c r="BJ272" s="16">
        <v>10.3</v>
      </c>
      <c r="BL272" s="6"/>
      <c r="BM272" s="6"/>
      <c r="BO272" s="2"/>
      <c r="BP272" s="6"/>
      <c r="BR272" s="6"/>
      <c r="BS272" s="6"/>
      <c r="BT272" s="6"/>
    </row>
    <row r="273" spans="1:72" ht="12.75">
      <c r="A273" s="3">
        <v>1487</v>
      </c>
      <c r="C273" s="6">
        <v>26</v>
      </c>
      <c r="D273" s="6">
        <v>377</v>
      </c>
      <c r="N273" s="2"/>
      <c r="O273" s="6"/>
      <c r="P273" s="6"/>
      <c r="R273" s="2"/>
      <c r="S273" s="6"/>
      <c r="T273" s="22"/>
      <c r="W273" s="6"/>
      <c r="X273" s="6"/>
      <c r="Z273" s="9">
        <v>5</v>
      </c>
      <c r="AA273" s="8">
        <v>14.5</v>
      </c>
      <c r="AB273" s="16">
        <v>72.5</v>
      </c>
      <c r="AC273" s="16">
        <v>14.5</v>
      </c>
      <c r="AD273" s="2"/>
      <c r="AE273" s="6"/>
      <c r="AF273" s="6"/>
      <c r="AH273" s="9">
        <v>5</v>
      </c>
      <c r="AI273" s="8">
        <v>14.5</v>
      </c>
      <c r="AJ273" s="16">
        <v>72.5</v>
      </c>
      <c r="AK273" s="16">
        <v>14.5</v>
      </c>
      <c r="AL273" s="9">
        <v>16</v>
      </c>
      <c r="AM273" s="8">
        <v>14.5</v>
      </c>
      <c r="AN273" s="16">
        <v>232</v>
      </c>
      <c r="AO273" s="16">
        <v>14.5</v>
      </c>
      <c r="AQ273" s="6"/>
      <c r="AR273" s="6"/>
      <c r="AS273" s="6"/>
      <c r="AT273" s="2"/>
      <c r="AU273" s="6"/>
      <c r="AV273" s="6"/>
      <c r="AY273" s="6"/>
      <c r="AZ273" s="6"/>
      <c r="BA273" s="6"/>
      <c r="BB273" s="6"/>
      <c r="BC273" s="6"/>
      <c r="BD273" s="6"/>
      <c r="BG273" s="2"/>
      <c r="BH273" s="6"/>
      <c r="BI273" s="6"/>
      <c r="BL273" s="6"/>
      <c r="BM273" s="6"/>
      <c r="BO273" s="2"/>
      <c r="BP273" s="6"/>
      <c r="BR273" s="6"/>
      <c r="BS273" s="6"/>
      <c r="BT273" s="6"/>
    </row>
    <row r="274" spans="1:72" ht="12.75">
      <c r="A274" s="3">
        <v>1488</v>
      </c>
      <c r="C274" s="6">
        <v>16</v>
      </c>
      <c r="D274" s="6">
        <v>198</v>
      </c>
      <c r="N274" s="2"/>
      <c r="O274" s="6"/>
      <c r="P274" s="6"/>
      <c r="R274" s="2"/>
      <c r="S274" s="6"/>
      <c r="T274" s="22"/>
      <c r="W274" s="6"/>
      <c r="X274" s="6"/>
      <c r="Z274" s="16"/>
      <c r="AA274" s="6"/>
      <c r="AB274" s="6"/>
      <c r="AD274" s="2"/>
      <c r="AE274" s="6"/>
      <c r="AF274" s="6"/>
      <c r="AH274" s="16"/>
      <c r="AI274" s="6"/>
      <c r="AJ274" s="6"/>
      <c r="AL274" s="16">
        <v>11</v>
      </c>
      <c r="AM274" s="6">
        <v>12.5</v>
      </c>
      <c r="AN274" s="16">
        <v>137</v>
      </c>
      <c r="AO274" s="16">
        <v>12.454545454545455</v>
      </c>
      <c r="AQ274" s="6"/>
      <c r="AR274" s="6"/>
      <c r="AS274" s="6"/>
      <c r="AT274" s="16">
        <v>5</v>
      </c>
      <c r="AU274" s="6">
        <v>12.5</v>
      </c>
      <c r="AV274" s="16">
        <v>61</v>
      </c>
      <c r="AW274" s="16">
        <v>12.2</v>
      </c>
      <c r="AY274" s="6"/>
      <c r="AZ274" s="6"/>
      <c r="BA274" s="6"/>
      <c r="BB274" s="6"/>
      <c r="BC274" s="6"/>
      <c r="BD274" s="6"/>
      <c r="BG274" s="2"/>
      <c r="BH274" s="6"/>
      <c r="BI274" s="6"/>
      <c r="BL274" s="6"/>
      <c r="BM274" s="6"/>
      <c r="BO274" s="2"/>
      <c r="BP274" s="6"/>
      <c r="BR274" s="6"/>
      <c r="BS274" s="6"/>
      <c r="BT274" s="6"/>
    </row>
    <row r="275" spans="1:72" ht="12.75">
      <c r="A275" s="3">
        <v>1489</v>
      </c>
      <c r="C275" s="6">
        <v>30.5</v>
      </c>
      <c r="D275" s="6">
        <v>478.775</v>
      </c>
      <c r="N275" s="2"/>
      <c r="O275" s="6"/>
      <c r="P275" s="6"/>
      <c r="R275" s="2"/>
      <c r="S275" s="6"/>
      <c r="T275" s="22"/>
      <c r="W275" s="6"/>
      <c r="X275" s="6"/>
      <c r="Z275" s="16">
        <v>5</v>
      </c>
      <c r="AA275" s="6">
        <v>15.5</v>
      </c>
      <c r="AB275" s="16">
        <v>77.5</v>
      </c>
      <c r="AC275" s="16">
        <v>15.5</v>
      </c>
      <c r="AD275" s="2"/>
      <c r="AE275" s="6"/>
      <c r="AF275" s="6"/>
      <c r="AH275" s="16">
        <v>10</v>
      </c>
      <c r="AI275" s="6">
        <v>15.5</v>
      </c>
      <c r="AJ275" s="16">
        <v>155</v>
      </c>
      <c r="AK275" s="16">
        <v>15.5</v>
      </c>
      <c r="AL275" s="2"/>
      <c r="AM275" s="6"/>
      <c r="AN275" s="6"/>
      <c r="AP275" s="16">
        <v>15.5</v>
      </c>
      <c r="AQ275" s="6">
        <v>15.675000000000002</v>
      </c>
      <c r="AR275" s="16">
        <v>246.275</v>
      </c>
      <c r="AS275" s="16">
        <v>15.888709677419355</v>
      </c>
      <c r="AT275" s="2"/>
      <c r="AU275" s="6"/>
      <c r="AV275" s="6"/>
      <c r="AY275" s="6"/>
      <c r="AZ275" s="6"/>
      <c r="BA275" s="6"/>
      <c r="BB275" s="6"/>
      <c r="BC275" s="6"/>
      <c r="BD275" s="6"/>
      <c r="BG275" s="2"/>
      <c r="BH275" s="6"/>
      <c r="BI275" s="6"/>
      <c r="BL275" s="6"/>
      <c r="BM275" s="6"/>
      <c r="BO275" s="2"/>
      <c r="BP275" s="6"/>
      <c r="BR275" s="6"/>
      <c r="BS275" s="6"/>
      <c r="BT275" s="6"/>
    </row>
    <row r="276" spans="1:72" ht="12.75">
      <c r="A276" s="3">
        <v>1490</v>
      </c>
      <c r="C276" s="6">
        <v>37</v>
      </c>
      <c r="D276" s="6">
        <v>638.25</v>
      </c>
      <c r="N276" s="2"/>
      <c r="O276" s="6"/>
      <c r="P276" s="6"/>
      <c r="R276" s="2"/>
      <c r="S276" s="6"/>
      <c r="T276" s="22"/>
      <c r="W276" s="6"/>
      <c r="X276" s="6"/>
      <c r="Z276" s="2"/>
      <c r="AA276" s="6"/>
      <c r="AB276" s="6"/>
      <c r="AD276" s="6">
        <v>2</v>
      </c>
      <c r="AE276" s="6">
        <v>20</v>
      </c>
      <c r="AF276" s="6">
        <v>40</v>
      </c>
      <c r="AG276" s="16">
        <v>20</v>
      </c>
      <c r="AH276" s="6">
        <v>17</v>
      </c>
      <c r="AI276" s="6">
        <v>18.239583333333332</v>
      </c>
      <c r="AJ276" s="6">
        <v>224.5</v>
      </c>
      <c r="AK276" s="16">
        <v>13.205882352941176</v>
      </c>
      <c r="AL276" s="6">
        <v>16</v>
      </c>
      <c r="AM276" s="6">
        <v>21.25</v>
      </c>
      <c r="AN276" s="6">
        <v>338</v>
      </c>
      <c r="AO276" s="16">
        <v>21.125</v>
      </c>
      <c r="AP276" s="6">
        <v>2</v>
      </c>
      <c r="AQ276" s="6">
        <v>17.875</v>
      </c>
      <c r="AR276" s="6">
        <v>35.75</v>
      </c>
      <c r="AS276" s="16">
        <v>17.875</v>
      </c>
      <c r="AT276" s="2"/>
      <c r="AU276" s="6"/>
      <c r="AV276" s="6"/>
      <c r="AY276" s="6"/>
      <c r="AZ276" s="6"/>
      <c r="BA276" s="6"/>
      <c r="BB276" s="6"/>
      <c r="BC276" s="6"/>
      <c r="BD276" s="6"/>
      <c r="BG276" s="2"/>
      <c r="BH276" s="6"/>
      <c r="BI276" s="6"/>
      <c r="BL276" s="6"/>
      <c r="BM276" s="6"/>
      <c r="BO276" s="2"/>
      <c r="BP276" s="6"/>
      <c r="BR276" s="6"/>
      <c r="BS276" s="6"/>
      <c r="BT276" s="6"/>
    </row>
    <row r="278" ht="12.75">
      <c r="A278" s="3" t="s">
        <v>48</v>
      </c>
    </row>
    <row r="279" ht="12.75">
      <c r="A279" s="3" t="s">
        <v>134</v>
      </c>
    </row>
    <row r="280" ht="12.75">
      <c r="A280" s="3" t="s">
        <v>174</v>
      </c>
    </row>
    <row r="282" spans="1:72" ht="12.75">
      <c r="A282" s="3">
        <v>1491</v>
      </c>
      <c r="C282" s="6">
        <v>30.5</v>
      </c>
      <c r="D282" s="6">
        <v>249.7166666666667</v>
      </c>
      <c r="N282" s="2"/>
      <c r="O282" s="6"/>
      <c r="P282" s="6"/>
      <c r="R282" s="2"/>
      <c r="S282" s="6"/>
      <c r="T282" s="22"/>
      <c r="W282" s="6"/>
      <c r="X282" s="6"/>
      <c r="Z282" s="2"/>
      <c r="AA282" s="6"/>
      <c r="AB282" s="6"/>
      <c r="AD282" s="6">
        <v>5</v>
      </c>
      <c r="AE282" s="6">
        <v>6.576923076923077</v>
      </c>
      <c r="AF282" s="6">
        <v>32.88461538461539</v>
      </c>
      <c r="AG282" s="16">
        <v>6.5769230769230775</v>
      </c>
      <c r="AH282" s="6">
        <v>5</v>
      </c>
      <c r="AI282" s="6">
        <v>7.6</v>
      </c>
      <c r="AJ282" s="6">
        <v>36.2</v>
      </c>
      <c r="AK282" s="16">
        <v>7.24</v>
      </c>
      <c r="AL282" s="2"/>
      <c r="AM282" s="6"/>
      <c r="AN282" s="6"/>
      <c r="AP282" s="6">
        <v>20.5</v>
      </c>
      <c r="AQ282" s="6">
        <v>8.387179487179486</v>
      </c>
      <c r="AR282" s="6">
        <v>180.6320512820513</v>
      </c>
      <c r="AS282" s="16">
        <v>8.81131957473421</v>
      </c>
      <c r="AT282" s="2"/>
      <c r="AU282" s="6"/>
      <c r="AV282" s="6"/>
      <c r="AY282" s="6"/>
      <c r="AZ282" s="6"/>
      <c r="BA282" s="6"/>
      <c r="BB282" s="6"/>
      <c r="BC282" s="6"/>
      <c r="BD282" s="6"/>
      <c r="BG282" s="2"/>
      <c r="BH282" s="6"/>
      <c r="BI282" s="6"/>
      <c r="BL282" s="6"/>
      <c r="BM282" s="6"/>
      <c r="BO282" s="2"/>
      <c r="BP282" s="6"/>
      <c r="BR282" s="6"/>
      <c r="BS282" s="6"/>
      <c r="BT282" s="6"/>
    </row>
    <row r="283" spans="1:72" ht="12.75">
      <c r="A283" s="3">
        <v>1492</v>
      </c>
      <c r="C283" s="6">
        <v>37</v>
      </c>
      <c r="D283" s="6">
        <v>302.75</v>
      </c>
      <c r="N283" s="16">
        <v>5</v>
      </c>
      <c r="O283" s="6">
        <v>7.2</v>
      </c>
      <c r="P283" s="16">
        <v>36</v>
      </c>
      <c r="Q283" s="16">
        <v>7.2</v>
      </c>
      <c r="R283" s="2"/>
      <c r="S283" s="6"/>
      <c r="T283" s="22"/>
      <c r="W283" s="6"/>
      <c r="X283" s="6"/>
      <c r="Z283" s="2"/>
      <c r="AA283" s="6"/>
      <c r="AB283" s="6"/>
      <c r="AD283" s="2"/>
      <c r="AE283" s="6"/>
      <c r="AF283" s="6"/>
      <c r="AH283" s="16">
        <v>4</v>
      </c>
      <c r="AI283" s="6">
        <v>7</v>
      </c>
      <c r="AJ283" s="16">
        <v>28</v>
      </c>
      <c r="AK283" s="16">
        <v>7</v>
      </c>
      <c r="AL283" s="16">
        <v>23</v>
      </c>
      <c r="AM283" s="6">
        <v>8.45</v>
      </c>
      <c r="AN283" s="16">
        <v>198.25</v>
      </c>
      <c r="AO283" s="16">
        <v>8.619565217391305</v>
      </c>
      <c r="AP283" s="16">
        <v>5</v>
      </c>
      <c r="AQ283" s="6">
        <v>8.1</v>
      </c>
      <c r="AR283" s="16">
        <v>40.5</v>
      </c>
      <c r="AS283" s="16">
        <v>8.1</v>
      </c>
      <c r="AT283" s="2"/>
      <c r="AU283" s="6"/>
      <c r="AV283" s="6"/>
      <c r="AY283" s="6"/>
      <c r="AZ283" s="6"/>
      <c r="BA283" s="6"/>
      <c r="BB283" s="6"/>
      <c r="BC283" s="6"/>
      <c r="BD283" s="6"/>
      <c r="BG283" s="2"/>
      <c r="BH283" s="6"/>
      <c r="BI283" s="6"/>
      <c r="BL283" s="6"/>
      <c r="BM283" s="6"/>
      <c r="BO283" s="2"/>
      <c r="BP283" s="6"/>
      <c r="BR283" s="6"/>
      <c r="BS283" s="6"/>
      <c r="BT283" s="6"/>
    </row>
    <row r="284" spans="1:72" ht="12.75">
      <c r="A284" s="3">
        <v>1493</v>
      </c>
      <c r="C284" s="6">
        <v>26.5</v>
      </c>
      <c r="D284" s="6">
        <v>231.3</v>
      </c>
      <c r="N284" s="2"/>
      <c r="O284" s="6"/>
      <c r="P284" s="6"/>
      <c r="R284" s="2"/>
      <c r="S284" s="6"/>
      <c r="T284" s="22"/>
      <c r="W284" s="6"/>
      <c r="X284" s="6"/>
      <c r="Z284" s="2"/>
      <c r="AA284" s="6"/>
      <c r="AB284" s="6"/>
      <c r="AD284" s="2"/>
      <c r="AE284" s="6"/>
      <c r="AF284" s="6"/>
      <c r="AI284" s="6"/>
      <c r="AJ284" s="6"/>
      <c r="AL284" s="16">
        <v>10</v>
      </c>
      <c r="AM284" s="6">
        <v>8.725</v>
      </c>
      <c r="AN284" s="16">
        <v>87.25</v>
      </c>
      <c r="AO284" s="16">
        <v>8.725</v>
      </c>
      <c r="AP284" s="16">
        <v>11</v>
      </c>
      <c r="AQ284" s="6">
        <v>7.6625</v>
      </c>
      <c r="AR284" s="16">
        <v>89.05</v>
      </c>
      <c r="AS284" s="16">
        <v>8.095454545454546</v>
      </c>
      <c r="AT284" s="16">
        <v>5.5</v>
      </c>
      <c r="AU284" s="6">
        <v>10</v>
      </c>
      <c r="AV284" s="16">
        <v>55</v>
      </c>
      <c r="AW284" s="16">
        <v>10</v>
      </c>
      <c r="AY284" s="6"/>
      <c r="AZ284" s="6"/>
      <c r="BA284" s="6"/>
      <c r="BB284" s="6"/>
      <c r="BC284" s="6"/>
      <c r="BD284" s="6"/>
      <c r="BG284" s="2"/>
      <c r="BH284" s="6"/>
      <c r="BI284" s="6"/>
      <c r="BL284" s="6"/>
      <c r="BM284" s="6"/>
      <c r="BO284" s="2"/>
      <c r="BP284" s="6"/>
      <c r="BR284" s="6"/>
      <c r="BS284" s="6"/>
      <c r="BT284" s="6"/>
    </row>
    <row r="285" spans="1:72" ht="12.75">
      <c r="A285" s="3">
        <v>1494</v>
      </c>
      <c r="C285" s="6">
        <v>25</v>
      </c>
      <c r="D285" s="6">
        <v>221.28333333333333</v>
      </c>
      <c r="N285" s="2"/>
      <c r="O285" s="6"/>
      <c r="P285" s="6"/>
      <c r="R285" s="2"/>
      <c r="S285" s="6"/>
      <c r="T285" s="22"/>
      <c r="W285" s="6"/>
      <c r="X285" s="6"/>
      <c r="Z285" s="16">
        <v>1</v>
      </c>
      <c r="AA285" s="6">
        <v>8.75</v>
      </c>
      <c r="AB285" s="16">
        <v>8.75</v>
      </c>
      <c r="AC285" s="16">
        <v>8.75</v>
      </c>
      <c r="AD285" s="16">
        <v>4</v>
      </c>
      <c r="AE285" s="6">
        <v>7.674999999999999</v>
      </c>
      <c r="AF285" s="16">
        <v>30.699999999999996</v>
      </c>
      <c r="AG285" s="16">
        <v>7.674999999999999</v>
      </c>
      <c r="AI285" s="6"/>
      <c r="AJ285" s="6"/>
      <c r="AL285" s="16">
        <v>11</v>
      </c>
      <c r="AM285" s="6">
        <v>9</v>
      </c>
      <c r="AN285" s="16">
        <v>100.5</v>
      </c>
      <c r="AO285" s="16">
        <v>9.136363636363637</v>
      </c>
      <c r="AP285" s="16">
        <v>9</v>
      </c>
      <c r="AQ285" s="6">
        <v>9.055555555555555</v>
      </c>
      <c r="AR285" s="16">
        <v>81.33333333333334</v>
      </c>
      <c r="AS285" s="16">
        <v>9.037037037037038</v>
      </c>
      <c r="AT285" s="2"/>
      <c r="AU285" s="6"/>
      <c r="AV285" s="6"/>
      <c r="AY285" s="6"/>
      <c r="AZ285" s="6"/>
      <c r="BA285" s="6"/>
      <c r="BB285" s="6"/>
      <c r="BC285" s="6"/>
      <c r="BD285" s="6"/>
      <c r="BG285" s="2"/>
      <c r="BH285" s="6"/>
      <c r="BI285" s="6"/>
      <c r="BL285" s="6"/>
      <c r="BM285" s="6"/>
      <c r="BO285" s="2"/>
      <c r="BP285" s="6"/>
      <c r="BR285" s="6"/>
      <c r="BS285" s="6"/>
      <c r="BT285" s="6"/>
    </row>
    <row r="286" spans="1:72" ht="12.75">
      <c r="A286" s="3">
        <v>1495</v>
      </c>
      <c r="C286" s="6">
        <v>22</v>
      </c>
      <c r="D286" s="6">
        <v>191.15</v>
      </c>
      <c r="N286" s="2"/>
      <c r="O286" s="6"/>
      <c r="P286" s="6"/>
      <c r="R286" s="2"/>
      <c r="S286" s="6"/>
      <c r="T286" s="22"/>
      <c r="W286" s="6"/>
      <c r="X286" s="6"/>
      <c r="Z286" s="2"/>
      <c r="AA286" s="6"/>
      <c r="AB286" s="6"/>
      <c r="AD286" s="2"/>
      <c r="AE286" s="6"/>
      <c r="AF286" s="6"/>
      <c r="AH286" s="16">
        <v>5</v>
      </c>
      <c r="AI286" s="6">
        <v>9.375</v>
      </c>
      <c r="AJ286" s="16">
        <v>43.5</v>
      </c>
      <c r="AK286" s="16">
        <v>8.7</v>
      </c>
      <c r="AL286" s="16">
        <v>12</v>
      </c>
      <c r="AM286" s="6">
        <v>8.841666666666667</v>
      </c>
      <c r="AN286" s="16">
        <v>102.65</v>
      </c>
      <c r="AO286" s="16">
        <v>8.554166666666667</v>
      </c>
      <c r="AP286" s="16">
        <v>5</v>
      </c>
      <c r="AQ286" s="6">
        <v>9</v>
      </c>
      <c r="AR286" s="16">
        <v>45</v>
      </c>
      <c r="AS286" s="16">
        <v>9</v>
      </c>
      <c r="AT286" s="2"/>
      <c r="AU286" s="6"/>
      <c r="AV286" s="6"/>
      <c r="AY286" s="6"/>
      <c r="AZ286" s="6"/>
      <c r="BA286" s="6"/>
      <c r="BB286" s="6"/>
      <c r="BC286" s="6"/>
      <c r="BD286" s="6"/>
      <c r="BG286" s="2"/>
      <c r="BH286" s="6"/>
      <c r="BI286" s="6"/>
      <c r="BL286" s="6"/>
      <c r="BM286" s="6"/>
      <c r="BO286" s="2"/>
      <c r="BP286" s="6"/>
      <c r="BR286" s="6"/>
      <c r="BS286" s="6"/>
      <c r="BT286" s="6"/>
    </row>
    <row r="287" spans="1:72" ht="12.75">
      <c r="A287" s="3">
        <v>1496</v>
      </c>
      <c r="C287" s="6">
        <v>13</v>
      </c>
      <c r="D287" s="6">
        <v>114</v>
      </c>
      <c r="N287" s="2"/>
      <c r="O287" s="6"/>
      <c r="P287" s="6"/>
      <c r="R287" s="2"/>
      <c r="S287" s="6"/>
      <c r="T287" s="22"/>
      <c r="W287" s="6"/>
      <c r="X287" s="6"/>
      <c r="Z287" s="6">
        <v>4</v>
      </c>
      <c r="AA287" s="6">
        <v>9</v>
      </c>
      <c r="AB287" s="6">
        <v>36</v>
      </c>
      <c r="AC287" s="16">
        <v>9</v>
      </c>
      <c r="AD287" s="2"/>
      <c r="AE287" s="6"/>
      <c r="AF287" s="6"/>
      <c r="AI287" s="6"/>
      <c r="AJ287" s="6"/>
      <c r="AL287" s="6">
        <v>9</v>
      </c>
      <c r="AM287" s="6">
        <v>9.125</v>
      </c>
      <c r="AN287" s="6">
        <v>78</v>
      </c>
      <c r="AO287" s="16">
        <v>8.666666666666666</v>
      </c>
      <c r="AQ287" s="6"/>
      <c r="AR287" s="6"/>
      <c r="AS287" s="6"/>
      <c r="AT287" s="2"/>
      <c r="AU287" s="6"/>
      <c r="AV287" s="6"/>
      <c r="AY287" s="6"/>
      <c r="AZ287" s="6"/>
      <c r="BA287" s="6"/>
      <c r="BB287" s="6"/>
      <c r="BC287" s="6"/>
      <c r="BD287" s="6"/>
      <c r="BG287" s="2"/>
      <c r="BH287" s="6"/>
      <c r="BI287" s="6"/>
      <c r="BL287" s="6"/>
      <c r="BM287" s="6"/>
      <c r="BO287" s="2"/>
      <c r="BP287" s="6"/>
      <c r="BR287" s="6"/>
      <c r="BS287" s="6"/>
      <c r="BT287" s="6"/>
    </row>
    <row r="288" ht="12.75">
      <c r="A288" s="3">
        <v>1497</v>
      </c>
    </row>
    <row r="289" ht="12.75">
      <c r="A289" s="3">
        <v>1498</v>
      </c>
    </row>
    <row r="290" ht="12.75">
      <c r="A290" s="3">
        <v>1499</v>
      </c>
    </row>
    <row r="291" ht="12.75">
      <c r="A291" s="3">
        <v>1500</v>
      </c>
    </row>
    <row r="293" ht="12.75">
      <c r="A293" s="3" t="s">
        <v>49</v>
      </c>
    </row>
    <row r="294" ht="12.75">
      <c r="A294" s="3" t="s">
        <v>134</v>
      </c>
    </row>
    <row r="295" ht="12.75">
      <c r="A295" s="3" t="s">
        <v>174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BY112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421875" style="3" customWidth="1"/>
    <col min="2" max="2" width="8.421875" style="0" customWidth="1"/>
    <col min="5" max="5" width="9.8515625" style="0" customWidth="1"/>
    <col min="6" max="6" width="10.28125" style="0" customWidth="1"/>
    <col min="7" max="7" width="8.140625" style="0" customWidth="1"/>
    <col min="8" max="8" width="10.28125" style="0" customWidth="1"/>
    <col min="9" max="9" width="8.140625" style="0" customWidth="1"/>
    <col min="10" max="10" width="9.57421875" style="0" customWidth="1"/>
    <col min="11" max="12" width="11.8515625" style="0" customWidth="1"/>
    <col min="13" max="13" width="12.28125" style="0" customWidth="1"/>
    <col min="14" max="14" width="9.00390625" style="0" customWidth="1"/>
  </cols>
  <sheetData>
    <row r="1" spans="1:14" ht="12.75">
      <c r="A1" s="3" t="s">
        <v>83</v>
      </c>
      <c r="B1" s="3"/>
      <c r="C1" s="6"/>
      <c r="D1" s="6"/>
      <c r="E1" s="2"/>
      <c r="F1" s="4" t="s">
        <v>90</v>
      </c>
      <c r="G1" s="6"/>
      <c r="J1" s="6"/>
      <c r="K1" s="22"/>
      <c r="N1" s="6"/>
    </row>
    <row r="2" spans="14:76" ht="12.75"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7" t="s">
        <v>219</v>
      </c>
      <c r="BG2" s="6"/>
      <c r="BH2" s="6"/>
      <c r="BI2" s="6"/>
      <c r="BJ2" s="6"/>
      <c r="BK2" s="6"/>
      <c r="BL2" s="6"/>
      <c r="BM2" s="6"/>
      <c r="BO2" s="14"/>
      <c r="BP2" s="14"/>
      <c r="BQ2" s="14"/>
      <c r="BS2" s="2"/>
      <c r="BT2" s="6"/>
      <c r="BV2" s="6"/>
      <c r="BW2" s="6"/>
      <c r="BX2" s="6"/>
    </row>
    <row r="3" spans="3:76" ht="12.75">
      <c r="C3" s="6"/>
      <c r="D3" s="6"/>
      <c r="E3" s="6"/>
      <c r="F3" s="6"/>
      <c r="G3" s="6"/>
      <c r="H3" s="7" t="s">
        <v>105</v>
      </c>
      <c r="I3" s="6"/>
      <c r="J3" s="6"/>
      <c r="K3" s="7" t="s">
        <v>6</v>
      </c>
      <c r="L3" s="7" t="s">
        <v>6</v>
      </c>
      <c r="M3" s="7" t="s">
        <v>6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7" t="s">
        <v>219</v>
      </c>
      <c r="BG3" s="6"/>
      <c r="BH3" s="6"/>
      <c r="BI3" s="6"/>
      <c r="BJ3" s="6"/>
      <c r="BK3" s="6"/>
      <c r="BL3" s="6"/>
      <c r="BM3" s="6"/>
      <c r="BO3" s="14"/>
      <c r="BP3" s="14"/>
      <c r="BQ3" s="14"/>
      <c r="BS3" s="2"/>
      <c r="BT3" s="6"/>
      <c r="BV3" s="6"/>
      <c r="BW3" s="6"/>
      <c r="BX3" s="6"/>
    </row>
    <row r="4" spans="3:77" ht="12.75">
      <c r="C4" s="6"/>
      <c r="D4" s="7" t="s">
        <v>6</v>
      </c>
      <c r="E4" s="6"/>
      <c r="F4" s="7" t="s">
        <v>105</v>
      </c>
      <c r="G4" s="7" t="s">
        <v>6</v>
      </c>
      <c r="H4" s="7" t="s">
        <v>6</v>
      </c>
      <c r="I4" s="7" t="s">
        <v>6</v>
      </c>
      <c r="J4" s="7" t="s">
        <v>214</v>
      </c>
      <c r="K4" s="7" t="s">
        <v>215</v>
      </c>
      <c r="L4" s="7" t="s">
        <v>215</v>
      </c>
      <c r="M4" s="7" t="s">
        <v>140</v>
      </c>
      <c r="N4" s="6"/>
      <c r="O4" s="6"/>
      <c r="P4" s="7" t="s">
        <v>6</v>
      </c>
      <c r="Q4" s="7" t="s">
        <v>6</v>
      </c>
      <c r="R4" s="6"/>
      <c r="S4" s="6"/>
      <c r="T4" s="7" t="s">
        <v>6</v>
      </c>
      <c r="U4" s="7" t="s">
        <v>6</v>
      </c>
      <c r="V4" s="6"/>
      <c r="W4" s="6"/>
      <c r="X4" s="7" t="s">
        <v>6</v>
      </c>
      <c r="Y4" s="7" t="s">
        <v>6</v>
      </c>
      <c r="Z4" s="6"/>
      <c r="AA4" s="6"/>
      <c r="AB4" s="7" t="s">
        <v>6</v>
      </c>
      <c r="AC4" s="7" t="s">
        <v>6</v>
      </c>
      <c r="AD4" s="6"/>
      <c r="AE4" s="6"/>
      <c r="AF4" s="7" t="s">
        <v>6</v>
      </c>
      <c r="AG4" s="7" t="s">
        <v>6</v>
      </c>
      <c r="AH4" s="7" t="s">
        <v>177</v>
      </c>
      <c r="AI4" s="6"/>
      <c r="AJ4" s="7" t="s">
        <v>6</v>
      </c>
      <c r="AK4" s="7" t="s">
        <v>6</v>
      </c>
      <c r="AL4" s="6"/>
      <c r="AM4" s="6"/>
      <c r="AN4" s="7" t="s">
        <v>6</v>
      </c>
      <c r="AO4" s="7" t="s">
        <v>6</v>
      </c>
      <c r="AP4" s="6"/>
      <c r="AQ4" s="6"/>
      <c r="AR4" s="7" t="s">
        <v>6</v>
      </c>
      <c r="AS4" s="7" t="s">
        <v>6</v>
      </c>
      <c r="AT4" s="6"/>
      <c r="AU4" s="6"/>
      <c r="AV4" s="7" t="s">
        <v>6</v>
      </c>
      <c r="AW4" s="7" t="s">
        <v>6</v>
      </c>
      <c r="AX4" s="6"/>
      <c r="AY4" s="6"/>
      <c r="AZ4" s="7" t="s">
        <v>6</v>
      </c>
      <c r="BA4" s="7" t="s">
        <v>6</v>
      </c>
      <c r="BB4" s="6"/>
      <c r="BC4" s="6"/>
      <c r="BD4" s="7" t="s">
        <v>6</v>
      </c>
      <c r="BE4" s="7" t="s">
        <v>6</v>
      </c>
      <c r="BF4" s="7" t="s">
        <v>220</v>
      </c>
      <c r="BG4" s="6"/>
      <c r="BH4" s="7" t="s">
        <v>6</v>
      </c>
      <c r="BI4" s="7" t="s">
        <v>6</v>
      </c>
      <c r="BJ4" s="7" t="s">
        <v>234</v>
      </c>
      <c r="BK4" s="6"/>
      <c r="BL4" s="7" t="s">
        <v>6</v>
      </c>
      <c r="BM4" s="7" t="s">
        <v>6</v>
      </c>
      <c r="BO4" s="28" t="s">
        <v>211</v>
      </c>
      <c r="BP4" s="28" t="s">
        <v>211</v>
      </c>
      <c r="BQ4" s="28" t="s">
        <v>210</v>
      </c>
      <c r="BS4" s="4" t="s">
        <v>235</v>
      </c>
      <c r="BT4" s="7"/>
      <c r="BU4" s="1" t="s">
        <v>91</v>
      </c>
      <c r="BV4" s="7"/>
      <c r="BW4" s="7" t="s">
        <v>108</v>
      </c>
      <c r="BX4" s="7" t="s">
        <v>210</v>
      </c>
      <c r="BY4" s="1" t="s">
        <v>110</v>
      </c>
    </row>
    <row r="5" spans="1:77" ht="12.75">
      <c r="A5" s="3" t="s">
        <v>246</v>
      </c>
      <c r="B5" s="1" t="s">
        <v>152</v>
      </c>
      <c r="C5" s="7" t="s">
        <v>214</v>
      </c>
      <c r="D5" s="7" t="s">
        <v>210</v>
      </c>
      <c r="E5" s="7" t="s">
        <v>214</v>
      </c>
      <c r="F5" s="7" t="s">
        <v>214</v>
      </c>
      <c r="G5" s="7" t="s">
        <v>210</v>
      </c>
      <c r="H5" s="7" t="s">
        <v>210</v>
      </c>
      <c r="I5" s="7" t="s">
        <v>135</v>
      </c>
      <c r="J5" s="7" t="s">
        <v>166</v>
      </c>
      <c r="K5" s="7" t="s">
        <v>166</v>
      </c>
      <c r="L5" s="7" t="s">
        <v>166</v>
      </c>
      <c r="M5" s="7" t="s">
        <v>166</v>
      </c>
      <c r="N5" s="7" t="s">
        <v>144</v>
      </c>
      <c r="O5" s="7" t="s">
        <v>6</v>
      </c>
      <c r="P5" s="7" t="s">
        <v>210</v>
      </c>
      <c r="Q5" s="7" t="s">
        <v>135</v>
      </c>
      <c r="R5" s="7" t="s">
        <v>203</v>
      </c>
      <c r="S5" s="7" t="s">
        <v>6</v>
      </c>
      <c r="T5" s="7" t="s">
        <v>210</v>
      </c>
      <c r="U5" s="7" t="s">
        <v>135</v>
      </c>
      <c r="V5" s="7" t="s">
        <v>189</v>
      </c>
      <c r="W5" s="7" t="s">
        <v>6</v>
      </c>
      <c r="X5" s="7" t="s">
        <v>210</v>
      </c>
      <c r="Y5" s="7" t="s">
        <v>135</v>
      </c>
      <c r="Z5" s="7" t="s">
        <v>77</v>
      </c>
      <c r="AA5" s="7" t="s">
        <v>6</v>
      </c>
      <c r="AB5" s="7" t="s">
        <v>210</v>
      </c>
      <c r="AC5" s="7" t="s">
        <v>135</v>
      </c>
      <c r="AD5" s="7" t="s">
        <v>69</v>
      </c>
      <c r="AE5" s="7" t="s">
        <v>6</v>
      </c>
      <c r="AF5" s="7" t="s">
        <v>210</v>
      </c>
      <c r="AG5" s="7" t="s">
        <v>135</v>
      </c>
      <c r="AH5" s="7" t="s">
        <v>184</v>
      </c>
      <c r="AI5" s="7" t="s">
        <v>6</v>
      </c>
      <c r="AJ5" s="7" t="s">
        <v>210</v>
      </c>
      <c r="AK5" s="7" t="s">
        <v>135</v>
      </c>
      <c r="AL5" s="7" t="s">
        <v>67</v>
      </c>
      <c r="AM5" s="7" t="s">
        <v>6</v>
      </c>
      <c r="AN5" s="7" t="s">
        <v>210</v>
      </c>
      <c r="AO5" s="7" t="s">
        <v>135</v>
      </c>
      <c r="AP5" s="7" t="s">
        <v>118</v>
      </c>
      <c r="AQ5" s="7" t="s">
        <v>6</v>
      </c>
      <c r="AR5" s="7" t="s">
        <v>210</v>
      </c>
      <c r="AS5" s="7" t="s">
        <v>135</v>
      </c>
      <c r="AT5" s="7" t="s">
        <v>115</v>
      </c>
      <c r="AU5" s="7" t="s">
        <v>6</v>
      </c>
      <c r="AV5" s="7" t="s">
        <v>210</v>
      </c>
      <c r="AW5" s="7" t="s">
        <v>135</v>
      </c>
      <c r="AX5" s="7" t="s">
        <v>248</v>
      </c>
      <c r="AY5" s="7" t="s">
        <v>6</v>
      </c>
      <c r="AZ5" s="7" t="s">
        <v>210</v>
      </c>
      <c r="BA5" s="7" t="s">
        <v>135</v>
      </c>
      <c r="BB5" s="7" t="s">
        <v>197</v>
      </c>
      <c r="BC5" s="7" t="s">
        <v>6</v>
      </c>
      <c r="BD5" s="7" t="s">
        <v>210</v>
      </c>
      <c r="BE5" s="7" t="s">
        <v>135</v>
      </c>
      <c r="BF5" s="7" t="s">
        <v>93</v>
      </c>
      <c r="BG5" s="7" t="s">
        <v>6</v>
      </c>
      <c r="BH5" s="7" t="s">
        <v>210</v>
      </c>
      <c r="BI5" s="7" t="s">
        <v>135</v>
      </c>
      <c r="BJ5" s="7" t="s">
        <v>163</v>
      </c>
      <c r="BK5" s="7" t="s">
        <v>6</v>
      </c>
      <c r="BL5" s="7" t="s">
        <v>210</v>
      </c>
      <c r="BM5" s="7" t="s">
        <v>135</v>
      </c>
      <c r="BN5" s="7"/>
      <c r="BO5" s="28" t="s">
        <v>151</v>
      </c>
      <c r="BP5" s="28" t="s">
        <v>223</v>
      </c>
      <c r="BQ5" s="28" t="s">
        <v>199</v>
      </c>
      <c r="BR5" s="7"/>
      <c r="BS5" s="4" t="s">
        <v>124</v>
      </c>
      <c r="BT5" s="7"/>
      <c r="BU5" s="1"/>
      <c r="BV5" s="7"/>
      <c r="BW5" s="7"/>
      <c r="BX5" s="7" t="s">
        <v>99</v>
      </c>
      <c r="BY5" s="1" t="s">
        <v>4</v>
      </c>
    </row>
    <row r="6" spans="2:77" ht="12.75">
      <c r="B6" s="1" t="s">
        <v>247</v>
      </c>
      <c r="C6" s="7" t="s">
        <v>164</v>
      </c>
      <c r="D6" s="7" t="s">
        <v>223</v>
      </c>
      <c r="E6" s="7" t="s">
        <v>164</v>
      </c>
      <c r="F6" s="7" t="s">
        <v>164</v>
      </c>
      <c r="G6" s="7" t="s">
        <v>223</v>
      </c>
      <c r="H6" s="7" t="s">
        <v>223</v>
      </c>
      <c r="I6" s="7" t="s">
        <v>223</v>
      </c>
      <c r="J6" s="7" t="s">
        <v>199</v>
      </c>
      <c r="K6" s="7" t="s">
        <v>199</v>
      </c>
      <c r="L6" s="7" t="s">
        <v>199</v>
      </c>
      <c r="M6" s="7" t="s">
        <v>199</v>
      </c>
      <c r="N6" s="7" t="s">
        <v>158</v>
      </c>
      <c r="O6" s="7" t="s">
        <v>179</v>
      </c>
      <c r="P6" s="7" t="s">
        <v>227</v>
      </c>
      <c r="Q6" s="7" t="s">
        <v>223</v>
      </c>
      <c r="R6" s="7" t="s">
        <v>158</v>
      </c>
      <c r="S6" s="7" t="s">
        <v>179</v>
      </c>
      <c r="T6" s="7" t="s">
        <v>227</v>
      </c>
      <c r="U6" s="7" t="s">
        <v>223</v>
      </c>
      <c r="V6" s="7" t="s">
        <v>158</v>
      </c>
      <c r="W6" s="7" t="s">
        <v>179</v>
      </c>
      <c r="X6" s="7" t="s">
        <v>227</v>
      </c>
      <c r="Y6" s="7" t="s">
        <v>223</v>
      </c>
      <c r="Z6" s="7" t="s">
        <v>158</v>
      </c>
      <c r="AA6" s="7" t="s">
        <v>179</v>
      </c>
      <c r="AB6" s="7" t="s">
        <v>227</v>
      </c>
      <c r="AC6" s="7" t="s">
        <v>223</v>
      </c>
      <c r="AD6" s="7" t="s">
        <v>158</v>
      </c>
      <c r="AE6" s="7" t="s">
        <v>179</v>
      </c>
      <c r="AF6" s="7" t="s">
        <v>227</v>
      </c>
      <c r="AG6" s="7" t="s">
        <v>223</v>
      </c>
      <c r="AH6" s="7" t="s">
        <v>158</v>
      </c>
      <c r="AI6" s="7" t="s">
        <v>179</v>
      </c>
      <c r="AJ6" s="7" t="s">
        <v>227</v>
      </c>
      <c r="AK6" s="7" t="s">
        <v>223</v>
      </c>
      <c r="AL6" s="7" t="s">
        <v>158</v>
      </c>
      <c r="AM6" s="7" t="s">
        <v>179</v>
      </c>
      <c r="AN6" s="7" t="s">
        <v>227</v>
      </c>
      <c r="AO6" s="7" t="s">
        <v>223</v>
      </c>
      <c r="AP6" s="7" t="s">
        <v>158</v>
      </c>
      <c r="AQ6" s="7" t="s">
        <v>179</v>
      </c>
      <c r="AR6" s="7" t="s">
        <v>227</v>
      </c>
      <c r="AS6" s="7" t="s">
        <v>223</v>
      </c>
      <c r="AT6" s="7" t="s">
        <v>158</v>
      </c>
      <c r="AU6" s="7" t="s">
        <v>179</v>
      </c>
      <c r="AV6" s="7" t="s">
        <v>227</v>
      </c>
      <c r="AW6" s="7" t="s">
        <v>223</v>
      </c>
      <c r="AX6" s="7" t="s">
        <v>158</v>
      </c>
      <c r="AY6" s="7" t="s">
        <v>179</v>
      </c>
      <c r="AZ6" s="7" t="s">
        <v>227</v>
      </c>
      <c r="BA6" s="7" t="s">
        <v>223</v>
      </c>
      <c r="BB6" s="7" t="s">
        <v>158</v>
      </c>
      <c r="BC6" s="7" t="s">
        <v>179</v>
      </c>
      <c r="BD6" s="7" t="s">
        <v>227</v>
      </c>
      <c r="BE6" s="7" t="s">
        <v>223</v>
      </c>
      <c r="BF6" s="7" t="s">
        <v>158</v>
      </c>
      <c r="BG6" s="7" t="s">
        <v>179</v>
      </c>
      <c r="BH6" s="7" t="s">
        <v>227</v>
      </c>
      <c r="BI6" s="7" t="s">
        <v>223</v>
      </c>
      <c r="BJ6" s="7" t="s">
        <v>157</v>
      </c>
      <c r="BK6" s="7" t="s">
        <v>179</v>
      </c>
      <c r="BL6" s="7" t="s">
        <v>227</v>
      </c>
      <c r="BM6" s="7" t="s">
        <v>223</v>
      </c>
      <c r="BN6" s="7"/>
      <c r="BO6" s="28" t="s">
        <v>175</v>
      </c>
      <c r="BP6" s="28" t="s">
        <v>175</v>
      </c>
      <c r="BQ6" s="28" t="s">
        <v>9</v>
      </c>
      <c r="BR6" s="7"/>
      <c r="BS6" s="4" t="s">
        <v>157</v>
      </c>
      <c r="BT6" s="7" t="s">
        <v>6</v>
      </c>
      <c r="BU6" s="1" t="s">
        <v>159</v>
      </c>
      <c r="BV6" s="7" t="s">
        <v>6</v>
      </c>
      <c r="BW6" s="7" t="s">
        <v>6</v>
      </c>
      <c r="BX6" s="7" t="s">
        <v>6</v>
      </c>
      <c r="BY6" s="1" t="s">
        <v>209</v>
      </c>
    </row>
    <row r="7" spans="3:71" ht="12.7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"/>
      <c r="O7" s="6"/>
      <c r="P7" s="6"/>
      <c r="R7" s="2"/>
      <c r="S7" s="6"/>
      <c r="T7" s="22"/>
      <c r="W7" s="6"/>
      <c r="X7" s="6"/>
      <c r="Z7" s="2"/>
      <c r="AA7" s="6"/>
      <c r="AB7" s="6"/>
      <c r="AD7" s="2"/>
      <c r="AE7" s="6"/>
      <c r="AF7" s="6"/>
      <c r="AI7" s="6"/>
      <c r="AJ7" s="6"/>
      <c r="AL7" s="2"/>
      <c r="AM7" s="6"/>
      <c r="AN7" s="6"/>
      <c r="AQ7" s="6"/>
      <c r="AR7" s="6"/>
      <c r="AS7" s="6"/>
      <c r="AT7" s="2"/>
      <c r="AU7" s="6"/>
      <c r="AV7" s="6"/>
      <c r="AY7" s="6"/>
      <c r="AZ7" s="6"/>
      <c r="BA7" s="6"/>
      <c r="BB7" s="6"/>
      <c r="BC7" s="6"/>
      <c r="BD7" s="6"/>
      <c r="BF7" s="2"/>
      <c r="BG7" s="6"/>
      <c r="BH7" s="6"/>
      <c r="BK7" s="6"/>
      <c r="BL7" s="6"/>
      <c r="BN7" s="2"/>
      <c r="BO7" s="6"/>
      <c r="BQ7" s="6"/>
      <c r="BR7" s="6"/>
      <c r="BS7" s="6"/>
    </row>
    <row r="9" ht="12.75">
      <c r="A9" s="3">
        <v>1301</v>
      </c>
    </row>
    <row r="10" spans="1:71" ht="12.75">
      <c r="A10" s="3">
        <v>1302</v>
      </c>
      <c r="C10" s="6">
        <v>7</v>
      </c>
      <c r="D10" s="6">
        <v>14.466666666666665</v>
      </c>
      <c r="N10" s="6">
        <v>6</v>
      </c>
      <c r="O10" s="6">
        <v>2.3935185185185186</v>
      </c>
      <c r="P10" s="6">
        <v>13.708333333333332</v>
      </c>
      <c r="Q10" s="16">
        <v>2.284722222222222</v>
      </c>
      <c r="R10" s="2"/>
      <c r="S10" s="6"/>
      <c r="T10" s="22"/>
      <c r="W10" s="16"/>
      <c r="X10" s="16"/>
      <c r="Y10" s="16"/>
      <c r="Z10" s="2"/>
      <c r="AA10" s="16"/>
      <c r="AB10" s="16"/>
      <c r="AC10" s="16"/>
      <c r="AD10" s="2"/>
      <c r="AE10" s="16"/>
      <c r="AF10" s="16"/>
      <c r="AG10" s="16"/>
      <c r="AI10" s="6"/>
      <c r="AJ10" s="6"/>
      <c r="AL10" s="2"/>
      <c r="AM10" s="6"/>
      <c r="AN10" s="6"/>
      <c r="AQ10" s="6"/>
      <c r="AR10" s="6"/>
      <c r="AS10" s="6"/>
      <c r="AT10" s="2"/>
      <c r="AU10" s="6"/>
      <c r="AV10" s="6"/>
      <c r="AY10" s="6"/>
      <c r="AZ10" s="6"/>
      <c r="BA10" s="6"/>
      <c r="BB10" s="6"/>
      <c r="BC10" s="6"/>
      <c r="BD10" s="6"/>
      <c r="BF10" s="9">
        <v>1</v>
      </c>
      <c r="BG10" s="13">
        <v>0.7583333333333333</v>
      </c>
      <c r="BH10" s="16">
        <v>0.7583333333333333</v>
      </c>
      <c r="BI10" s="16">
        <v>0.7583333333333333</v>
      </c>
      <c r="BK10" s="6"/>
      <c r="BL10" s="6"/>
      <c r="BN10" s="2"/>
      <c r="BO10" s="6"/>
      <c r="BQ10" s="6"/>
      <c r="BR10" s="6"/>
      <c r="BS10" s="6"/>
    </row>
    <row r="11" spans="1:71" ht="12.75">
      <c r="A11" s="3">
        <v>1303</v>
      </c>
      <c r="C11" s="6">
        <v>6.5</v>
      </c>
      <c r="D11" s="6">
        <v>8.325</v>
      </c>
      <c r="E11" s="6"/>
      <c r="F11" s="6"/>
      <c r="G11" s="6"/>
      <c r="H11" s="6"/>
      <c r="I11" s="6"/>
      <c r="J11" s="6"/>
      <c r="K11" s="6"/>
      <c r="L11" s="6"/>
      <c r="M11" s="6"/>
      <c r="N11" s="2"/>
      <c r="O11" s="6"/>
      <c r="P11" s="6"/>
      <c r="R11" s="2"/>
      <c r="S11" s="6"/>
      <c r="T11" s="22"/>
      <c r="W11" s="6"/>
      <c r="X11" s="6"/>
      <c r="Z11" s="2"/>
      <c r="AA11" s="6"/>
      <c r="AB11" s="6"/>
      <c r="AD11" s="2"/>
      <c r="AE11" s="6"/>
      <c r="AF11" s="6"/>
      <c r="AI11" s="6"/>
      <c r="AJ11" s="6"/>
      <c r="AL11" s="2"/>
      <c r="AM11" s="6"/>
      <c r="AN11" s="6"/>
      <c r="AQ11" s="6"/>
      <c r="AR11" s="6"/>
      <c r="AS11" s="6"/>
      <c r="AT11" s="2"/>
      <c r="AU11" s="6"/>
      <c r="AV11" s="6"/>
      <c r="AY11" s="6"/>
      <c r="AZ11" s="6"/>
      <c r="BA11" s="6"/>
      <c r="BB11" s="6"/>
      <c r="BC11" s="6"/>
      <c r="BD11" s="6"/>
      <c r="BF11" s="6">
        <v>6.5</v>
      </c>
      <c r="BG11" s="6">
        <v>1.3140625</v>
      </c>
      <c r="BH11" s="6">
        <v>8.325</v>
      </c>
      <c r="BI11" s="16">
        <v>1.2807692307692307</v>
      </c>
      <c r="BK11" s="6"/>
      <c r="BL11" s="6"/>
      <c r="BN11" s="2"/>
      <c r="BO11" s="6"/>
      <c r="BQ11" s="6"/>
      <c r="BR11" s="6"/>
      <c r="BS11" s="6"/>
    </row>
    <row r="12" spans="1:71" ht="12.75">
      <c r="A12" s="3">
        <v>1304</v>
      </c>
      <c r="C12" s="6">
        <v>2</v>
      </c>
      <c r="D12" s="6">
        <v>3.125</v>
      </c>
      <c r="E12" s="6"/>
      <c r="F12" s="6"/>
      <c r="G12" s="6"/>
      <c r="H12" s="6"/>
      <c r="I12" s="6"/>
      <c r="J12" s="6"/>
      <c r="K12" s="6"/>
      <c r="L12" s="6"/>
      <c r="M12" s="6"/>
      <c r="N12" s="2"/>
      <c r="O12" s="6"/>
      <c r="P12" s="6"/>
      <c r="R12" s="2"/>
      <c r="S12" s="6"/>
      <c r="T12" s="22"/>
      <c r="W12" s="6"/>
      <c r="X12" s="6"/>
      <c r="Z12" s="2"/>
      <c r="AA12" s="6"/>
      <c r="AB12" s="6"/>
      <c r="AD12" s="2"/>
      <c r="AE12" s="6"/>
      <c r="AF12" s="6"/>
      <c r="AI12" s="6"/>
      <c r="AJ12" s="6"/>
      <c r="AL12" s="2"/>
      <c r="AM12" s="6"/>
      <c r="AN12" s="6"/>
      <c r="AQ12" s="6"/>
      <c r="AR12" s="6"/>
      <c r="AS12" s="6"/>
      <c r="AT12" s="2"/>
      <c r="AU12" s="6"/>
      <c r="AV12" s="6"/>
      <c r="AY12" s="6"/>
      <c r="AZ12" s="6"/>
      <c r="BA12" s="6"/>
      <c r="BB12" s="6"/>
      <c r="BC12" s="6"/>
      <c r="BD12" s="6"/>
      <c r="BF12" s="9">
        <v>2</v>
      </c>
      <c r="BG12" s="13">
        <v>1.5625</v>
      </c>
      <c r="BH12" s="16">
        <v>3.125</v>
      </c>
      <c r="BI12" s="16">
        <v>1.5625</v>
      </c>
      <c r="BK12" s="6"/>
      <c r="BL12" s="6"/>
      <c r="BN12" s="2"/>
      <c r="BO12" s="6"/>
      <c r="BQ12" s="6"/>
      <c r="BR12" s="6"/>
      <c r="BS12" s="6"/>
    </row>
    <row r="13" spans="1:71" ht="12.75">
      <c r="A13" s="3">
        <v>1305</v>
      </c>
      <c r="C13" s="6">
        <v>17</v>
      </c>
      <c r="D13" s="6">
        <v>45.86666666666667</v>
      </c>
      <c r="E13" s="6"/>
      <c r="F13" s="6"/>
      <c r="G13" s="6"/>
      <c r="H13" s="6"/>
      <c r="I13" s="6"/>
      <c r="J13" s="6"/>
      <c r="K13" s="6"/>
      <c r="L13" s="6"/>
      <c r="M13" s="6"/>
      <c r="N13" s="2"/>
      <c r="O13" s="6"/>
      <c r="P13" s="6"/>
      <c r="R13" s="6">
        <v>1</v>
      </c>
      <c r="S13" s="16">
        <v>2.3333333333333335</v>
      </c>
      <c r="T13" s="6">
        <v>2.3333333333333335</v>
      </c>
      <c r="U13" s="16">
        <v>2.3333333333333335</v>
      </c>
      <c r="W13" s="6"/>
      <c r="X13" s="6"/>
      <c r="Z13" s="2"/>
      <c r="AA13" s="6"/>
      <c r="AB13" s="6"/>
      <c r="AD13" s="2"/>
      <c r="AE13" s="6"/>
      <c r="AF13" s="6"/>
      <c r="AI13" s="6"/>
      <c r="AJ13" s="6"/>
      <c r="AL13" s="2"/>
      <c r="AM13" s="6"/>
      <c r="AN13" s="6"/>
      <c r="AQ13" s="6"/>
      <c r="AR13" s="6"/>
      <c r="AS13" s="6"/>
      <c r="AT13" s="2"/>
      <c r="AU13" s="6"/>
      <c r="AV13" s="6"/>
      <c r="AY13" s="6"/>
      <c r="AZ13" s="6"/>
      <c r="BA13" s="6"/>
      <c r="BB13" s="6"/>
      <c r="BC13" s="6"/>
      <c r="BD13" s="6"/>
      <c r="BF13" s="6">
        <v>16</v>
      </c>
      <c r="BG13" s="16">
        <v>2.205208333333333</v>
      </c>
      <c r="BH13" s="6">
        <v>43.53333333333333</v>
      </c>
      <c r="BI13" s="16">
        <v>2.720833333333333</v>
      </c>
      <c r="BK13" s="6"/>
      <c r="BL13" s="6"/>
      <c r="BN13" s="2"/>
      <c r="BO13" s="6"/>
      <c r="BQ13" s="6"/>
      <c r="BR13" s="6"/>
      <c r="BS13" s="6"/>
    </row>
    <row r="14" spans="1:71" ht="12.75">
      <c r="A14" s="3">
        <v>1306</v>
      </c>
      <c r="C14" s="6">
        <v>2</v>
      </c>
      <c r="D14" s="6">
        <v>7.5055555555555555</v>
      </c>
      <c r="E14" s="6"/>
      <c r="F14" s="6"/>
      <c r="G14" s="6"/>
      <c r="H14" s="6"/>
      <c r="I14" s="6"/>
      <c r="J14" s="6"/>
      <c r="K14" s="6"/>
      <c r="L14" s="6"/>
      <c r="M14" s="6"/>
      <c r="N14" s="2"/>
      <c r="O14" s="6"/>
      <c r="P14" s="6"/>
      <c r="R14" s="2"/>
      <c r="S14" s="6"/>
      <c r="T14" s="22"/>
      <c r="W14" s="6"/>
      <c r="X14" s="6"/>
      <c r="Z14" s="2"/>
      <c r="AA14" s="6"/>
      <c r="AB14" s="6"/>
      <c r="AD14" s="2"/>
      <c r="AE14" s="6"/>
      <c r="AF14" s="6"/>
      <c r="AI14" s="6"/>
      <c r="AJ14" s="6"/>
      <c r="AL14" s="2"/>
      <c r="AM14" s="6"/>
      <c r="AN14" s="6"/>
      <c r="AQ14" s="6"/>
      <c r="AR14" s="6"/>
      <c r="AS14" s="6"/>
      <c r="AT14" s="2"/>
      <c r="AU14" s="6"/>
      <c r="AV14" s="6"/>
      <c r="AY14" s="6"/>
      <c r="AZ14" s="6"/>
      <c r="BA14" s="6"/>
      <c r="BB14" s="6"/>
      <c r="BC14" s="6"/>
      <c r="BD14" s="6"/>
      <c r="BF14" s="9">
        <v>2</v>
      </c>
      <c r="BG14" s="13">
        <v>3.7527777777777778</v>
      </c>
      <c r="BH14" s="16">
        <v>7.5055555555555555</v>
      </c>
      <c r="BI14" s="16">
        <v>3.7527777777777778</v>
      </c>
      <c r="BK14" s="6"/>
      <c r="BL14" s="6"/>
      <c r="BN14" s="2"/>
      <c r="BO14" s="6"/>
      <c r="BQ14" s="6"/>
      <c r="BR14" s="6"/>
      <c r="BS14" s="6"/>
    </row>
    <row r="15" spans="1:71" ht="12.75">
      <c r="A15" s="3">
        <v>1307</v>
      </c>
      <c r="C15" s="6">
        <v>8.5</v>
      </c>
      <c r="D15" s="6">
        <v>18.204166666666666</v>
      </c>
      <c r="E15" s="6"/>
      <c r="F15" s="6"/>
      <c r="G15" s="6"/>
      <c r="H15" s="6"/>
      <c r="I15" s="6"/>
      <c r="J15" s="6"/>
      <c r="K15" s="6"/>
      <c r="L15" s="6"/>
      <c r="M15" s="6"/>
      <c r="N15" s="2"/>
      <c r="O15" s="6"/>
      <c r="P15" s="6"/>
      <c r="R15" s="2"/>
      <c r="S15" s="6"/>
      <c r="T15" s="22"/>
      <c r="W15" s="6"/>
      <c r="X15" s="6"/>
      <c r="Z15" s="2"/>
      <c r="AA15" s="6"/>
      <c r="AB15" s="6"/>
      <c r="AD15" s="2"/>
      <c r="AE15" s="6"/>
      <c r="AF15" s="6"/>
      <c r="AI15" s="6"/>
      <c r="AJ15" s="6"/>
      <c r="AL15" s="2"/>
      <c r="AM15" s="6"/>
      <c r="AN15" s="6"/>
      <c r="AQ15" s="6"/>
      <c r="AR15" s="6"/>
      <c r="AS15" s="6"/>
      <c r="AT15" s="2"/>
      <c r="AU15" s="6"/>
      <c r="AV15" s="6"/>
      <c r="AY15" s="6"/>
      <c r="AZ15" s="6"/>
      <c r="BA15" s="6"/>
      <c r="BB15" s="6"/>
      <c r="BC15" s="6"/>
      <c r="BD15" s="6"/>
      <c r="BF15" s="6">
        <v>8.5</v>
      </c>
      <c r="BG15" s="6">
        <v>2.849270833333333</v>
      </c>
      <c r="BH15" s="6">
        <v>18.204166666666666</v>
      </c>
      <c r="BI15" s="16">
        <v>2.1416666666666666</v>
      </c>
      <c r="BK15" s="6"/>
      <c r="BL15" s="6"/>
      <c r="BN15" s="2"/>
      <c r="BO15" s="6"/>
      <c r="BQ15" s="6"/>
      <c r="BR15" s="6"/>
      <c r="BS15" s="6"/>
    </row>
    <row r="16" ht="12.75">
      <c r="A16" s="3">
        <v>1308</v>
      </c>
    </row>
    <row r="17" spans="1:71" ht="12.75">
      <c r="A17" s="3">
        <v>1309</v>
      </c>
      <c r="C17" s="6">
        <v>3.5</v>
      </c>
      <c r="D17" s="6">
        <v>8.794444444444444</v>
      </c>
      <c r="E17" s="6"/>
      <c r="F17" s="6"/>
      <c r="G17" s="6"/>
      <c r="H17" s="6"/>
      <c r="I17" s="6"/>
      <c r="J17" s="6"/>
      <c r="K17" s="6"/>
      <c r="L17" s="6"/>
      <c r="M17" s="6"/>
      <c r="N17" s="2"/>
      <c r="O17" s="6"/>
      <c r="P17" s="6"/>
      <c r="R17" s="2"/>
      <c r="S17" s="6"/>
      <c r="T17" s="22"/>
      <c r="W17" s="6"/>
      <c r="X17" s="6"/>
      <c r="Z17" s="2"/>
      <c r="AA17" s="6"/>
      <c r="AB17" s="6"/>
      <c r="AD17" s="2"/>
      <c r="AE17" s="6"/>
      <c r="AF17" s="6"/>
      <c r="AI17" s="6"/>
      <c r="AJ17" s="6"/>
      <c r="AL17" s="2"/>
      <c r="AM17" s="6"/>
      <c r="AN17" s="6"/>
      <c r="AQ17" s="6"/>
      <c r="AR17" s="6"/>
      <c r="AS17" s="6"/>
      <c r="AT17" s="2"/>
      <c r="AU17" s="6"/>
      <c r="AV17" s="6"/>
      <c r="AY17" s="6"/>
      <c r="AZ17" s="6"/>
      <c r="BA17" s="6"/>
      <c r="BB17" s="6"/>
      <c r="BC17" s="6"/>
      <c r="BD17" s="6"/>
      <c r="BF17" s="16">
        <v>3.5</v>
      </c>
      <c r="BG17" s="16">
        <v>2.511805555555555</v>
      </c>
      <c r="BH17" s="16">
        <v>8.794444444444444</v>
      </c>
      <c r="BI17" s="16">
        <v>2.5126984126984127</v>
      </c>
      <c r="BK17" s="6"/>
      <c r="BL17" s="6"/>
      <c r="BN17" s="2"/>
      <c r="BO17" s="6"/>
      <c r="BQ17" s="6"/>
      <c r="BR17" s="6"/>
      <c r="BS17" s="6"/>
    </row>
    <row r="18" spans="1:71" ht="12.75">
      <c r="A18" s="3">
        <v>1310</v>
      </c>
      <c r="C18" s="6">
        <v>6</v>
      </c>
      <c r="D18" s="6">
        <v>11.125</v>
      </c>
      <c r="E18" s="6"/>
      <c r="F18" s="6"/>
      <c r="G18" s="6"/>
      <c r="H18" s="6"/>
      <c r="I18" s="6"/>
      <c r="J18" s="6"/>
      <c r="K18" s="6"/>
      <c r="L18" s="6"/>
      <c r="M18" s="6"/>
      <c r="N18" s="2"/>
      <c r="O18" s="6"/>
      <c r="P18" s="6"/>
      <c r="R18" s="2"/>
      <c r="S18" s="6"/>
      <c r="T18" s="22"/>
      <c r="W18" s="6"/>
      <c r="X18" s="6"/>
      <c r="Z18" s="2"/>
      <c r="AA18" s="6"/>
      <c r="AB18" s="6"/>
      <c r="AD18" s="2"/>
      <c r="AE18" s="6"/>
      <c r="AF18" s="6"/>
      <c r="AI18" s="6"/>
      <c r="AJ18" s="6"/>
      <c r="AL18" s="2"/>
      <c r="AM18" s="6"/>
      <c r="AN18" s="6"/>
      <c r="AQ18" s="6"/>
      <c r="AR18" s="6"/>
      <c r="AS18" s="6"/>
      <c r="AT18" s="2"/>
      <c r="AU18" s="6"/>
      <c r="AV18" s="6"/>
      <c r="AY18" s="6"/>
      <c r="AZ18" s="6"/>
      <c r="BA18" s="6"/>
      <c r="BB18" s="6"/>
      <c r="BC18" s="6"/>
      <c r="BD18" s="6"/>
      <c r="BF18" s="9">
        <v>6</v>
      </c>
      <c r="BG18" s="13">
        <v>1.8541666666666667</v>
      </c>
      <c r="BH18" s="16">
        <v>11.125</v>
      </c>
      <c r="BI18" s="16">
        <v>1.8541666666666667</v>
      </c>
      <c r="BK18" s="6"/>
      <c r="BL18" s="6"/>
      <c r="BN18" s="2"/>
      <c r="BO18" s="6"/>
      <c r="BQ18" s="6"/>
      <c r="BR18" s="6"/>
      <c r="BS18" s="6"/>
    </row>
    <row r="20" spans="1:2" ht="12.75">
      <c r="A20" s="3" t="s">
        <v>13</v>
      </c>
      <c r="B20" s="10">
        <v>8</v>
      </c>
    </row>
    <row r="21" spans="1:2" ht="12.75">
      <c r="A21" s="3" t="s">
        <v>134</v>
      </c>
      <c r="B21" s="10"/>
    </row>
    <row r="22" spans="1:2" ht="12.75">
      <c r="A22" s="27" t="s">
        <v>174</v>
      </c>
      <c r="B22" s="17"/>
    </row>
    <row r="24" ht="12.75">
      <c r="A24" s="3">
        <v>1311</v>
      </c>
    </row>
    <row r="25" spans="1:71" ht="12.75">
      <c r="A25" s="3">
        <v>1312</v>
      </c>
      <c r="C25" s="6">
        <v>14.5</v>
      </c>
      <c r="D25" s="6">
        <v>25.562499999999996</v>
      </c>
      <c r="E25" s="6"/>
      <c r="F25" s="6"/>
      <c r="G25" s="6"/>
      <c r="H25" s="6"/>
      <c r="I25" s="6"/>
      <c r="J25" s="6"/>
      <c r="K25" s="6"/>
      <c r="L25" s="6"/>
      <c r="M25" s="6"/>
      <c r="N25" s="2"/>
      <c r="O25" s="6"/>
      <c r="P25" s="6"/>
      <c r="R25" s="2"/>
      <c r="S25" s="6"/>
      <c r="T25" s="22"/>
      <c r="W25" s="6"/>
      <c r="X25" s="6"/>
      <c r="Z25" s="2"/>
      <c r="AA25" s="6"/>
      <c r="AB25" s="6"/>
      <c r="AD25" s="2"/>
      <c r="AE25" s="6"/>
      <c r="AF25" s="6"/>
      <c r="AI25" s="6"/>
      <c r="AJ25" s="6"/>
      <c r="AL25" s="2"/>
      <c r="AM25" s="6"/>
      <c r="AN25" s="6"/>
      <c r="AQ25" s="6"/>
      <c r="AR25" s="6"/>
      <c r="AS25" s="6"/>
      <c r="AT25" s="2"/>
      <c r="AU25" s="6"/>
      <c r="AV25" s="6"/>
      <c r="AY25" s="6"/>
      <c r="AZ25" s="6"/>
      <c r="BA25" s="6"/>
      <c r="BB25" s="6"/>
      <c r="BC25" s="6"/>
      <c r="BD25" s="6"/>
      <c r="BF25" s="6">
        <v>14.5</v>
      </c>
      <c r="BG25" s="16">
        <v>1.9601190476190478</v>
      </c>
      <c r="BH25" s="6">
        <v>25.562499999999996</v>
      </c>
      <c r="BI25" s="16">
        <v>1.7629310344827585</v>
      </c>
      <c r="BK25" s="6"/>
      <c r="BL25" s="6"/>
      <c r="BN25" s="2"/>
      <c r="BO25" s="6"/>
      <c r="BQ25" s="6"/>
      <c r="BR25" s="6"/>
      <c r="BS25" s="6"/>
    </row>
    <row r="26" ht="12.75">
      <c r="A26" s="3">
        <v>1313</v>
      </c>
    </row>
    <row r="27" ht="12.75">
      <c r="A27" s="3">
        <v>1314</v>
      </c>
    </row>
    <row r="28" spans="1:71" ht="12.75">
      <c r="A28" s="3">
        <v>1315</v>
      </c>
      <c r="C28" s="6">
        <v>8.5</v>
      </c>
      <c r="D28" s="6">
        <v>13.795833333333334</v>
      </c>
      <c r="E28" s="6"/>
      <c r="F28" s="6"/>
      <c r="G28" s="6"/>
      <c r="H28" s="6"/>
      <c r="I28" s="6"/>
      <c r="J28" s="6"/>
      <c r="K28" s="6"/>
      <c r="L28" s="6"/>
      <c r="M28" s="6"/>
      <c r="N28" s="2"/>
      <c r="O28" s="6"/>
      <c r="P28" s="6"/>
      <c r="R28" s="2"/>
      <c r="S28" s="6"/>
      <c r="T28" s="22"/>
      <c r="W28" s="16"/>
      <c r="X28" s="16"/>
      <c r="Y28" s="16"/>
      <c r="Z28" s="2"/>
      <c r="AA28" s="6"/>
      <c r="AB28" s="6"/>
      <c r="AD28" s="2"/>
      <c r="AE28" s="6"/>
      <c r="AF28" s="6"/>
      <c r="AI28" s="6"/>
      <c r="AJ28" s="6"/>
      <c r="AL28" s="2"/>
      <c r="AM28" s="6"/>
      <c r="AN28" s="6"/>
      <c r="AQ28" s="6"/>
      <c r="AR28" s="6"/>
      <c r="AS28" s="6"/>
      <c r="AT28" s="2"/>
      <c r="AU28" s="6"/>
      <c r="AV28" s="6"/>
      <c r="AY28" s="6"/>
      <c r="AZ28" s="6"/>
      <c r="BA28" s="6"/>
      <c r="BB28" s="6"/>
      <c r="BC28" s="6"/>
      <c r="BD28" s="6"/>
      <c r="BF28" s="6">
        <v>8.5</v>
      </c>
      <c r="BG28">
        <v>1.6798611111111112</v>
      </c>
      <c r="BH28" s="6">
        <v>13.795833333333334</v>
      </c>
      <c r="BI28" s="16">
        <v>1.6230392156862745</v>
      </c>
      <c r="BK28" s="6"/>
      <c r="BL28" s="6"/>
      <c r="BN28" s="2"/>
      <c r="BO28" s="6"/>
      <c r="BQ28" s="6"/>
      <c r="BR28" s="6"/>
      <c r="BS28" s="6"/>
    </row>
    <row r="29" ht="12.75">
      <c r="A29" s="3">
        <v>1316</v>
      </c>
    </row>
    <row r="30" ht="12.75">
      <c r="A30" s="3">
        <v>1317</v>
      </c>
    </row>
    <row r="31" ht="12.75">
      <c r="A31" s="3">
        <v>1318</v>
      </c>
    </row>
    <row r="32" ht="12.75">
      <c r="A32" s="3">
        <v>1319</v>
      </c>
    </row>
    <row r="33" ht="12.75">
      <c r="A33" s="3">
        <v>1320</v>
      </c>
    </row>
    <row r="35" spans="1:2" ht="12.75">
      <c r="A35" s="3" t="s">
        <v>14</v>
      </c>
      <c r="B35" s="10">
        <v>2</v>
      </c>
    </row>
    <row r="36" spans="1:2" ht="12.75">
      <c r="A36" s="3" t="s">
        <v>134</v>
      </c>
      <c r="B36" s="10"/>
    </row>
    <row r="37" spans="1:2" ht="12.75">
      <c r="A37" s="3" t="s">
        <v>174</v>
      </c>
      <c r="B37" s="10"/>
    </row>
    <row r="39" ht="12.75">
      <c r="A39" s="3">
        <v>1321</v>
      </c>
    </row>
    <row r="40" ht="12.75">
      <c r="A40" s="3">
        <v>1322</v>
      </c>
    </row>
    <row r="41" ht="12.75">
      <c r="A41" s="3">
        <v>1323</v>
      </c>
    </row>
    <row r="42" ht="12.75">
      <c r="A42" s="3">
        <v>1324</v>
      </c>
    </row>
    <row r="43" ht="12.75">
      <c r="A43" s="3">
        <v>1325</v>
      </c>
    </row>
    <row r="44" ht="12.75">
      <c r="A44" s="3">
        <v>1326</v>
      </c>
    </row>
    <row r="45" ht="12.75">
      <c r="A45" s="3">
        <v>1327</v>
      </c>
    </row>
    <row r="46" ht="12.75">
      <c r="A46" s="3">
        <v>1328</v>
      </c>
    </row>
    <row r="47" ht="12.75">
      <c r="A47" s="3">
        <v>1329</v>
      </c>
    </row>
    <row r="48" ht="12.75">
      <c r="A48" s="3">
        <v>1330</v>
      </c>
    </row>
    <row r="50" spans="1:2" ht="12.75">
      <c r="A50" s="3" t="s">
        <v>21</v>
      </c>
      <c r="B50" s="10">
        <v>0</v>
      </c>
    </row>
    <row r="51" spans="1:2" ht="12.75">
      <c r="A51" s="3" t="s">
        <v>134</v>
      </c>
      <c r="B51" s="10"/>
    </row>
    <row r="52" spans="1:2" ht="12.75">
      <c r="A52" s="3" t="s">
        <v>174</v>
      </c>
      <c r="B52" s="10"/>
    </row>
    <row r="54" ht="12.75">
      <c r="A54" s="3">
        <v>1331</v>
      </c>
    </row>
    <row r="55" spans="1:71" ht="12.75">
      <c r="A55" s="3">
        <v>1332</v>
      </c>
      <c r="C55" s="6">
        <v>13</v>
      </c>
      <c r="D55" s="6">
        <v>23.420833333333334</v>
      </c>
      <c r="E55" s="6">
        <v>13</v>
      </c>
      <c r="F55" s="6">
        <v>13</v>
      </c>
      <c r="G55" s="6">
        <v>23.420833333333334</v>
      </c>
      <c r="H55" s="6"/>
      <c r="I55" s="6"/>
      <c r="J55" s="6"/>
      <c r="K55" s="6"/>
      <c r="L55" s="6"/>
      <c r="M55" s="6"/>
      <c r="N55" s="2"/>
      <c r="O55" s="16"/>
      <c r="P55" s="16"/>
      <c r="Q55" s="16"/>
      <c r="R55" s="2">
        <v>3.5</v>
      </c>
      <c r="S55" s="16">
        <v>1.275</v>
      </c>
      <c r="T55" s="5">
        <v>4.4624999999999995</v>
      </c>
      <c r="U55" s="16">
        <v>1.275</v>
      </c>
      <c r="W55" s="6"/>
      <c r="X55" s="6"/>
      <c r="Z55" s="2"/>
      <c r="AA55" s="6"/>
      <c r="AB55" s="6"/>
      <c r="AD55" s="6">
        <v>2</v>
      </c>
      <c r="AE55" s="16">
        <v>1.275</v>
      </c>
      <c r="AF55" s="6">
        <v>2.55</v>
      </c>
      <c r="AG55" s="16">
        <v>1.275</v>
      </c>
      <c r="AI55" s="6"/>
      <c r="AJ55" s="6"/>
      <c r="AL55" s="2"/>
      <c r="AM55" s="6"/>
      <c r="AN55" s="6"/>
      <c r="AQ55" s="6"/>
      <c r="AR55" s="6"/>
      <c r="AS55" s="6"/>
      <c r="AT55" s="6">
        <v>1</v>
      </c>
      <c r="AU55" s="16">
        <v>1.9</v>
      </c>
      <c r="AV55" s="6">
        <v>1.9</v>
      </c>
      <c r="AW55" s="16">
        <v>1.9</v>
      </c>
      <c r="AY55" s="6"/>
      <c r="AZ55" s="6"/>
      <c r="BA55" s="6"/>
      <c r="BB55" s="6">
        <v>6.5</v>
      </c>
      <c r="BC55" s="16">
        <v>2.291666666666667</v>
      </c>
      <c r="BD55" s="6">
        <v>14.508333333333333</v>
      </c>
      <c r="BE55" s="16">
        <v>2.232051282051282</v>
      </c>
      <c r="BF55" s="2"/>
      <c r="BG55" s="6"/>
      <c r="BH55" s="6"/>
      <c r="BK55" s="6"/>
      <c r="BL55" s="6"/>
      <c r="BN55" s="2"/>
      <c r="BO55" s="6"/>
      <c r="BQ55" s="6"/>
      <c r="BR55" s="6"/>
      <c r="BS55" s="6"/>
    </row>
    <row r="56" spans="1:71" ht="12.75">
      <c r="A56" s="3">
        <v>1333</v>
      </c>
      <c r="C56" s="6">
        <v>19</v>
      </c>
      <c r="D56" s="6">
        <v>33.416111111111114</v>
      </c>
      <c r="E56" s="6">
        <v>19</v>
      </c>
      <c r="F56" s="6">
        <v>19</v>
      </c>
      <c r="G56" s="6">
        <v>33.416111111111114</v>
      </c>
      <c r="H56" s="6"/>
      <c r="I56" s="6"/>
      <c r="J56" s="6"/>
      <c r="K56" s="6"/>
      <c r="L56" s="6"/>
      <c r="M56" s="6"/>
      <c r="N56" s="2">
        <v>0.5</v>
      </c>
      <c r="O56" s="6">
        <v>2.4</v>
      </c>
      <c r="P56" s="16">
        <v>1.2</v>
      </c>
      <c r="Q56" s="16">
        <v>2.4</v>
      </c>
      <c r="R56" s="2">
        <v>2</v>
      </c>
      <c r="S56" s="6">
        <v>1.5525</v>
      </c>
      <c r="T56" s="5">
        <v>3.105</v>
      </c>
      <c r="U56" s="16">
        <v>1.5525</v>
      </c>
      <c r="W56" s="6"/>
      <c r="X56" s="6"/>
      <c r="Z56" s="2"/>
      <c r="AA56" s="6"/>
      <c r="AB56" s="6"/>
      <c r="AD56" s="2"/>
      <c r="AE56" s="6"/>
      <c r="AF56" s="6"/>
      <c r="AI56" s="6"/>
      <c r="AJ56" s="6"/>
      <c r="AL56" s="2"/>
      <c r="AM56" s="6"/>
      <c r="AN56" s="6"/>
      <c r="AQ56" s="6"/>
      <c r="AR56" s="6"/>
      <c r="AS56" s="6"/>
      <c r="AT56" s="2">
        <v>1</v>
      </c>
      <c r="AU56" s="6">
        <v>1.7375</v>
      </c>
      <c r="AV56" s="16">
        <v>1.7375</v>
      </c>
      <c r="AW56" s="16">
        <v>1.7375</v>
      </c>
      <c r="AY56" s="6"/>
      <c r="AZ56" s="6"/>
      <c r="BA56" s="6"/>
      <c r="BB56" s="6">
        <v>15.5</v>
      </c>
      <c r="BC56" s="6">
        <v>1.8486342592592593</v>
      </c>
      <c r="BD56" s="6">
        <v>27.373611111111114</v>
      </c>
      <c r="BE56" s="16">
        <v>1.7660394265232977</v>
      </c>
      <c r="BF56" s="2"/>
      <c r="BG56" s="6"/>
      <c r="BH56" s="6"/>
      <c r="BK56" s="6"/>
      <c r="BL56" s="6"/>
      <c r="BN56" s="2"/>
      <c r="BO56" s="6"/>
      <c r="BQ56" s="6"/>
      <c r="BR56" s="6"/>
      <c r="BS56" s="6"/>
    </row>
    <row r="57" spans="1:71" ht="12.75">
      <c r="A57" s="3">
        <v>1334</v>
      </c>
      <c r="C57" s="6">
        <v>20</v>
      </c>
      <c r="D57" s="6">
        <v>27.65</v>
      </c>
      <c r="E57" s="6">
        <v>20</v>
      </c>
      <c r="F57" s="6">
        <v>20</v>
      </c>
      <c r="G57" s="6">
        <v>27.65</v>
      </c>
      <c r="H57" s="6"/>
      <c r="I57" s="6"/>
      <c r="J57" s="6"/>
      <c r="K57" s="6"/>
      <c r="L57" s="6"/>
      <c r="M57" s="6"/>
      <c r="N57" s="2">
        <v>8</v>
      </c>
      <c r="O57" s="6">
        <v>1.2500000000000002</v>
      </c>
      <c r="P57" s="16">
        <v>10.600000000000001</v>
      </c>
      <c r="Q57" s="16">
        <v>1.3250000000000002</v>
      </c>
      <c r="R57" s="2">
        <v>8</v>
      </c>
      <c r="S57" s="6">
        <v>1.2583333333333335</v>
      </c>
      <c r="T57" s="22">
        <v>9.95</v>
      </c>
      <c r="U57" s="16">
        <v>1.24375</v>
      </c>
      <c r="W57" s="6"/>
      <c r="X57" s="6"/>
      <c r="Z57" s="2"/>
      <c r="AA57" s="6"/>
      <c r="AB57" s="6"/>
      <c r="AD57" s="2"/>
      <c r="AE57" s="6"/>
      <c r="AF57" s="6"/>
      <c r="AI57" s="6"/>
      <c r="AJ57" s="6"/>
      <c r="AL57" s="2"/>
      <c r="AM57" s="6"/>
      <c r="AN57" s="6"/>
      <c r="AQ57" s="6"/>
      <c r="AR57" s="6"/>
      <c r="AS57" s="6"/>
      <c r="AT57" s="2"/>
      <c r="AU57" s="6"/>
      <c r="AV57" s="6"/>
      <c r="AY57" s="6"/>
      <c r="AZ57" s="6"/>
      <c r="BA57" s="6"/>
      <c r="BB57" s="6">
        <v>4</v>
      </c>
      <c r="BC57" s="6">
        <v>1.775</v>
      </c>
      <c r="BD57" s="6">
        <v>7.1</v>
      </c>
      <c r="BE57" s="16">
        <v>1.775</v>
      </c>
      <c r="BF57" s="2"/>
      <c r="BG57" s="6"/>
      <c r="BH57" s="6"/>
      <c r="BK57" s="6"/>
      <c r="BL57" s="6"/>
      <c r="BN57" s="2"/>
      <c r="BO57" s="6"/>
      <c r="BQ57" s="6"/>
      <c r="BR57" s="6"/>
      <c r="BS57" s="6"/>
    </row>
    <row r="58" spans="1:71" ht="12.75">
      <c r="A58" s="3">
        <v>1335</v>
      </c>
      <c r="C58" s="6">
        <v>9.5</v>
      </c>
      <c r="D58" s="6">
        <v>14.432621951219513</v>
      </c>
      <c r="E58" s="6">
        <v>9.5</v>
      </c>
      <c r="F58" s="6">
        <v>9.5</v>
      </c>
      <c r="G58" s="6">
        <v>14.432621951219513</v>
      </c>
      <c r="H58" s="6"/>
      <c r="I58" s="6"/>
      <c r="J58" s="6"/>
      <c r="K58" s="6"/>
      <c r="L58" s="6"/>
      <c r="M58" s="6"/>
      <c r="N58" s="2">
        <v>2</v>
      </c>
      <c r="O58" s="16">
        <v>1.291006097560977</v>
      </c>
      <c r="P58" s="16">
        <v>2.582012195121954</v>
      </c>
      <c r="Q58" s="16">
        <v>1.291006097560977</v>
      </c>
      <c r="R58" s="2">
        <v>2</v>
      </c>
      <c r="S58" s="16">
        <v>1.4128048780487792</v>
      </c>
      <c r="T58" s="22">
        <v>2.8256097560975584</v>
      </c>
      <c r="U58" s="16">
        <v>1.4128048780487792</v>
      </c>
      <c r="W58" s="6"/>
      <c r="X58" s="6"/>
      <c r="Z58" s="2"/>
      <c r="AA58" s="6"/>
      <c r="AB58" s="6"/>
      <c r="AD58" s="2"/>
      <c r="AE58" s="6"/>
      <c r="AF58" s="6"/>
      <c r="AI58" s="6"/>
      <c r="AJ58" s="6"/>
      <c r="AL58" s="2"/>
      <c r="AM58" s="6"/>
      <c r="AN58" s="6"/>
      <c r="AQ58" s="6"/>
      <c r="AR58" s="6"/>
      <c r="AS58" s="6"/>
      <c r="AT58" s="2"/>
      <c r="AU58" s="6"/>
      <c r="AV58" s="6"/>
      <c r="AX58" s="2">
        <v>1</v>
      </c>
      <c r="AY58" s="16">
        <v>1.0250000000000001</v>
      </c>
      <c r="AZ58" s="16">
        <v>1.0250000000000001</v>
      </c>
      <c r="BA58" s="16">
        <v>1.0250000000000001</v>
      </c>
      <c r="BB58" s="6">
        <v>4.5</v>
      </c>
      <c r="BC58" s="16">
        <v>1.75</v>
      </c>
      <c r="BD58" s="6">
        <v>8</v>
      </c>
      <c r="BE58" s="16">
        <v>1.7777777777777777</v>
      </c>
      <c r="BF58" s="2"/>
      <c r="BG58" s="6"/>
      <c r="BH58" s="6"/>
      <c r="BK58" s="6"/>
      <c r="BL58" s="6"/>
      <c r="BN58" s="2"/>
      <c r="BO58" s="6"/>
      <c r="BQ58" s="6"/>
      <c r="BR58" s="6"/>
      <c r="BS58" s="6"/>
    </row>
    <row r="59" spans="1:71" ht="12.75">
      <c r="A59" s="3">
        <v>1336</v>
      </c>
      <c r="C59" s="6">
        <v>22.5</v>
      </c>
      <c r="D59" s="6">
        <v>32.98859649122807</v>
      </c>
      <c r="E59" s="6">
        <v>22.5</v>
      </c>
      <c r="F59" s="6">
        <v>22.5</v>
      </c>
      <c r="G59" s="6">
        <v>32.98859649122807</v>
      </c>
      <c r="H59" s="6"/>
      <c r="I59" s="6"/>
      <c r="J59" s="6"/>
      <c r="K59" s="6"/>
      <c r="L59" s="6"/>
      <c r="M59" s="6"/>
      <c r="N59" s="2">
        <v>1</v>
      </c>
      <c r="O59" s="16">
        <v>1.2</v>
      </c>
      <c r="P59" s="16">
        <v>1.2</v>
      </c>
      <c r="Q59" s="16">
        <v>1.2</v>
      </c>
      <c r="R59" s="2">
        <v>4</v>
      </c>
      <c r="S59" s="16">
        <v>1.1596491228070176</v>
      </c>
      <c r="T59" s="5">
        <v>4.63859649122807</v>
      </c>
      <c r="U59" s="16">
        <v>1.1596491228070176</v>
      </c>
      <c r="W59" s="6"/>
      <c r="X59" s="6"/>
      <c r="Z59" s="2"/>
      <c r="AA59" s="6"/>
      <c r="AB59" s="6"/>
      <c r="AD59" s="2"/>
      <c r="AE59" s="6"/>
      <c r="AF59" s="6"/>
      <c r="AI59" s="6"/>
      <c r="AJ59" s="6"/>
      <c r="AL59" s="2"/>
      <c r="AM59" s="6"/>
      <c r="AN59" s="6"/>
      <c r="AQ59" s="6"/>
      <c r="AR59" s="6"/>
      <c r="AS59" s="6"/>
      <c r="AT59" s="2"/>
      <c r="AU59" s="6"/>
      <c r="AV59" s="6"/>
      <c r="AX59" s="6">
        <v>1</v>
      </c>
      <c r="AY59" s="16">
        <v>1.05</v>
      </c>
      <c r="AZ59" s="6">
        <v>1.05</v>
      </c>
      <c r="BA59" s="16">
        <v>1.05</v>
      </c>
      <c r="BB59" s="6">
        <v>12</v>
      </c>
      <c r="BC59" s="16">
        <v>1.6166666666666665</v>
      </c>
      <c r="BD59" s="16">
        <v>19.4</v>
      </c>
      <c r="BE59" s="16">
        <v>1.6166666666666665</v>
      </c>
      <c r="BF59" s="6">
        <v>4.5</v>
      </c>
      <c r="BG59" s="16">
        <v>1.3333333333333333</v>
      </c>
      <c r="BH59" s="6">
        <v>6.7</v>
      </c>
      <c r="BI59" s="16">
        <v>1.488888888888889</v>
      </c>
      <c r="BK59" s="6"/>
      <c r="BL59" s="6"/>
      <c r="BN59" s="2"/>
      <c r="BO59" s="6"/>
      <c r="BQ59" s="6"/>
      <c r="BR59" s="6"/>
      <c r="BS59" s="6"/>
    </row>
    <row r="60" spans="1:71" ht="12.75">
      <c r="A60" s="3">
        <v>1337</v>
      </c>
      <c r="C60" s="6">
        <v>24.5</v>
      </c>
      <c r="D60" s="6">
        <v>47.47500000000001</v>
      </c>
      <c r="E60" s="6">
        <v>24.5</v>
      </c>
      <c r="F60" s="6">
        <v>24.5</v>
      </c>
      <c r="G60" s="6">
        <v>47.47500000000001</v>
      </c>
      <c r="H60" s="6"/>
      <c r="I60" s="6"/>
      <c r="J60" s="6"/>
      <c r="K60" s="6"/>
      <c r="L60" s="6"/>
      <c r="M60" s="6"/>
      <c r="N60" s="2">
        <v>11</v>
      </c>
      <c r="O60" s="16">
        <v>1.925</v>
      </c>
      <c r="P60" s="16">
        <v>23.425000000000004</v>
      </c>
      <c r="Q60" s="16">
        <v>2.129545454545455</v>
      </c>
      <c r="R60" s="2">
        <v>2</v>
      </c>
      <c r="S60" s="16">
        <v>1.6</v>
      </c>
      <c r="T60" s="5">
        <v>3.2</v>
      </c>
      <c r="U60" s="16">
        <v>1.6</v>
      </c>
      <c r="V60" s="2">
        <v>1</v>
      </c>
      <c r="W60" s="16">
        <v>1.3</v>
      </c>
      <c r="X60" s="16">
        <v>1.3</v>
      </c>
      <c r="Y60" s="16">
        <v>1.3</v>
      </c>
      <c r="Z60" s="2"/>
      <c r="AA60" s="6"/>
      <c r="AB60" s="6"/>
      <c r="AD60" s="2"/>
      <c r="AE60" s="6"/>
      <c r="AF60" s="6"/>
      <c r="AI60" s="6"/>
      <c r="AJ60" s="6"/>
      <c r="AL60" s="2"/>
      <c r="AM60" s="6"/>
      <c r="AN60" s="6"/>
      <c r="AQ60" s="6"/>
      <c r="AR60" s="6"/>
      <c r="AS60" s="6"/>
      <c r="AT60" s="2">
        <v>4</v>
      </c>
      <c r="AU60" s="16">
        <v>1.9</v>
      </c>
      <c r="AV60" s="16">
        <v>7.6</v>
      </c>
      <c r="AW60" s="16">
        <v>1.9</v>
      </c>
      <c r="AY60" s="6"/>
      <c r="AZ60" s="6"/>
      <c r="BA60" s="6"/>
      <c r="BB60" s="6">
        <v>5.5</v>
      </c>
      <c r="BC60" s="16">
        <v>1.9</v>
      </c>
      <c r="BD60" s="16">
        <v>10.45</v>
      </c>
      <c r="BE60" s="16">
        <v>1.9</v>
      </c>
      <c r="BF60" s="6">
        <v>1</v>
      </c>
      <c r="BG60" s="16">
        <v>1.5</v>
      </c>
      <c r="BH60" s="6">
        <v>1.5</v>
      </c>
      <c r="BI60" s="16">
        <v>1.5</v>
      </c>
      <c r="BK60" s="6"/>
      <c r="BL60" s="6"/>
      <c r="BN60" s="2"/>
      <c r="BO60" s="6"/>
      <c r="BQ60" s="6"/>
      <c r="BR60" s="6"/>
      <c r="BS60" s="6"/>
    </row>
    <row r="61" spans="1:71" ht="12.75">
      <c r="A61" s="3">
        <v>1338</v>
      </c>
      <c r="C61" s="6">
        <v>21</v>
      </c>
      <c r="D61" s="6">
        <v>40.938257575757575</v>
      </c>
      <c r="E61" s="6">
        <v>21</v>
      </c>
      <c r="F61" s="6">
        <v>21</v>
      </c>
      <c r="G61" s="6">
        <v>40.938257575757575</v>
      </c>
      <c r="H61" s="6"/>
      <c r="I61" s="6"/>
      <c r="J61" s="6"/>
      <c r="K61" s="6"/>
      <c r="L61" s="6"/>
      <c r="M61" s="6"/>
      <c r="N61" s="2">
        <v>3</v>
      </c>
      <c r="O61" s="16">
        <v>2.2</v>
      </c>
      <c r="P61" s="16">
        <v>6.6</v>
      </c>
      <c r="Q61" s="16">
        <v>2.2</v>
      </c>
      <c r="R61" s="2">
        <v>2.5</v>
      </c>
      <c r="S61" s="16">
        <v>1.5041666666666667</v>
      </c>
      <c r="T61" s="5">
        <v>3.7604166666666665</v>
      </c>
      <c r="U61" s="16">
        <v>1.5041666666666667</v>
      </c>
      <c r="W61" s="6"/>
      <c r="X61" s="6"/>
      <c r="Z61" s="2"/>
      <c r="AA61" s="6"/>
      <c r="AB61" s="6"/>
      <c r="AD61" s="2">
        <v>1</v>
      </c>
      <c r="AE61" s="16">
        <v>1.175</v>
      </c>
      <c r="AF61" s="6">
        <v>1.175</v>
      </c>
      <c r="AG61" s="16">
        <v>1.175</v>
      </c>
      <c r="AI61" s="6"/>
      <c r="AJ61" s="6"/>
      <c r="AL61" s="2"/>
      <c r="AM61" s="6"/>
      <c r="AN61" s="6"/>
      <c r="AQ61" s="6"/>
      <c r="AR61" s="6"/>
      <c r="AS61" s="6"/>
      <c r="AT61" s="2"/>
      <c r="AU61" s="6"/>
      <c r="AV61" s="6"/>
      <c r="AX61" s="2">
        <v>1</v>
      </c>
      <c r="AY61" s="16">
        <v>1.0999999999999999</v>
      </c>
      <c r="AZ61" s="16">
        <v>1.0999999999999999</v>
      </c>
      <c r="BA61" s="16">
        <v>1.0999999999999999</v>
      </c>
      <c r="BB61" s="6">
        <v>9</v>
      </c>
      <c r="BC61" s="16">
        <v>2.4491477272727273</v>
      </c>
      <c r="BD61" s="6">
        <v>21.477840909090908</v>
      </c>
      <c r="BE61" s="16">
        <v>2.3864267676767676</v>
      </c>
      <c r="BF61" s="2">
        <v>4.5</v>
      </c>
      <c r="BG61" s="16">
        <v>1.5375</v>
      </c>
      <c r="BH61" s="6">
        <v>6.825</v>
      </c>
      <c r="BI61" s="16">
        <v>1.5166666666666666</v>
      </c>
      <c r="BK61" s="6"/>
      <c r="BL61" s="6"/>
      <c r="BN61" s="2"/>
      <c r="BO61" s="6"/>
      <c r="BQ61" s="6"/>
      <c r="BR61" s="6"/>
      <c r="BS61" s="6"/>
    </row>
    <row r="62" spans="1:71" ht="12.75">
      <c r="A62" s="3">
        <v>1339</v>
      </c>
      <c r="C62" s="6">
        <v>16</v>
      </c>
      <c r="D62" s="6">
        <v>37.45</v>
      </c>
      <c r="E62" s="6">
        <v>16</v>
      </c>
      <c r="F62" s="6">
        <v>16</v>
      </c>
      <c r="G62" s="6">
        <v>37.45</v>
      </c>
      <c r="H62" s="6"/>
      <c r="I62" s="6"/>
      <c r="J62" s="6"/>
      <c r="K62" s="6"/>
      <c r="L62" s="6"/>
      <c r="M62" s="6"/>
      <c r="N62" s="2">
        <v>7</v>
      </c>
      <c r="O62" s="16">
        <v>1.7166666666666668</v>
      </c>
      <c r="P62" s="16">
        <v>13.65</v>
      </c>
      <c r="Q62" s="16">
        <v>1.95</v>
      </c>
      <c r="R62" s="2">
        <v>6</v>
      </c>
      <c r="S62" s="16">
        <v>1.925</v>
      </c>
      <c r="T62" s="5">
        <v>11.55</v>
      </c>
      <c r="U62" s="16">
        <v>1.925</v>
      </c>
      <c r="W62" s="6"/>
      <c r="X62" s="6"/>
      <c r="Z62" s="2"/>
      <c r="AA62" s="6"/>
      <c r="AB62" s="6"/>
      <c r="AD62" s="2"/>
      <c r="AE62" s="6"/>
      <c r="AF62" s="6"/>
      <c r="AI62" s="6"/>
      <c r="AJ62" s="6"/>
      <c r="AL62" s="2"/>
      <c r="AM62" s="6"/>
      <c r="AN62" s="6"/>
      <c r="AQ62" s="6"/>
      <c r="AR62" s="6"/>
      <c r="AS62" s="6"/>
      <c r="AT62" s="2"/>
      <c r="AU62" s="6"/>
      <c r="AV62" s="6"/>
      <c r="AY62" s="6"/>
      <c r="AZ62" s="6"/>
      <c r="BA62" s="6"/>
      <c r="BB62" s="6">
        <v>1</v>
      </c>
      <c r="BC62" s="16">
        <v>2</v>
      </c>
      <c r="BD62" s="16">
        <v>2</v>
      </c>
      <c r="BE62" s="16">
        <v>2</v>
      </c>
      <c r="BF62" s="6">
        <v>5.5</v>
      </c>
      <c r="BG62" s="16">
        <v>1.85</v>
      </c>
      <c r="BH62" s="6">
        <v>10.25</v>
      </c>
      <c r="BI62" s="16">
        <v>1.8636363636363635</v>
      </c>
      <c r="BK62" s="6"/>
      <c r="BL62" s="6"/>
      <c r="BN62" s="2"/>
      <c r="BO62" s="6"/>
      <c r="BQ62" s="6"/>
      <c r="BR62" s="6"/>
      <c r="BS62" s="6"/>
    </row>
    <row r="63" spans="1:71" ht="12.75">
      <c r="A63" s="3">
        <v>1340</v>
      </c>
      <c r="C63" s="6">
        <v>25.5</v>
      </c>
      <c r="D63" s="6">
        <v>54.94044901065449</v>
      </c>
      <c r="E63" s="6">
        <v>25.5</v>
      </c>
      <c r="F63" s="6">
        <v>25.5</v>
      </c>
      <c r="G63" s="6">
        <v>54.94044901065449</v>
      </c>
      <c r="H63" s="6"/>
      <c r="I63" s="6"/>
      <c r="J63" s="6"/>
      <c r="K63" s="6"/>
      <c r="L63" s="6"/>
      <c r="M63" s="6"/>
      <c r="N63" s="16">
        <v>2.5</v>
      </c>
      <c r="O63" s="16">
        <v>1.3126712328767123</v>
      </c>
      <c r="P63" s="16">
        <v>3.4876712328767123</v>
      </c>
      <c r="Q63" s="16">
        <v>1.395068493150685</v>
      </c>
      <c r="R63" s="16">
        <v>1</v>
      </c>
      <c r="S63" s="16">
        <v>1.45</v>
      </c>
      <c r="T63" s="16">
        <v>1.45</v>
      </c>
      <c r="U63" s="16">
        <v>1.45</v>
      </c>
      <c r="W63" s="6"/>
      <c r="X63" s="6"/>
      <c r="Z63" s="2"/>
      <c r="AA63" s="6"/>
      <c r="AB63" s="6"/>
      <c r="AD63" s="2"/>
      <c r="AE63" s="6"/>
      <c r="AF63" s="6"/>
      <c r="AI63" s="6"/>
      <c r="AJ63" s="6"/>
      <c r="AL63" s="2"/>
      <c r="AM63" s="6"/>
      <c r="AN63" s="6"/>
      <c r="AQ63" s="6"/>
      <c r="AR63" s="6"/>
      <c r="AS63" s="6"/>
      <c r="AT63" s="16">
        <v>1</v>
      </c>
      <c r="AU63" s="16">
        <v>1.375</v>
      </c>
      <c r="AV63" s="16">
        <v>1.375</v>
      </c>
      <c r="AW63" s="16">
        <v>1.375</v>
      </c>
      <c r="AY63" s="6"/>
      <c r="AZ63" s="6"/>
      <c r="BA63" s="6"/>
      <c r="BB63" s="6">
        <v>9.5</v>
      </c>
      <c r="BC63" s="16">
        <v>3.426666666666667</v>
      </c>
      <c r="BD63" s="16">
        <v>28.25</v>
      </c>
      <c r="BE63" s="16">
        <v>2.973684210526316</v>
      </c>
      <c r="BF63" s="16">
        <v>11.5</v>
      </c>
      <c r="BG63" s="16">
        <v>1.9275132275132274</v>
      </c>
      <c r="BH63" s="16">
        <v>20.37777777777778</v>
      </c>
      <c r="BI63" s="16">
        <v>1.7719806763285026</v>
      </c>
      <c r="BK63" s="6"/>
      <c r="BL63" s="6"/>
      <c r="BN63" s="2"/>
      <c r="BO63" s="6"/>
      <c r="BQ63" s="6"/>
      <c r="BR63" s="6"/>
      <c r="BS63" s="6"/>
    </row>
    <row r="65" spans="1:2" ht="12.75">
      <c r="A65" s="3" t="s">
        <v>32</v>
      </c>
      <c r="B65" s="10">
        <v>9</v>
      </c>
    </row>
    <row r="66" spans="1:2" ht="12.75">
      <c r="A66" s="3" t="s">
        <v>134</v>
      </c>
      <c r="B66" s="10"/>
    </row>
    <row r="67" spans="1:2" ht="12.75">
      <c r="A67" s="3" t="s">
        <v>174</v>
      </c>
      <c r="B67" s="10"/>
    </row>
    <row r="68" ht="12.75">
      <c r="B68" s="10"/>
    </row>
    <row r="69" spans="1:67" ht="12.75">
      <c r="A69" s="3">
        <v>1341</v>
      </c>
      <c r="C69" s="6">
        <v>12</v>
      </c>
      <c r="D69" s="6">
        <v>18.025</v>
      </c>
      <c r="E69" s="6">
        <v>12</v>
      </c>
      <c r="F69" s="6">
        <v>12</v>
      </c>
      <c r="G69" s="6">
        <v>18.025</v>
      </c>
      <c r="H69" s="6"/>
      <c r="I69" s="6"/>
      <c r="J69" s="6"/>
      <c r="K69" s="6"/>
      <c r="L69" s="6"/>
      <c r="M69" s="6"/>
      <c r="N69" s="16">
        <v>6</v>
      </c>
      <c r="O69" s="16">
        <v>1.5888888888888888</v>
      </c>
      <c r="P69" s="16">
        <v>9.533333333333333</v>
      </c>
      <c r="Q69" s="16">
        <v>1.5888888888888888</v>
      </c>
      <c r="R69" s="16">
        <v>4</v>
      </c>
      <c r="S69" s="16">
        <v>1.4479166666666667</v>
      </c>
      <c r="T69" s="16">
        <v>5.791666666666667</v>
      </c>
      <c r="U69" s="16">
        <v>1.4479166666666667</v>
      </c>
      <c r="W69" s="6"/>
      <c r="X69" s="6"/>
      <c r="Z69" s="2"/>
      <c r="AA69" s="6"/>
      <c r="AB69" s="6"/>
      <c r="AD69" s="16">
        <v>2</v>
      </c>
      <c r="AE69" s="16">
        <v>1.35</v>
      </c>
      <c r="AF69" s="16">
        <v>2.7</v>
      </c>
      <c r="AG69" s="16">
        <v>1.35</v>
      </c>
      <c r="AI69" s="6"/>
      <c r="AJ69" s="6"/>
      <c r="AL69" s="2"/>
      <c r="AM69" s="6"/>
      <c r="AN69" s="6"/>
      <c r="AQ69" s="6"/>
      <c r="AR69" s="6"/>
      <c r="AS69" s="6"/>
      <c r="AT69" s="2"/>
      <c r="AU69" s="6"/>
      <c r="AV69" s="6"/>
      <c r="AY69" s="6"/>
      <c r="AZ69" s="6"/>
      <c r="BA69" s="6"/>
      <c r="BB69" s="6"/>
      <c r="BC69" s="6"/>
      <c r="BD69" s="6"/>
      <c r="BF69" s="2"/>
      <c r="BG69" s="6"/>
      <c r="BH69" s="6"/>
      <c r="BK69" s="6"/>
      <c r="BL69" s="6"/>
      <c r="BN69" s="2"/>
      <c r="BO69" s="6"/>
    </row>
    <row r="70" spans="1:71" ht="12.75">
      <c r="A70" s="3">
        <v>1342</v>
      </c>
      <c r="C70" s="6">
        <v>33.5</v>
      </c>
      <c r="D70" s="6">
        <v>63.51193002691272</v>
      </c>
      <c r="E70" s="6">
        <v>33.5</v>
      </c>
      <c r="F70" s="6">
        <v>33.5</v>
      </c>
      <c r="G70" s="6">
        <v>63.51193002691272</v>
      </c>
      <c r="H70" s="6"/>
      <c r="I70" s="6"/>
      <c r="J70" s="6"/>
      <c r="K70" s="6"/>
      <c r="L70" s="6"/>
      <c r="M70" s="6"/>
      <c r="N70" s="2">
        <v>6</v>
      </c>
      <c r="O70" s="16">
        <v>1.7305555555555554</v>
      </c>
      <c r="P70" s="16">
        <v>10.383333333333333</v>
      </c>
      <c r="Q70" s="16">
        <v>1.7305555555555554</v>
      </c>
      <c r="R70" s="2">
        <v>14</v>
      </c>
      <c r="S70" s="16">
        <v>1.7638888888888886</v>
      </c>
      <c r="T70" s="5">
        <v>24.69444444444444</v>
      </c>
      <c r="U70" s="16">
        <v>1.7638888888888886</v>
      </c>
      <c r="W70" s="6"/>
      <c r="X70" s="6"/>
      <c r="Z70" s="2"/>
      <c r="AA70" s="6"/>
      <c r="AB70" s="6"/>
      <c r="AD70" s="6">
        <v>2</v>
      </c>
      <c r="AE70" s="16">
        <v>1.4</v>
      </c>
      <c r="AF70" s="6">
        <v>2.8</v>
      </c>
      <c r="AG70" s="16">
        <v>1.4</v>
      </c>
      <c r="AI70" s="6"/>
      <c r="AJ70" s="6"/>
      <c r="AL70" s="2"/>
      <c r="AM70" s="6"/>
      <c r="AN70" s="6"/>
      <c r="AQ70" s="6"/>
      <c r="AR70" s="6"/>
      <c r="AS70" s="6"/>
      <c r="AT70" s="2"/>
      <c r="AU70" s="6"/>
      <c r="AV70" s="6"/>
      <c r="AY70" s="6"/>
      <c r="AZ70" s="6"/>
      <c r="BA70" s="6"/>
      <c r="BB70" s="6">
        <v>4</v>
      </c>
      <c r="BC70" s="16">
        <v>3.4210380622837406</v>
      </c>
      <c r="BD70" s="16">
        <v>13.684152249134963</v>
      </c>
      <c r="BE70" s="16">
        <v>3.4210380622837406</v>
      </c>
      <c r="BF70" s="6">
        <v>7.5</v>
      </c>
      <c r="BG70" s="16">
        <v>1.586111111111111</v>
      </c>
      <c r="BH70" s="6">
        <v>11.95</v>
      </c>
      <c r="BI70" s="16">
        <v>1.5933333333333333</v>
      </c>
      <c r="BK70" s="6"/>
      <c r="BL70" s="6"/>
      <c r="BN70" s="2"/>
      <c r="BO70" s="6"/>
      <c r="BQ70" s="6"/>
      <c r="BR70" s="6"/>
      <c r="BS70" s="6"/>
    </row>
    <row r="71" ht="12.75">
      <c r="A71" s="3">
        <v>1343</v>
      </c>
    </row>
    <row r="72" spans="1:71" ht="12.75">
      <c r="A72" s="3">
        <v>1344</v>
      </c>
      <c r="C72" s="6">
        <v>26.5</v>
      </c>
      <c r="D72" s="6">
        <v>65.83749999999999</v>
      </c>
      <c r="E72" s="6">
        <v>26.5</v>
      </c>
      <c r="F72" s="6">
        <v>26.5</v>
      </c>
      <c r="G72" s="6">
        <v>65.83749999999999</v>
      </c>
      <c r="H72" s="6"/>
      <c r="I72" s="6"/>
      <c r="J72" s="6"/>
      <c r="K72" s="6"/>
      <c r="L72" s="6"/>
      <c r="M72" s="6"/>
      <c r="N72" s="6">
        <v>4</v>
      </c>
      <c r="O72" s="16">
        <v>1.5458333333333334</v>
      </c>
      <c r="P72" s="6">
        <v>6.183333333333334</v>
      </c>
      <c r="Q72" s="16">
        <v>1.5458333333333334</v>
      </c>
      <c r="R72" s="6">
        <v>2</v>
      </c>
      <c r="S72" s="16">
        <v>1.3916666666666666</v>
      </c>
      <c r="T72" s="6">
        <v>2.783333333333333</v>
      </c>
      <c r="U72" s="16">
        <v>1.3916666666666666</v>
      </c>
      <c r="W72" s="6"/>
      <c r="X72" s="6"/>
      <c r="Z72" s="2"/>
      <c r="AA72" s="6"/>
      <c r="AB72" s="6"/>
      <c r="AD72" s="6">
        <v>3.5</v>
      </c>
      <c r="AE72" s="16">
        <v>1.6875</v>
      </c>
      <c r="AF72" s="6">
        <v>6.525</v>
      </c>
      <c r="AG72" s="16">
        <v>1.8642857142857143</v>
      </c>
      <c r="AI72" s="6"/>
      <c r="AJ72" s="6"/>
      <c r="AL72" s="2"/>
      <c r="AM72" s="6"/>
      <c r="AN72" s="6"/>
      <c r="AQ72" s="6"/>
      <c r="AR72" s="6"/>
      <c r="AS72" s="6"/>
      <c r="AT72" s="2"/>
      <c r="AU72" s="6"/>
      <c r="AV72" s="6"/>
      <c r="AX72" s="6">
        <v>2</v>
      </c>
      <c r="AY72" s="16">
        <v>1.475</v>
      </c>
      <c r="AZ72" s="6">
        <v>2.95</v>
      </c>
      <c r="BA72" s="16">
        <v>1.475</v>
      </c>
      <c r="BB72" s="6">
        <v>10</v>
      </c>
      <c r="BC72" s="16">
        <v>4.041666666666666</v>
      </c>
      <c r="BD72" s="6">
        <v>38.33333333333333</v>
      </c>
      <c r="BE72" s="16">
        <v>3.833333333333333</v>
      </c>
      <c r="BF72" s="6">
        <v>5</v>
      </c>
      <c r="BG72" s="16">
        <v>1.8125</v>
      </c>
      <c r="BH72" s="6">
        <v>9.0625</v>
      </c>
      <c r="BI72" s="16">
        <v>1.8125</v>
      </c>
      <c r="BK72" s="6"/>
      <c r="BL72" s="6"/>
      <c r="BN72" s="2"/>
      <c r="BO72" s="6"/>
      <c r="BQ72" s="6"/>
      <c r="BR72" s="6"/>
      <c r="BS72" s="6"/>
    </row>
    <row r="73" spans="1:71" ht="12.75">
      <c r="A73" s="3">
        <v>1345</v>
      </c>
      <c r="C73" s="6">
        <v>27.5</v>
      </c>
      <c r="D73" s="6">
        <v>65.7625</v>
      </c>
      <c r="E73" s="6">
        <v>27.5</v>
      </c>
      <c r="F73" s="6">
        <v>27.5</v>
      </c>
      <c r="G73" s="6">
        <v>65.7625</v>
      </c>
      <c r="H73" s="6"/>
      <c r="I73" s="6"/>
      <c r="J73" s="6"/>
      <c r="K73" s="6"/>
      <c r="L73" s="6"/>
      <c r="M73" s="6"/>
      <c r="N73" s="6">
        <v>6.5</v>
      </c>
      <c r="O73" s="16">
        <v>1.85625</v>
      </c>
      <c r="P73" s="6">
        <v>12.8</v>
      </c>
      <c r="Q73" s="16">
        <v>1.9692307692307693</v>
      </c>
      <c r="R73" s="2">
        <v>12</v>
      </c>
      <c r="S73" s="16">
        <v>2.2023148148148146</v>
      </c>
      <c r="T73" s="22">
        <v>27.4125</v>
      </c>
      <c r="U73" s="16">
        <v>2.284375</v>
      </c>
      <c r="V73" s="6">
        <v>2</v>
      </c>
      <c r="W73" s="16">
        <v>1.725</v>
      </c>
      <c r="X73" s="6">
        <v>3.45</v>
      </c>
      <c r="Y73" s="16">
        <v>1.725</v>
      </c>
      <c r="Z73" s="2"/>
      <c r="AA73" s="6"/>
      <c r="AB73" s="6"/>
      <c r="AD73" s="2"/>
      <c r="AE73" s="6"/>
      <c r="AF73" s="6"/>
      <c r="AI73" s="6"/>
      <c r="AJ73" s="6"/>
      <c r="AL73" s="2"/>
      <c r="AM73" s="6"/>
      <c r="AN73" s="6"/>
      <c r="AQ73" s="6"/>
      <c r="AR73" s="6"/>
      <c r="AS73" s="6"/>
      <c r="AT73" s="2"/>
      <c r="AU73" s="6"/>
      <c r="AV73" s="6"/>
      <c r="AY73" s="6"/>
      <c r="AZ73" s="6"/>
      <c r="BA73" s="6"/>
      <c r="BB73" s="6">
        <v>7</v>
      </c>
      <c r="BC73" s="16">
        <v>2.9000000000000004</v>
      </c>
      <c r="BD73" s="6">
        <v>22.1</v>
      </c>
      <c r="BE73" s="16">
        <v>3.1571428571428575</v>
      </c>
      <c r="BF73" s="2"/>
      <c r="BG73" s="6"/>
      <c r="BH73" s="6"/>
      <c r="BK73" s="6"/>
      <c r="BL73" s="6"/>
      <c r="BN73" s="2"/>
      <c r="BO73" s="6"/>
      <c r="BQ73" s="6"/>
      <c r="BR73" s="6"/>
      <c r="BS73" s="6"/>
    </row>
    <row r="74" spans="1:71" ht="12.75">
      <c r="A74" s="3">
        <v>1346</v>
      </c>
      <c r="C74" s="6">
        <v>25</v>
      </c>
      <c r="D74" s="6">
        <v>64.38125</v>
      </c>
      <c r="E74" s="6">
        <v>25</v>
      </c>
      <c r="F74" s="6">
        <v>25</v>
      </c>
      <c r="G74" s="6">
        <v>64.38125</v>
      </c>
      <c r="H74" s="6"/>
      <c r="I74" s="6"/>
      <c r="J74" s="6"/>
      <c r="K74" s="6"/>
      <c r="L74" s="6"/>
      <c r="M74" s="6"/>
      <c r="N74" s="2">
        <v>11</v>
      </c>
      <c r="O74" s="16">
        <v>2.2390625</v>
      </c>
      <c r="P74" s="16">
        <v>27.38125</v>
      </c>
      <c r="Q74" s="16">
        <v>2.4892045454545455</v>
      </c>
      <c r="R74" s="2">
        <v>6</v>
      </c>
      <c r="S74" s="16">
        <v>1.675</v>
      </c>
      <c r="T74" s="2">
        <v>9.9</v>
      </c>
      <c r="U74" s="16">
        <v>1.65</v>
      </c>
      <c r="W74" s="6"/>
      <c r="X74" s="6"/>
      <c r="Z74" s="2"/>
      <c r="AA74" s="6"/>
      <c r="AB74" s="6"/>
      <c r="AD74" s="2"/>
      <c r="AE74" s="6"/>
      <c r="AF74" s="6"/>
      <c r="AI74" s="6"/>
      <c r="AJ74" s="6"/>
      <c r="AL74" s="2"/>
      <c r="AM74" s="6"/>
      <c r="AN74" s="6"/>
      <c r="AQ74" s="6"/>
      <c r="AR74" s="6"/>
      <c r="AS74" s="6"/>
      <c r="AT74" s="2"/>
      <c r="AU74" s="6"/>
      <c r="AV74" s="6"/>
      <c r="AY74" s="6"/>
      <c r="AZ74" s="6"/>
      <c r="BA74" s="6"/>
      <c r="BB74" s="6">
        <v>8</v>
      </c>
      <c r="BC74" s="16">
        <v>3.475</v>
      </c>
      <c r="BD74" s="2">
        <v>27.1</v>
      </c>
      <c r="BE74" s="16">
        <v>3.3875</v>
      </c>
      <c r="BF74" s="2"/>
      <c r="BG74" s="6"/>
      <c r="BH74" s="6"/>
      <c r="BK74" s="6"/>
      <c r="BL74" s="6"/>
      <c r="BN74" s="2"/>
      <c r="BO74" s="6"/>
      <c r="BQ74" s="6"/>
      <c r="BR74" s="6"/>
      <c r="BS74" s="6"/>
    </row>
    <row r="75" spans="1:71" ht="12.75">
      <c r="A75" s="3">
        <v>1347</v>
      </c>
      <c r="C75" s="6">
        <v>19</v>
      </c>
      <c r="D75" s="6">
        <v>64.4</v>
      </c>
      <c r="E75" s="6">
        <v>19</v>
      </c>
      <c r="F75" s="6">
        <v>19</v>
      </c>
      <c r="G75" s="6">
        <v>64.4</v>
      </c>
      <c r="H75" s="6"/>
      <c r="I75" s="6"/>
      <c r="J75" s="6"/>
      <c r="K75" s="6"/>
      <c r="L75" s="6"/>
      <c r="M75" s="6"/>
      <c r="N75" s="6">
        <v>2</v>
      </c>
      <c r="O75" s="16">
        <v>1.7</v>
      </c>
      <c r="P75" s="6">
        <v>3.4</v>
      </c>
      <c r="Q75" s="16">
        <v>1.7</v>
      </c>
      <c r="R75" s="6">
        <v>2</v>
      </c>
      <c r="S75" s="16">
        <v>1.7</v>
      </c>
      <c r="T75" s="6">
        <v>3.4</v>
      </c>
      <c r="U75" s="16">
        <v>1.7</v>
      </c>
      <c r="W75" s="6"/>
      <c r="X75" s="6"/>
      <c r="Z75" s="2"/>
      <c r="AA75" s="6"/>
      <c r="AB75" s="6"/>
      <c r="AD75" s="2"/>
      <c r="AE75" s="6"/>
      <c r="AF75" s="6"/>
      <c r="AI75" s="6"/>
      <c r="AJ75" s="6"/>
      <c r="AL75" s="2"/>
      <c r="AM75" s="6"/>
      <c r="AN75" s="6"/>
      <c r="AQ75" s="6"/>
      <c r="AR75" s="6"/>
      <c r="AS75" s="6"/>
      <c r="AT75" s="2"/>
      <c r="AU75" s="6"/>
      <c r="AV75" s="6"/>
      <c r="AY75" s="6"/>
      <c r="AZ75" s="6"/>
      <c r="BA75" s="6"/>
      <c r="BB75" s="6">
        <v>10</v>
      </c>
      <c r="BC75" s="16">
        <v>4.427777777777778</v>
      </c>
      <c r="BD75" s="6">
        <v>42.1</v>
      </c>
      <c r="BE75" s="16">
        <v>4.21</v>
      </c>
      <c r="BF75" s="2">
        <v>5</v>
      </c>
      <c r="BG75" s="16">
        <v>3.2</v>
      </c>
      <c r="BH75" s="6">
        <v>15.5</v>
      </c>
      <c r="BI75" s="16">
        <v>3.1</v>
      </c>
      <c r="BK75" s="6"/>
      <c r="BL75" s="6"/>
      <c r="BN75" s="2"/>
      <c r="BO75" s="6"/>
      <c r="BQ75" s="6"/>
      <c r="BR75" s="6"/>
      <c r="BS75" s="6"/>
    </row>
    <row r="76" ht="12.75">
      <c r="A76" s="3">
        <v>1348</v>
      </c>
    </row>
    <row r="77" ht="12.75">
      <c r="A77" s="3">
        <v>1349</v>
      </c>
    </row>
    <row r="78" spans="1:71" ht="12.75">
      <c r="A78" s="3">
        <v>1350</v>
      </c>
      <c r="C78" s="6">
        <v>15</v>
      </c>
      <c r="D78" s="6">
        <v>59.85</v>
      </c>
      <c r="E78" s="6">
        <v>15</v>
      </c>
      <c r="F78" s="6">
        <v>15</v>
      </c>
      <c r="G78" s="6">
        <v>59.85</v>
      </c>
      <c r="H78" s="6"/>
      <c r="I78" s="6"/>
      <c r="J78" s="6"/>
      <c r="K78" s="6"/>
      <c r="L78" s="6"/>
      <c r="M78" s="6"/>
      <c r="N78" s="2"/>
      <c r="O78" s="6"/>
      <c r="P78" s="6"/>
      <c r="R78" s="2"/>
      <c r="S78" s="6"/>
      <c r="T78" s="22"/>
      <c r="W78" s="6"/>
      <c r="X78" s="6"/>
      <c r="Z78" s="2"/>
      <c r="AA78" s="6"/>
      <c r="AB78" s="6"/>
      <c r="AD78" s="2"/>
      <c r="AE78" s="6"/>
      <c r="AF78" s="6"/>
      <c r="AI78" s="6"/>
      <c r="AJ78" s="6"/>
      <c r="AL78" s="2"/>
      <c r="AM78" s="6"/>
      <c r="AN78" s="6"/>
      <c r="AQ78" s="6"/>
      <c r="AR78" s="6"/>
      <c r="AS78" s="6"/>
      <c r="AT78" s="2"/>
      <c r="AU78" s="6"/>
      <c r="AV78" s="6"/>
      <c r="AY78" s="6"/>
      <c r="AZ78" s="6"/>
      <c r="BA78" s="6"/>
      <c r="BB78" s="2">
        <v>11</v>
      </c>
      <c r="BC78" s="16">
        <v>4.645833333333334</v>
      </c>
      <c r="BD78" s="2">
        <v>51.25</v>
      </c>
      <c r="BE78" s="16">
        <v>4.659090909090909</v>
      </c>
      <c r="BF78" s="2">
        <v>4</v>
      </c>
      <c r="BG78" s="16">
        <v>2.15</v>
      </c>
      <c r="BH78" s="6">
        <v>8.6</v>
      </c>
      <c r="BI78" s="16">
        <v>2.15</v>
      </c>
      <c r="BK78" s="6"/>
      <c r="BL78" s="6"/>
      <c r="BN78" s="2"/>
      <c r="BO78" s="6"/>
      <c r="BQ78" s="6"/>
      <c r="BR78" s="6"/>
      <c r="BS78" s="6"/>
    </row>
    <row r="80" spans="1:2" ht="12.75">
      <c r="A80" s="3" t="s">
        <v>33</v>
      </c>
      <c r="B80" s="10">
        <v>7</v>
      </c>
    </row>
    <row r="81" spans="1:2" ht="12.75">
      <c r="A81" s="3" t="s">
        <v>134</v>
      </c>
      <c r="B81" s="10"/>
    </row>
    <row r="82" spans="1:2" ht="12.75">
      <c r="A82" s="3" t="s">
        <v>174</v>
      </c>
      <c r="B82" s="10"/>
    </row>
    <row r="84" spans="1:71" ht="12.75">
      <c r="A84" s="3">
        <v>1351</v>
      </c>
      <c r="C84" s="6">
        <v>19.33</v>
      </c>
      <c r="D84" s="6">
        <v>85.8875</v>
      </c>
      <c r="E84" s="6">
        <v>19.33</v>
      </c>
      <c r="F84" s="6">
        <v>19.33</v>
      </c>
      <c r="G84" s="6">
        <v>85.8875</v>
      </c>
      <c r="H84" s="6"/>
      <c r="I84" s="6"/>
      <c r="J84" s="6"/>
      <c r="K84" s="6"/>
      <c r="L84" s="6"/>
      <c r="M84" s="6"/>
      <c r="N84" s="2">
        <v>5</v>
      </c>
      <c r="O84" s="16">
        <v>3.3</v>
      </c>
      <c r="P84" s="16">
        <v>16.2</v>
      </c>
      <c r="Q84" s="16">
        <v>3.24</v>
      </c>
      <c r="R84" s="2">
        <v>6</v>
      </c>
      <c r="S84" s="16">
        <v>3.5</v>
      </c>
      <c r="T84" s="22">
        <v>21</v>
      </c>
      <c r="U84" s="16">
        <v>3.5</v>
      </c>
      <c r="W84" s="6"/>
      <c r="X84" s="6"/>
      <c r="Z84" s="2"/>
      <c r="AA84" s="6"/>
      <c r="AB84" s="6"/>
      <c r="AD84" s="2"/>
      <c r="AE84" s="6"/>
      <c r="AF84" s="6"/>
      <c r="AI84" s="6"/>
      <c r="AJ84" s="6"/>
      <c r="AL84" s="2"/>
      <c r="AM84" s="6"/>
      <c r="AN84" s="6"/>
      <c r="AQ84" s="6"/>
      <c r="AR84" s="6"/>
      <c r="AS84" s="6"/>
      <c r="AT84" s="2"/>
      <c r="AU84" s="6"/>
      <c r="AV84" s="6"/>
      <c r="AY84" s="6"/>
      <c r="AZ84" s="6"/>
      <c r="BA84" s="6"/>
      <c r="BB84" s="6">
        <v>4.33</v>
      </c>
      <c r="BC84" s="16">
        <v>8.750000000000002</v>
      </c>
      <c r="BD84" s="6">
        <v>37.88750000000001</v>
      </c>
      <c r="BE84" s="16">
        <v>8.750000000000002</v>
      </c>
      <c r="BF84" s="2">
        <v>4</v>
      </c>
      <c r="BG84" s="16">
        <v>2.7</v>
      </c>
      <c r="BH84" s="6">
        <v>10.8</v>
      </c>
      <c r="BI84" s="16">
        <v>2.7</v>
      </c>
      <c r="BK84" s="6"/>
      <c r="BL84" s="6"/>
      <c r="BN84" s="2"/>
      <c r="BO84" s="6"/>
      <c r="BQ84" s="6"/>
      <c r="BR84" s="6"/>
      <c r="BS84" s="6"/>
    </row>
    <row r="85" spans="1:71" ht="12.75">
      <c r="A85" s="3">
        <v>1352</v>
      </c>
      <c r="C85" s="6">
        <v>15</v>
      </c>
      <c r="D85" s="6">
        <v>45</v>
      </c>
      <c r="E85" s="6">
        <v>15</v>
      </c>
      <c r="F85" s="6">
        <v>15</v>
      </c>
      <c r="G85" s="6">
        <v>45</v>
      </c>
      <c r="H85" s="6"/>
      <c r="I85" s="6"/>
      <c r="J85" s="6"/>
      <c r="K85" s="6"/>
      <c r="L85" s="6"/>
      <c r="M85" s="6"/>
      <c r="N85" s="2"/>
      <c r="O85" s="6"/>
      <c r="P85" s="6"/>
      <c r="R85" s="2">
        <v>6</v>
      </c>
      <c r="S85" s="16">
        <v>3</v>
      </c>
      <c r="T85" s="22">
        <v>18</v>
      </c>
      <c r="U85" s="16">
        <v>3</v>
      </c>
      <c r="W85" s="6"/>
      <c r="X85" s="6"/>
      <c r="Z85" s="2"/>
      <c r="AA85" s="6"/>
      <c r="AB85" s="6"/>
      <c r="AD85" s="2"/>
      <c r="AE85" s="6"/>
      <c r="AF85" s="6"/>
      <c r="AI85" s="6"/>
      <c r="AJ85" s="6"/>
      <c r="AL85" s="2"/>
      <c r="AM85" s="6"/>
      <c r="AN85" s="6"/>
      <c r="AQ85" s="6"/>
      <c r="AR85" s="6"/>
      <c r="AS85" s="6"/>
      <c r="AT85" s="2"/>
      <c r="AU85" s="6"/>
      <c r="AV85" s="6"/>
      <c r="AY85" s="6"/>
      <c r="AZ85" s="6"/>
      <c r="BA85" s="6"/>
      <c r="BB85" s="6">
        <v>5</v>
      </c>
      <c r="BC85" s="16">
        <v>3</v>
      </c>
      <c r="BD85" s="6">
        <v>15</v>
      </c>
      <c r="BE85" s="16">
        <v>3</v>
      </c>
      <c r="BF85" s="2">
        <v>4</v>
      </c>
      <c r="BG85" s="16">
        <v>3</v>
      </c>
      <c r="BH85" s="6">
        <v>12</v>
      </c>
      <c r="BI85" s="16">
        <v>3</v>
      </c>
      <c r="BK85" s="6"/>
      <c r="BL85" s="6"/>
      <c r="BN85" s="2"/>
      <c r="BO85" s="6"/>
      <c r="BQ85" s="6"/>
      <c r="BR85" s="6"/>
      <c r="BS85" s="6"/>
    </row>
    <row r="86" spans="1:71" ht="12.75">
      <c r="A86" s="3">
        <v>1353</v>
      </c>
      <c r="C86" s="6">
        <v>14</v>
      </c>
      <c r="D86" s="6">
        <v>87.15</v>
      </c>
      <c r="E86" s="6">
        <v>14</v>
      </c>
      <c r="F86" s="6">
        <v>14</v>
      </c>
      <c r="G86" s="6">
        <v>87.15</v>
      </c>
      <c r="H86" s="6"/>
      <c r="I86" s="6"/>
      <c r="J86" s="6"/>
      <c r="K86" s="6"/>
      <c r="L86" s="6"/>
      <c r="M86" s="6"/>
      <c r="N86" s="2"/>
      <c r="O86" s="6"/>
      <c r="P86" s="6"/>
      <c r="R86" s="2">
        <v>6</v>
      </c>
      <c r="S86" s="16">
        <v>5.583333333333333</v>
      </c>
      <c r="T86" s="22">
        <v>33.5</v>
      </c>
      <c r="U86" s="16">
        <v>5.583333333333333</v>
      </c>
      <c r="W86" s="6"/>
      <c r="X86" s="6"/>
      <c r="Z86" s="2"/>
      <c r="AA86" s="6"/>
      <c r="AB86" s="6"/>
      <c r="AD86" s="2"/>
      <c r="AE86" s="6"/>
      <c r="AF86" s="6"/>
      <c r="AI86" s="6"/>
      <c r="AJ86" s="6"/>
      <c r="AL86" s="2"/>
      <c r="AM86" s="6"/>
      <c r="AN86" s="6"/>
      <c r="AQ86" s="6"/>
      <c r="AR86" s="6"/>
      <c r="AS86" s="6"/>
      <c r="AT86" s="2"/>
      <c r="AU86" s="6"/>
      <c r="AV86" s="6"/>
      <c r="AY86" s="6"/>
      <c r="AZ86" s="6"/>
      <c r="BA86" s="6"/>
      <c r="BB86" s="6">
        <v>4</v>
      </c>
      <c r="BC86" s="16">
        <v>9.75</v>
      </c>
      <c r="BD86" s="6">
        <v>39</v>
      </c>
      <c r="BE86" s="16">
        <v>9.75</v>
      </c>
      <c r="BF86" s="2">
        <v>4</v>
      </c>
      <c r="BG86" s="16">
        <v>3.6625</v>
      </c>
      <c r="BH86" s="6">
        <v>14.65</v>
      </c>
      <c r="BI86" s="16">
        <v>3.6625</v>
      </c>
      <c r="BK86" s="6"/>
      <c r="BL86" s="6"/>
      <c r="BN86" s="2"/>
      <c r="BO86" s="6"/>
      <c r="BQ86" s="6"/>
      <c r="BR86" s="6"/>
      <c r="BS86" s="6"/>
    </row>
    <row r="87" spans="1:71" ht="12.75">
      <c r="A87" s="3">
        <v>1354</v>
      </c>
      <c r="C87" s="6">
        <v>22.333</v>
      </c>
      <c r="D87" s="6">
        <v>109.41353333333333</v>
      </c>
      <c r="E87" s="6">
        <v>22.333</v>
      </c>
      <c r="F87" s="6">
        <v>22.333</v>
      </c>
      <c r="G87" s="6">
        <v>109.41353333333333</v>
      </c>
      <c r="H87" s="6"/>
      <c r="I87" s="6"/>
      <c r="J87" s="6"/>
      <c r="K87" s="6"/>
      <c r="L87" s="6"/>
      <c r="M87" s="6"/>
      <c r="N87" s="2"/>
      <c r="O87" s="6"/>
      <c r="P87" s="6"/>
      <c r="R87" s="2"/>
      <c r="S87" s="6"/>
      <c r="T87" s="22"/>
      <c r="W87" s="6"/>
      <c r="X87" s="6"/>
      <c r="Z87" s="2"/>
      <c r="AA87" s="6"/>
      <c r="AB87" s="6"/>
      <c r="AD87" s="2"/>
      <c r="AE87" s="6"/>
      <c r="AF87" s="6"/>
      <c r="AI87" s="6"/>
      <c r="AJ87" s="6"/>
      <c r="AL87" s="2"/>
      <c r="AM87" s="6"/>
      <c r="AN87" s="6"/>
      <c r="AQ87" s="6"/>
      <c r="AR87" s="6"/>
      <c r="AS87" s="6"/>
      <c r="AT87" s="2"/>
      <c r="AU87" s="6"/>
      <c r="AV87" s="6"/>
      <c r="AY87" s="6"/>
      <c r="AZ87" s="6"/>
      <c r="BA87" s="6"/>
      <c r="BB87" s="6">
        <v>10.333</v>
      </c>
      <c r="BC87" s="16">
        <v>7.825</v>
      </c>
      <c r="BD87" s="6">
        <v>78.2302</v>
      </c>
      <c r="BE87" s="16">
        <v>7.57090873899158</v>
      </c>
      <c r="BF87" s="2">
        <v>12</v>
      </c>
      <c r="BG87" s="16">
        <v>2.9368055555555554</v>
      </c>
      <c r="BH87" s="6">
        <v>31.183333333333334</v>
      </c>
      <c r="BI87" s="16">
        <v>2.598611111111111</v>
      </c>
      <c r="BK87" s="6"/>
      <c r="BL87" s="6"/>
      <c r="BN87" s="2"/>
      <c r="BO87" s="6"/>
      <c r="BQ87" s="6"/>
      <c r="BR87" s="6"/>
      <c r="BS87" s="6"/>
    </row>
    <row r="88" spans="1:71" ht="12.75">
      <c r="A88" s="3">
        <v>1355</v>
      </c>
      <c r="C88" s="6">
        <v>11.5</v>
      </c>
      <c r="D88" s="6">
        <v>84.75</v>
      </c>
      <c r="E88" s="6">
        <v>11.5</v>
      </c>
      <c r="F88" s="6">
        <v>11.5</v>
      </c>
      <c r="G88" s="6">
        <v>84.75</v>
      </c>
      <c r="H88" s="6"/>
      <c r="I88" s="6"/>
      <c r="J88" s="6"/>
      <c r="K88" s="6"/>
      <c r="L88" s="6"/>
      <c r="M88" s="6"/>
      <c r="N88" s="2"/>
      <c r="O88" s="6"/>
      <c r="P88" s="6"/>
      <c r="R88" s="2"/>
      <c r="S88" s="6"/>
      <c r="T88" s="22"/>
      <c r="W88" s="6"/>
      <c r="X88" s="6"/>
      <c r="Z88" s="2"/>
      <c r="AA88" s="6"/>
      <c r="AB88" s="6"/>
      <c r="AD88" s="2"/>
      <c r="AE88" s="6"/>
      <c r="AF88" s="6"/>
      <c r="AI88" s="6"/>
      <c r="AJ88" s="6"/>
      <c r="AL88" s="2"/>
      <c r="AM88" s="6"/>
      <c r="AN88" s="6"/>
      <c r="AQ88" s="6"/>
      <c r="AR88" s="6"/>
      <c r="AS88" s="6"/>
      <c r="AT88" s="2"/>
      <c r="AU88" s="6"/>
      <c r="AV88" s="6"/>
      <c r="AY88" s="6"/>
      <c r="AZ88" s="6"/>
      <c r="BA88" s="6"/>
      <c r="BB88" s="6">
        <v>10</v>
      </c>
      <c r="BC88" s="16">
        <v>8.16875</v>
      </c>
      <c r="BD88" s="6">
        <v>78.95</v>
      </c>
      <c r="BE88" s="16">
        <v>7.895</v>
      </c>
      <c r="BF88" s="6">
        <v>1.5</v>
      </c>
      <c r="BG88" s="16">
        <v>3.8666666666666667</v>
      </c>
      <c r="BH88" s="6">
        <v>5.8</v>
      </c>
      <c r="BI88" s="16">
        <v>3.8666666666666667</v>
      </c>
      <c r="BK88" s="6"/>
      <c r="BL88" s="6"/>
      <c r="BN88" s="2"/>
      <c r="BO88" s="6"/>
      <c r="BQ88" s="6"/>
      <c r="BR88" s="6"/>
      <c r="BS88" s="6"/>
    </row>
    <row r="89" ht="12.75">
      <c r="A89" s="3">
        <v>1356</v>
      </c>
    </row>
    <row r="90" ht="12.75">
      <c r="A90" s="3">
        <v>1357</v>
      </c>
    </row>
    <row r="91" spans="1:71" ht="12.75">
      <c r="A91" s="3">
        <v>1358</v>
      </c>
      <c r="C91" s="6">
        <v>18</v>
      </c>
      <c r="D91" s="6">
        <v>97.66875</v>
      </c>
      <c r="E91" s="6">
        <v>18</v>
      </c>
      <c r="F91" s="6">
        <v>18</v>
      </c>
      <c r="G91" s="6">
        <v>97.66875</v>
      </c>
      <c r="H91" s="6"/>
      <c r="I91" s="6"/>
      <c r="J91" s="6"/>
      <c r="K91" s="6"/>
      <c r="L91" s="6"/>
      <c r="M91" s="6"/>
      <c r="N91" s="2"/>
      <c r="O91" s="6"/>
      <c r="P91" s="6"/>
      <c r="R91" s="2"/>
      <c r="S91" s="6"/>
      <c r="T91" s="22"/>
      <c r="W91" s="6"/>
      <c r="X91" s="6"/>
      <c r="Z91" s="2"/>
      <c r="AA91" s="6"/>
      <c r="AB91" s="6"/>
      <c r="AD91" s="2"/>
      <c r="AE91" s="6"/>
      <c r="AF91" s="6"/>
      <c r="AI91" s="6"/>
      <c r="AJ91" s="6"/>
      <c r="AL91" s="2"/>
      <c r="AM91" s="6"/>
      <c r="AN91" s="6"/>
      <c r="AQ91" s="6"/>
      <c r="AR91" s="6"/>
      <c r="AS91" s="6"/>
      <c r="AT91" s="2"/>
      <c r="AU91" s="6"/>
      <c r="AV91" s="6"/>
      <c r="AY91" s="6"/>
      <c r="AZ91" s="6"/>
      <c r="BA91" s="6"/>
      <c r="BB91" s="6">
        <v>14</v>
      </c>
      <c r="BC91" s="16">
        <v>6.866666666666666</v>
      </c>
      <c r="BD91" s="6">
        <v>84.8</v>
      </c>
      <c r="BE91" s="16">
        <v>6.057142857142857</v>
      </c>
      <c r="BF91" s="6">
        <v>4</v>
      </c>
      <c r="BG91" s="16">
        <v>3.20625</v>
      </c>
      <c r="BH91" s="6">
        <v>12.86875</v>
      </c>
      <c r="BI91" s="16">
        <v>3.2171875</v>
      </c>
      <c r="BK91" s="6"/>
      <c r="BL91" s="6"/>
      <c r="BN91" s="2"/>
      <c r="BO91" s="6"/>
      <c r="BQ91" s="6"/>
      <c r="BR91" s="6"/>
      <c r="BS91" s="6"/>
    </row>
    <row r="92" spans="1:71" ht="12.75">
      <c r="A92" s="3">
        <v>1359</v>
      </c>
      <c r="C92" s="6">
        <v>17</v>
      </c>
      <c r="D92" s="6">
        <v>115.5</v>
      </c>
      <c r="E92" s="6">
        <v>17</v>
      </c>
      <c r="F92" s="6">
        <v>17</v>
      </c>
      <c r="G92" s="6">
        <v>115.5</v>
      </c>
      <c r="H92" s="6"/>
      <c r="I92" s="6"/>
      <c r="J92" s="6"/>
      <c r="K92" s="6"/>
      <c r="L92" s="6"/>
      <c r="M92" s="6"/>
      <c r="N92" s="6">
        <v>2</v>
      </c>
      <c r="O92" s="16">
        <v>3.6</v>
      </c>
      <c r="P92" s="6">
        <v>7.2</v>
      </c>
      <c r="Q92" s="16">
        <v>3.6</v>
      </c>
      <c r="R92" s="6">
        <v>3</v>
      </c>
      <c r="S92" s="16">
        <v>2.8</v>
      </c>
      <c r="T92" s="22">
        <v>8.4</v>
      </c>
      <c r="U92" s="16">
        <v>2.8</v>
      </c>
      <c r="W92" s="6"/>
      <c r="X92" s="6"/>
      <c r="Z92" s="2"/>
      <c r="AA92" s="6"/>
      <c r="AB92" s="6"/>
      <c r="AD92" s="2"/>
      <c r="AE92" s="6"/>
      <c r="AF92" s="6"/>
      <c r="AI92" s="6"/>
      <c r="AJ92" s="6"/>
      <c r="AL92" s="2"/>
      <c r="AM92" s="6"/>
      <c r="AN92" s="6"/>
      <c r="AQ92" s="6"/>
      <c r="AR92" s="6"/>
      <c r="AS92" s="6"/>
      <c r="AT92" s="2"/>
      <c r="AU92" s="6"/>
      <c r="AV92" s="6"/>
      <c r="AY92" s="6"/>
      <c r="AZ92" s="6"/>
      <c r="BA92" s="6"/>
      <c r="BB92" s="6">
        <v>10</v>
      </c>
      <c r="BC92" s="16">
        <v>9.441666666666666</v>
      </c>
      <c r="BD92" s="6">
        <v>93.30000000000001</v>
      </c>
      <c r="BE92" s="16">
        <v>9.330000000000002</v>
      </c>
      <c r="BF92" s="6">
        <v>2</v>
      </c>
      <c r="BG92" s="16">
        <v>3.3</v>
      </c>
      <c r="BH92" s="6">
        <v>6.6</v>
      </c>
      <c r="BI92" s="16">
        <v>3.3</v>
      </c>
      <c r="BK92" s="6"/>
      <c r="BL92" s="6"/>
      <c r="BN92" s="2"/>
      <c r="BO92" s="6"/>
      <c r="BQ92" s="6"/>
      <c r="BR92" s="6"/>
      <c r="BS92" s="6"/>
    </row>
    <row r="93" spans="1:71" ht="12.75">
      <c r="A93" s="3">
        <v>1360</v>
      </c>
      <c r="C93" s="6">
        <v>19</v>
      </c>
      <c r="D93" s="6">
        <v>160.65</v>
      </c>
      <c r="E93" s="6">
        <v>19</v>
      </c>
      <c r="F93" s="6">
        <v>19</v>
      </c>
      <c r="G93" s="6">
        <v>160.65</v>
      </c>
      <c r="H93" s="6"/>
      <c r="I93" s="6"/>
      <c r="J93" s="6"/>
      <c r="K93" s="6"/>
      <c r="L93" s="6"/>
      <c r="M93" s="6"/>
      <c r="N93" s="2"/>
      <c r="O93" s="6"/>
      <c r="P93" s="6"/>
      <c r="R93" s="2"/>
      <c r="S93" s="6"/>
      <c r="T93" s="22"/>
      <c r="W93" s="6"/>
      <c r="X93" s="6"/>
      <c r="Z93" s="2"/>
      <c r="AA93" s="6"/>
      <c r="AB93" s="6"/>
      <c r="AD93" s="2"/>
      <c r="AE93" s="6"/>
      <c r="AF93" s="6"/>
      <c r="AI93" s="6"/>
      <c r="AJ93" s="6"/>
      <c r="AL93" s="2"/>
      <c r="AM93" s="6"/>
      <c r="AN93" s="6"/>
      <c r="AQ93" s="6"/>
      <c r="AR93" s="6"/>
      <c r="AS93" s="6"/>
      <c r="AT93" s="6">
        <v>1</v>
      </c>
      <c r="AU93" s="6">
        <v>4.75</v>
      </c>
      <c r="AV93" s="6">
        <v>4.75</v>
      </c>
      <c r="AW93" s="16">
        <v>4.75</v>
      </c>
      <c r="AY93" s="6"/>
      <c r="AZ93" s="6"/>
      <c r="BA93" s="6"/>
      <c r="BB93" s="6">
        <v>16</v>
      </c>
      <c r="BC93" s="6">
        <v>9.25</v>
      </c>
      <c r="BD93" s="6">
        <v>146</v>
      </c>
      <c r="BE93" s="16">
        <v>9.125</v>
      </c>
      <c r="BF93" s="6">
        <v>2</v>
      </c>
      <c r="BG93" s="6">
        <v>4.883333333333333</v>
      </c>
      <c r="BH93" s="6">
        <v>9.9</v>
      </c>
      <c r="BI93" s="16">
        <v>4.95</v>
      </c>
      <c r="BK93" s="6"/>
      <c r="BL93" s="6"/>
      <c r="BN93" s="2"/>
      <c r="BO93" s="6"/>
      <c r="BQ93" s="6"/>
      <c r="BR93" s="6"/>
      <c r="BS93" s="6"/>
    </row>
    <row r="95" spans="1:2" ht="12.75">
      <c r="A95" s="3" t="s">
        <v>34</v>
      </c>
      <c r="B95" s="10">
        <v>8</v>
      </c>
    </row>
    <row r="96" spans="1:2" ht="12.75">
      <c r="A96" s="3" t="s">
        <v>134</v>
      </c>
      <c r="B96" s="10"/>
    </row>
    <row r="97" spans="1:2" ht="12.75">
      <c r="A97" s="3" t="s">
        <v>174</v>
      </c>
      <c r="B97" s="10"/>
    </row>
    <row r="99" spans="1:71" ht="12.75">
      <c r="A99" s="3">
        <v>1361</v>
      </c>
      <c r="C99" s="6">
        <v>39</v>
      </c>
      <c r="D99" s="6">
        <v>254.5027777777778</v>
      </c>
      <c r="E99" s="6">
        <v>39</v>
      </c>
      <c r="F99" s="6">
        <v>39</v>
      </c>
      <c r="G99" s="6">
        <v>254.5027777777778</v>
      </c>
      <c r="H99" s="6"/>
      <c r="I99" s="6"/>
      <c r="J99" s="6"/>
      <c r="K99" s="6"/>
      <c r="L99" s="6"/>
      <c r="M99" s="6"/>
      <c r="N99" s="6">
        <v>7</v>
      </c>
      <c r="O99" s="6">
        <v>4.65</v>
      </c>
      <c r="P99" s="6">
        <v>30.48333333333333</v>
      </c>
      <c r="Q99" s="16">
        <v>4.354761904761904</v>
      </c>
      <c r="R99" s="2"/>
      <c r="S99" s="6"/>
      <c r="T99" s="22"/>
      <c r="W99" s="6"/>
      <c r="X99" s="6"/>
      <c r="Z99" s="6">
        <v>1</v>
      </c>
      <c r="AA99" s="6">
        <v>6.533333333333334</v>
      </c>
      <c r="AB99" s="6">
        <v>6.533333333333334</v>
      </c>
      <c r="AC99" s="16">
        <v>6.533333333333334</v>
      </c>
      <c r="AD99" s="6">
        <v>3</v>
      </c>
      <c r="AE99" s="6">
        <v>3.325</v>
      </c>
      <c r="AF99" s="6">
        <v>10.033333333333333</v>
      </c>
      <c r="AG99" s="16">
        <v>3.3444444444444446</v>
      </c>
      <c r="AI99" s="6"/>
      <c r="AJ99" s="6"/>
      <c r="AL99" s="2"/>
      <c r="AM99" s="6"/>
      <c r="AN99" s="6"/>
      <c r="AQ99" s="6"/>
      <c r="AR99" s="6"/>
      <c r="AS99" s="6"/>
      <c r="AT99" s="6">
        <v>2</v>
      </c>
      <c r="AU99" s="6">
        <v>3</v>
      </c>
      <c r="AV99" s="6">
        <v>6</v>
      </c>
      <c r="AW99" s="16">
        <v>3</v>
      </c>
      <c r="AY99" s="6"/>
      <c r="AZ99" s="6"/>
      <c r="BA99" s="6"/>
      <c r="BB99" s="6">
        <v>18</v>
      </c>
      <c r="BC99" s="6">
        <v>9.04861111111111</v>
      </c>
      <c r="BD99" s="6">
        <v>164.5</v>
      </c>
      <c r="BE99" s="16">
        <v>9.13888888888889</v>
      </c>
      <c r="BF99" s="6">
        <v>8</v>
      </c>
      <c r="BG99" s="6">
        <v>4.910555555555556</v>
      </c>
      <c r="BH99" s="6">
        <v>36.952777777777776</v>
      </c>
      <c r="BI99" s="16">
        <v>4.619097222222222</v>
      </c>
      <c r="BK99" s="6"/>
      <c r="BL99" s="6"/>
      <c r="BN99" s="2"/>
      <c r="BO99" s="6"/>
      <c r="BQ99" s="6"/>
      <c r="BR99" s="6"/>
      <c r="BS99" s="6"/>
    </row>
    <row r="100" spans="1:71" ht="12.75">
      <c r="A100" s="3">
        <v>1362</v>
      </c>
      <c r="C100" s="6">
        <v>34</v>
      </c>
      <c r="D100" s="6">
        <v>187.90833333333333</v>
      </c>
      <c r="E100" s="6">
        <v>34</v>
      </c>
      <c r="F100" s="6">
        <v>34</v>
      </c>
      <c r="G100" s="6">
        <v>187.90833333333333</v>
      </c>
      <c r="H100" s="6"/>
      <c r="I100" s="6"/>
      <c r="J100" s="6"/>
      <c r="K100" s="6"/>
      <c r="L100" s="6"/>
      <c r="M100" s="6"/>
      <c r="N100" s="6">
        <v>6</v>
      </c>
      <c r="O100" s="6">
        <v>4.179166666666666</v>
      </c>
      <c r="P100" s="6">
        <v>23.483333333333334</v>
      </c>
      <c r="Q100" s="16">
        <v>3.913888888888889</v>
      </c>
      <c r="R100" s="6">
        <v>8</v>
      </c>
      <c r="S100" s="6">
        <v>3.4520833333333334</v>
      </c>
      <c r="T100" s="22">
        <v>27.616666666666667</v>
      </c>
      <c r="U100" s="16">
        <v>3.4520833333333334</v>
      </c>
      <c r="W100" s="6"/>
      <c r="X100" s="6"/>
      <c r="Z100" s="6">
        <v>1</v>
      </c>
      <c r="AA100" s="6">
        <v>6.533333333333334</v>
      </c>
      <c r="AB100" s="6">
        <v>6.533333333333334</v>
      </c>
      <c r="AC100" s="16">
        <v>6.533333333333334</v>
      </c>
      <c r="AD100" s="2"/>
      <c r="AE100" s="6"/>
      <c r="AF100" s="6"/>
      <c r="AI100" s="6"/>
      <c r="AJ100" s="6"/>
      <c r="AL100" s="2"/>
      <c r="AM100" s="6"/>
      <c r="AN100" s="6"/>
      <c r="AQ100" s="6"/>
      <c r="AR100" s="6"/>
      <c r="AS100" s="6"/>
      <c r="AT100" s="2"/>
      <c r="AU100" s="6"/>
      <c r="AV100" s="6"/>
      <c r="AY100" s="6"/>
      <c r="AZ100" s="6"/>
      <c r="BA100" s="6"/>
      <c r="BB100" s="6">
        <v>11</v>
      </c>
      <c r="BC100" s="6">
        <v>8.631944444444445</v>
      </c>
      <c r="BD100" s="6">
        <v>96.375</v>
      </c>
      <c r="BE100" s="16">
        <v>8.761363636363637</v>
      </c>
      <c r="BF100" s="6">
        <v>8</v>
      </c>
      <c r="BG100" s="6">
        <v>4.3</v>
      </c>
      <c r="BH100" s="6">
        <v>33.9</v>
      </c>
      <c r="BI100" s="16">
        <v>4.2375</v>
      </c>
      <c r="BK100" s="6"/>
      <c r="BL100" s="6"/>
      <c r="BN100" s="2"/>
      <c r="BO100" s="6"/>
      <c r="BQ100" s="6"/>
      <c r="BR100" s="6"/>
      <c r="BS100" s="6"/>
    </row>
    <row r="101" spans="1:71" ht="12.75">
      <c r="A101" s="3">
        <v>1363</v>
      </c>
      <c r="C101" s="6">
        <v>33</v>
      </c>
      <c r="D101" s="6">
        <v>184.4875</v>
      </c>
      <c r="E101" s="6">
        <v>33</v>
      </c>
      <c r="F101" s="6">
        <v>33</v>
      </c>
      <c r="G101" s="6">
        <v>184.4875</v>
      </c>
      <c r="H101" s="6"/>
      <c r="I101" s="6"/>
      <c r="J101" s="6"/>
      <c r="K101" s="6"/>
      <c r="L101" s="6"/>
      <c r="M101" s="6"/>
      <c r="N101" s="6">
        <v>12</v>
      </c>
      <c r="O101" s="6">
        <v>4.252555555555555</v>
      </c>
      <c r="P101" s="6">
        <v>55.47083333333333</v>
      </c>
      <c r="Q101" s="16">
        <v>4.622569444444444</v>
      </c>
      <c r="R101" s="6">
        <v>5</v>
      </c>
      <c r="S101" s="6">
        <v>4.227083333333334</v>
      </c>
      <c r="T101" s="22">
        <v>20.76666666666667</v>
      </c>
      <c r="U101" s="16">
        <v>4.153333333333334</v>
      </c>
      <c r="W101" s="6"/>
      <c r="X101" s="6"/>
      <c r="Z101" s="2"/>
      <c r="AA101" s="6"/>
      <c r="AB101" s="6"/>
      <c r="AD101" s="2"/>
      <c r="AE101" s="6"/>
      <c r="AF101" s="6"/>
      <c r="AI101" s="6"/>
      <c r="AJ101" s="6"/>
      <c r="AL101" s="2"/>
      <c r="AM101" s="6"/>
      <c r="AN101" s="6"/>
      <c r="AQ101" s="6"/>
      <c r="AR101" s="6"/>
      <c r="AS101" s="6"/>
      <c r="AT101" s="2"/>
      <c r="AU101" s="6"/>
      <c r="AV101" s="6"/>
      <c r="AY101" s="6"/>
      <c r="AZ101" s="6"/>
      <c r="BA101" s="6"/>
      <c r="BB101" s="6">
        <v>12</v>
      </c>
      <c r="BC101" s="6">
        <v>7.750694444444445</v>
      </c>
      <c r="BD101" s="6">
        <v>93.85</v>
      </c>
      <c r="BE101" s="16">
        <v>7.820833333333334</v>
      </c>
      <c r="BF101" s="6">
        <v>4</v>
      </c>
      <c r="BG101" s="6">
        <v>3.8</v>
      </c>
      <c r="BH101" s="6">
        <v>14.400000000000002</v>
      </c>
      <c r="BI101" s="16">
        <v>3.6000000000000005</v>
      </c>
      <c r="BK101" s="6"/>
      <c r="BL101" s="6"/>
      <c r="BN101" s="2"/>
      <c r="BO101" s="6"/>
      <c r="BQ101" s="6"/>
      <c r="BR101" s="6"/>
      <c r="BS101" s="6"/>
    </row>
    <row r="102" ht="12.75">
      <c r="A102" s="3">
        <v>1364</v>
      </c>
    </row>
    <row r="103" ht="12.75">
      <c r="A103" s="3">
        <v>1365</v>
      </c>
    </row>
    <row r="104" spans="1:71" ht="12.75">
      <c r="A104" s="3">
        <v>1366</v>
      </c>
      <c r="C104" s="6">
        <v>43</v>
      </c>
      <c r="D104" s="6">
        <v>253.6875</v>
      </c>
      <c r="E104" s="6">
        <v>43</v>
      </c>
      <c r="F104" s="6">
        <v>43</v>
      </c>
      <c r="G104" s="6">
        <v>253.6875</v>
      </c>
      <c r="H104" s="6"/>
      <c r="I104" s="6"/>
      <c r="J104" s="6"/>
      <c r="K104" s="6"/>
      <c r="L104" s="6"/>
      <c r="M104" s="6"/>
      <c r="N104" s="16">
        <v>17</v>
      </c>
      <c r="O104" s="6">
        <v>4.603571428571429</v>
      </c>
      <c r="P104" s="16">
        <v>70.975</v>
      </c>
      <c r="Q104" s="16">
        <v>4.175</v>
      </c>
      <c r="R104" s="16">
        <v>4</v>
      </c>
      <c r="S104" s="6">
        <v>3.7</v>
      </c>
      <c r="T104" s="5">
        <v>14.8</v>
      </c>
      <c r="U104" s="16">
        <v>3.7</v>
      </c>
      <c r="V104" s="16">
        <v>3</v>
      </c>
      <c r="W104" s="6">
        <v>4.01875</v>
      </c>
      <c r="X104" s="16">
        <v>11.2375</v>
      </c>
      <c r="Y104" s="16">
        <v>3.7458333333333336</v>
      </c>
      <c r="Z104" s="2"/>
      <c r="AA104" s="6"/>
      <c r="AB104" s="6"/>
      <c r="AD104" s="16">
        <v>1</v>
      </c>
      <c r="AE104" s="6">
        <v>4.8374999999999995</v>
      </c>
      <c r="AF104" s="16">
        <v>4.8374999999999995</v>
      </c>
      <c r="AG104" s="16">
        <v>4.8374999999999995</v>
      </c>
      <c r="AI104" s="6"/>
      <c r="AJ104" s="6"/>
      <c r="AL104" s="2"/>
      <c r="AM104" s="6"/>
      <c r="AN104" s="6"/>
      <c r="AQ104" s="6"/>
      <c r="AR104" s="6"/>
      <c r="AS104" s="6"/>
      <c r="AT104" s="2"/>
      <c r="AU104" s="6"/>
      <c r="AV104" s="6"/>
      <c r="AY104" s="6"/>
      <c r="AZ104" s="6"/>
      <c r="BA104" s="6"/>
      <c r="BB104" s="16">
        <v>16</v>
      </c>
      <c r="BC104" s="6">
        <v>8.879999999999999</v>
      </c>
      <c r="BD104" s="16">
        <v>141.6</v>
      </c>
      <c r="BE104" s="16">
        <v>8.85</v>
      </c>
      <c r="BF104" s="16">
        <v>2</v>
      </c>
      <c r="BG104" s="6">
        <v>5.11875</v>
      </c>
      <c r="BH104" s="16">
        <v>10.2375</v>
      </c>
      <c r="BI104" s="16">
        <v>5.11875</v>
      </c>
      <c r="BK104" s="6"/>
      <c r="BL104" s="6"/>
      <c r="BN104" s="2"/>
      <c r="BO104" s="6"/>
      <c r="BQ104" s="6"/>
      <c r="BR104" s="6"/>
      <c r="BS104" s="6"/>
    </row>
    <row r="105" spans="1:71" ht="12.75">
      <c r="A105" s="3">
        <v>1367</v>
      </c>
      <c r="C105" s="6">
        <v>43</v>
      </c>
      <c r="D105" s="6">
        <v>265.16041666666666</v>
      </c>
      <c r="E105" s="6">
        <v>43</v>
      </c>
      <c r="F105" s="6">
        <v>43</v>
      </c>
      <c r="G105" s="6">
        <v>265.16041666666666</v>
      </c>
      <c r="H105" s="6"/>
      <c r="I105" s="6"/>
      <c r="J105" s="6"/>
      <c r="K105" s="6"/>
      <c r="L105" s="6"/>
      <c r="M105" s="6"/>
      <c r="N105" s="16">
        <v>14</v>
      </c>
      <c r="O105" s="6">
        <v>4.331250000000001</v>
      </c>
      <c r="P105" s="16">
        <v>59.65</v>
      </c>
      <c r="Q105" s="16">
        <v>4.260714285714285</v>
      </c>
      <c r="R105" s="16">
        <v>8</v>
      </c>
      <c r="S105" s="6">
        <v>3.5973958333333336</v>
      </c>
      <c r="T105" s="5">
        <v>29.96875</v>
      </c>
      <c r="U105" s="16">
        <v>3.74609375</v>
      </c>
      <c r="W105" s="6"/>
      <c r="X105" s="6"/>
      <c r="Z105" s="2"/>
      <c r="AA105" s="6"/>
      <c r="AB105" s="6"/>
      <c r="AD105" s="16">
        <v>4</v>
      </c>
      <c r="AE105" s="6">
        <v>5.5</v>
      </c>
      <c r="AF105" s="16">
        <v>22</v>
      </c>
      <c r="AG105" s="16">
        <v>5.5</v>
      </c>
      <c r="AI105" s="6"/>
      <c r="AJ105" s="6"/>
      <c r="AL105" s="2"/>
      <c r="AM105" s="6"/>
      <c r="AN105" s="6"/>
      <c r="AQ105" s="6"/>
      <c r="AR105" s="6"/>
      <c r="AS105" s="6"/>
      <c r="AT105" s="16">
        <v>2</v>
      </c>
      <c r="AU105" s="6">
        <v>3.4</v>
      </c>
      <c r="AV105" s="16">
        <v>6.8</v>
      </c>
      <c r="AW105" s="16">
        <v>3.4</v>
      </c>
      <c r="AY105" s="6"/>
      <c r="AZ105" s="6"/>
      <c r="BA105" s="6"/>
      <c r="BB105" s="16">
        <v>11</v>
      </c>
      <c r="BC105" s="6">
        <v>11.549242424242426</v>
      </c>
      <c r="BD105" s="16">
        <v>127.04166666666667</v>
      </c>
      <c r="BE105" s="16">
        <v>11.549242424242424</v>
      </c>
      <c r="BF105" s="16">
        <v>4</v>
      </c>
      <c r="BG105" s="6">
        <v>4.925000000000001</v>
      </c>
      <c r="BH105" s="16">
        <v>19.700000000000003</v>
      </c>
      <c r="BI105" s="16">
        <v>4.925000000000001</v>
      </c>
      <c r="BK105" s="6"/>
      <c r="BL105" s="6"/>
      <c r="BN105" s="2"/>
      <c r="BO105" s="6"/>
      <c r="BQ105" s="6"/>
      <c r="BR105" s="6"/>
      <c r="BS105" s="6"/>
    </row>
    <row r="106" spans="1:71" ht="12.75">
      <c r="A106" s="3">
        <v>1368</v>
      </c>
      <c r="C106" s="6">
        <v>43.33333333333333</v>
      </c>
      <c r="D106" s="6">
        <v>271.5708333333333</v>
      </c>
      <c r="E106" s="6">
        <v>43.33333333333333</v>
      </c>
      <c r="F106" s="6">
        <v>43.33333333333333</v>
      </c>
      <c r="G106" s="6">
        <v>271.5708333333333</v>
      </c>
      <c r="H106" s="6"/>
      <c r="I106" s="6"/>
      <c r="J106" s="6"/>
      <c r="K106" s="6"/>
      <c r="L106" s="6"/>
      <c r="M106" s="6"/>
      <c r="N106" s="16">
        <v>16.333333333333332</v>
      </c>
      <c r="O106" s="6">
        <v>4.103125</v>
      </c>
      <c r="P106" s="16">
        <v>66.6</v>
      </c>
      <c r="Q106" s="16">
        <v>4.077551020408163</v>
      </c>
      <c r="R106" s="16">
        <v>8</v>
      </c>
      <c r="S106" s="6">
        <v>3.8881944444444447</v>
      </c>
      <c r="T106" s="5">
        <v>32.358333333333334</v>
      </c>
      <c r="U106" s="16">
        <v>4.044791666666667</v>
      </c>
      <c r="W106" s="6"/>
      <c r="X106" s="6"/>
      <c r="Z106" s="2"/>
      <c r="AA106" s="6"/>
      <c r="AB106" s="6"/>
      <c r="AD106" s="16">
        <v>2</v>
      </c>
      <c r="AE106" s="6">
        <v>3.2</v>
      </c>
      <c r="AF106" s="16">
        <v>6.4</v>
      </c>
      <c r="AG106" s="16">
        <v>3.2</v>
      </c>
      <c r="AI106" s="6"/>
      <c r="AJ106" s="6"/>
      <c r="AL106" s="2"/>
      <c r="AM106" s="6"/>
      <c r="AN106" s="6"/>
      <c r="AQ106" s="6"/>
      <c r="AR106" s="6"/>
      <c r="AS106" s="6"/>
      <c r="AT106" s="2"/>
      <c r="AU106" s="6"/>
      <c r="AV106" s="6"/>
      <c r="AY106" s="6"/>
      <c r="AZ106" s="6"/>
      <c r="BA106" s="6"/>
      <c r="BB106" s="16">
        <v>12</v>
      </c>
      <c r="BC106" s="6">
        <v>11.1875</v>
      </c>
      <c r="BD106" s="16">
        <v>146.75</v>
      </c>
      <c r="BE106" s="16">
        <v>12.229166666666666</v>
      </c>
      <c r="BF106" s="16">
        <v>5</v>
      </c>
      <c r="BG106" s="6">
        <v>3.9875</v>
      </c>
      <c r="BH106" s="16">
        <v>19.462500000000002</v>
      </c>
      <c r="BI106" s="16">
        <v>3.8925000000000005</v>
      </c>
      <c r="BK106" s="6"/>
      <c r="BL106" s="6"/>
      <c r="BN106" s="2"/>
      <c r="BO106" s="6"/>
      <c r="BQ106" s="6"/>
      <c r="BR106" s="6"/>
      <c r="BS106" s="6"/>
    </row>
    <row r="107" spans="1:71" ht="12.75">
      <c r="A107" s="3">
        <v>1369</v>
      </c>
      <c r="C107" s="6">
        <v>41.666666666666664</v>
      </c>
      <c r="D107" s="6">
        <v>287.43055555555554</v>
      </c>
      <c r="E107" s="6">
        <v>41.666666666666664</v>
      </c>
      <c r="F107" s="6">
        <v>41.666666666666664</v>
      </c>
      <c r="G107" s="6">
        <v>287.43055555555554</v>
      </c>
      <c r="H107" s="6"/>
      <c r="I107" s="6"/>
      <c r="J107" s="6"/>
      <c r="K107" s="6"/>
      <c r="L107" s="6"/>
      <c r="M107" s="6"/>
      <c r="N107" s="16">
        <v>15</v>
      </c>
      <c r="O107" s="6">
        <v>4.3875</v>
      </c>
      <c r="P107" s="16">
        <v>66.14999999999999</v>
      </c>
      <c r="Q107" s="16">
        <v>4.409999999999999</v>
      </c>
      <c r="R107" s="16">
        <v>7</v>
      </c>
      <c r="S107" s="6">
        <v>4.353703703703704</v>
      </c>
      <c r="T107" s="5">
        <v>31.591666666666665</v>
      </c>
      <c r="U107" s="16">
        <v>4.513095238095238</v>
      </c>
      <c r="V107" s="16">
        <v>2.333333333333333</v>
      </c>
      <c r="W107" s="6">
        <v>4.5</v>
      </c>
      <c r="X107" s="16">
        <v>10.666666666666666</v>
      </c>
      <c r="Y107" s="16">
        <v>4.571428571428572</v>
      </c>
      <c r="Z107" s="2"/>
      <c r="AA107" s="6"/>
      <c r="AB107" s="6"/>
      <c r="AD107" s="16">
        <v>3</v>
      </c>
      <c r="AE107" s="6">
        <v>4.9</v>
      </c>
      <c r="AF107" s="16">
        <v>14.7</v>
      </c>
      <c r="AG107" s="16">
        <v>4.9</v>
      </c>
      <c r="AI107" s="6"/>
      <c r="AJ107" s="6"/>
      <c r="AL107" s="2"/>
      <c r="AM107" s="6"/>
      <c r="AN107" s="6"/>
      <c r="AQ107" s="6"/>
      <c r="AR107" s="6"/>
      <c r="AS107" s="6"/>
      <c r="AT107" s="16">
        <v>1</v>
      </c>
      <c r="AU107" s="6">
        <v>6.5</v>
      </c>
      <c r="AV107" s="16">
        <v>6.5</v>
      </c>
      <c r="AW107" s="16">
        <v>6.5</v>
      </c>
      <c r="AY107" s="6"/>
      <c r="AZ107" s="6"/>
      <c r="BA107" s="6"/>
      <c r="BB107" s="16">
        <v>11</v>
      </c>
      <c r="BC107" s="6">
        <v>13.333333333333334</v>
      </c>
      <c r="BD107" s="16">
        <v>147</v>
      </c>
      <c r="BE107" s="16">
        <v>13.363636363636363</v>
      </c>
      <c r="BF107" s="16">
        <v>2.333333333333333</v>
      </c>
      <c r="BG107" s="6">
        <v>4.433333333333334</v>
      </c>
      <c r="BH107" s="16">
        <v>10.822222222222223</v>
      </c>
      <c r="BI107" s="16">
        <v>4.638095238095239</v>
      </c>
      <c r="BK107" s="6"/>
      <c r="BL107" s="6"/>
      <c r="BN107" s="2"/>
      <c r="BO107" s="6"/>
      <c r="BQ107" s="6"/>
      <c r="BR107" s="6"/>
      <c r="BS107" s="6"/>
    </row>
    <row r="108" spans="1:71" ht="12.75">
      <c r="A108" s="3">
        <v>1370</v>
      </c>
      <c r="C108" s="6">
        <v>47.333333333333336</v>
      </c>
      <c r="D108" s="6">
        <v>373.9166666666667</v>
      </c>
      <c r="E108" s="6">
        <v>47.333333333333336</v>
      </c>
      <c r="F108" s="6">
        <v>47.333333333333336</v>
      </c>
      <c r="G108" s="6">
        <v>373.9166666666667</v>
      </c>
      <c r="H108" s="6"/>
      <c r="I108" s="6"/>
      <c r="J108" s="6"/>
      <c r="K108" s="6"/>
      <c r="L108" s="6"/>
      <c r="M108" s="6"/>
      <c r="N108" s="16">
        <v>15.333333333333334</v>
      </c>
      <c r="O108" s="6">
        <v>6.2178571428571425</v>
      </c>
      <c r="P108" s="16">
        <v>111.6083333333333</v>
      </c>
      <c r="Q108" s="16">
        <v>7.278804347826085</v>
      </c>
      <c r="R108" s="16">
        <v>5.5</v>
      </c>
      <c r="S108" s="6">
        <v>5.096875000000001</v>
      </c>
      <c r="T108" s="5">
        <v>29.525</v>
      </c>
      <c r="U108" s="16">
        <v>5.368181818181818</v>
      </c>
      <c r="W108" s="6"/>
      <c r="X108" s="6"/>
      <c r="Z108" s="16">
        <v>1</v>
      </c>
      <c r="AA108" s="6">
        <v>6.933333333333334</v>
      </c>
      <c r="AB108" s="16">
        <v>6.933333333333334</v>
      </c>
      <c r="AC108" s="16">
        <v>6.933333333333334</v>
      </c>
      <c r="AD108" s="16">
        <v>2</v>
      </c>
      <c r="AE108" s="6">
        <v>6.375</v>
      </c>
      <c r="AF108" s="16">
        <v>12.75</v>
      </c>
      <c r="AG108" s="16">
        <v>6.375</v>
      </c>
      <c r="AH108" s="16">
        <v>5</v>
      </c>
      <c r="AI108" s="6">
        <v>5.8</v>
      </c>
      <c r="AJ108" s="16">
        <v>29</v>
      </c>
      <c r="AK108" s="16">
        <v>5.8</v>
      </c>
      <c r="AL108" s="2"/>
      <c r="AM108" s="6"/>
      <c r="AN108" s="6"/>
      <c r="AQ108" s="6"/>
      <c r="AR108" s="6"/>
      <c r="AS108" s="6"/>
      <c r="AT108" s="16">
        <v>7</v>
      </c>
      <c r="AU108" s="6">
        <v>5.8</v>
      </c>
      <c r="AV108" s="16">
        <v>40.6</v>
      </c>
      <c r="AW108" s="16">
        <v>5.8</v>
      </c>
      <c r="AY108" s="6"/>
      <c r="AZ108" s="6"/>
      <c r="BA108" s="6"/>
      <c r="BB108" s="16">
        <v>9</v>
      </c>
      <c r="BC108" s="6">
        <v>13.800000000000002</v>
      </c>
      <c r="BD108" s="16">
        <v>130.20000000000002</v>
      </c>
      <c r="BE108" s="16">
        <v>14.466666666666669</v>
      </c>
      <c r="BF108" s="16">
        <v>2.5</v>
      </c>
      <c r="BG108" s="6">
        <v>5.6</v>
      </c>
      <c r="BH108" s="16">
        <v>13.3</v>
      </c>
      <c r="BI108" s="16">
        <v>5.32</v>
      </c>
      <c r="BK108" s="6"/>
      <c r="BL108" s="6"/>
      <c r="BN108" s="2"/>
      <c r="BO108" s="6"/>
      <c r="BQ108" s="6"/>
      <c r="BR108" s="6"/>
      <c r="BS108" s="6"/>
    </row>
    <row r="110" spans="1:2" ht="12.75">
      <c r="A110" s="3" t="s">
        <v>36</v>
      </c>
      <c r="B110" s="10">
        <v>8</v>
      </c>
    </row>
    <row r="111" spans="1:2" ht="12.75">
      <c r="A111" s="3" t="s">
        <v>134</v>
      </c>
      <c r="B111" s="10"/>
    </row>
    <row r="112" spans="1:2" ht="12.75">
      <c r="A112" s="3" t="s">
        <v>174</v>
      </c>
      <c r="B112" s="1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BX87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7.00390625" style="0" customWidth="1"/>
    <col min="3" max="3" width="9.8515625" style="0" customWidth="1"/>
    <col min="4" max="4" width="10.140625" style="0" customWidth="1"/>
    <col min="5" max="5" width="8.140625" style="0" customWidth="1"/>
    <col min="6" max="6" width="9.57421875" style="0" customWidth="1"/>
    <col min="7" max="7" width="11.8515625" style="0" customWidth="1"/>
    <col min="8" max="8" width="12.28125" style="0" customWidth="1"/>
    <col min="13" max="13" width="9.00390625" style="0" customWidth="1"/>
    <col min="14" max="14" width="8.140625" style="0" customWidth="1"/>
    <col min="15" max="15" width="10.140625" style="0" customWidth="1"/>
    <col min="16" max="16" width="8.140625" style="0" customWidth="1"/>
    <col min="17" max="17" width="9.00390625" style="0" customWidth="1"/>
    <col min="18" max="20" width="8.140625" style="0" customWidth="1"/>
    <col min="21" max="21" width="9.00390625" style="0" customWidth="1"/>
    <col min="22" max="24" width="8.140625" style="0" customWidth="1"/>
    <col min="25" max="25" width="9.00390625" style="0" customWidth="1"/>
    <col min="26" max="28" width="8.140625" style="0" customWidth="1"/>
    <col min="33" max="33" width="9.00390625" style="0" customWidth="1"/>
    <col min="34" max="36" width="8.140625" style="0" customWidth="1"/>
    <col min="37" max="37" width="9.00390625" style="0" customWidth="1"/>
    <col min="38" max="40" width="8.140625" style="0" customWidth="1"/>
    <col min="41" max="41" width="9.00390625" style="0" customWidth="1"/>
    <col min="42" max="42" width="8.140625" style="0" customWidth="1"/>
    <col min="43" max="43" width="10.140625" style="0" customWidth="1"/>
    <col min="44" max="44" width="8.140625" style="0" customWidth="1"/>
    <col min="45" max="45" width="9.00390625" style="0" customWidth="1"/>
    <col min="46" max="48" width="8.140625" style="0" customWidth="1"/>
    <col min="49" max="49" width="9.00390625" style="0" customWidth="1"/>
    <col min="50" max="52" width="8.140625" style="0" customWidth="1"/>
    <col min="53" max="53" width="9.00390625" style="0" customWidth="1"/>
    <col min="54" max="56" width="8.140625" style="0" customWidth="1"/>
    <col min="57" max="57" width="13.7109375" style="0" customWidth="1"/>
    <col min="58" max="58" width="8.140625" style="0" customWidth="1"/>
    <col min="59" max="59" width="9.57421875" style="0" customWidth="1"/>
    <col min="60" max="60" width="8.140625" style="0" customWidth="1"/>
    <col min="61" max="61" width="17.00390625" style="0" customWidth="1"/>
    <col min="62" max="64" width="8.140625" style="0" customWidth="1"/>
    <col min="66" max="67" width="9.00390625" style="0" customWidth="1"/>
    <col min="68" max="68" width="10.00390625" style="0" customWidth="1"/>
    <col min="70" max="70" width="18.00390625" style="0" customWidth="1"/>
    <col min="71" max="71" width="8.140625" style="0" customWidth="1"/>
    <col min="72" max="72" width="17.421875" style="0" customWidth="1"/>
    <col min="73" max="75" width="8.140625" style="0" customWidth="1"/>
    <col min="76" max="76" width="10.421875" style="0" customWidth="1"/>
  </cols>
  <sheetData>
    <row r="1" spans="1:75" ht="12.75">
      <c r="A1" s="3" t="s">
        <v>83</v>
      </c>
      <c r="B1" s="3"/>
      <c r="C1" s="6"/>
      <c r="D1" s="6"/>
      <c r="E1" s="4" t="s">
        <v>90</v>
      </c>
      <c r="G1" s="6"/>
      <c r="J1" s="6"/>
      <c r="K1" s="22"/>
      <c r="L1" s="6"/>
      <c r="M1" s="6"/>
      <c r="N1" s="6"/>
      <c r="O1" s="6"/>
      <c r="P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N1" s="14"/>
      <c r="BO1" s="14"/>
      <c r="BP1" s="14"/>
      <c r="BR1" s="2"/>
      <c r="BS1" s="6"/>
      <c r="BU1" s="6"/>
      <c r="BV1" s="6"/>
      <c r="BW1" s="6"/>
    </row>
    <row r="2" spans="1:75" ht="12.75">
      <c r="A2" s="3"/>
      <c r="B2" s="1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N2" s="14"/>
      <c r="BO2" s="14"/>
      <c r="BP2" s="14"/>
      <c r="BR2" s="2"/>
      <c r="BS2" s="6"/>
      <c r="BU2" s="6"/>
      <c r="BV2" s="6"/>
      <c r="BW2" s="6"/>
    </row>
    <row r="3" spans="1:75" ht="12.75">
      <c r="A3" s="3"/>
      <c r="C3" s="6"/>
      <c r="D3" s="6"/>
      <c r="E3" s="6"/>
      <c r="F3" s="6"/>
      <c r="G3" s="7" t="s">
        <v>6</v>
      </c>
      <c r="H3" s="7" t="s">
        <v>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 t="s">
        <v>219</v>
      </c>
      <c r="BF3" s="6"/>
      <c r="BG3" s="6"/>
      <c r="BH3" s="6"/>
      <c r="BI3" s="6"/>
      <c r="BJ3" s="6"/>
      <c r="BK3" s="6"/>
      <c r="BL3" s="6"/>
      <c r="BN3" s="14"/>
      <c r="BO3" s="14"/>
      <c r="BP3" s="14"/>
      <c r="BR3" s="2"/>
      <c r="BS3" s="6"/>
      <c r="BU3" s="6"/>
      <c r="BV3" s="6"/>
      <c r="BW3" s="6"/>
    </row>
    <row r="4" spans="1:76" ht="12.75">
      <c r="A4" s="3"/>
      <c r="C4" s="6"/>
      <c r="D4" s="7" t="s">
        <v>6</v>
      </c>
      <c r="E4" s="7" t="s">
        <v>6</v>
      </c>
      <c r="F4" s="7" t="s">
        <v>214</v>
      </c>
      <c r="G4" s="7" t="s">
        <v>215</v>
      </c>
      <c r="H4" s="7" t="s">
        <v>140</v>
      </c>
      <c r="I4" s="6"/>
      <c r="J4" s="6"/>
      <c r="K4" s="7" t="s">
        <v>6</v>
      </c>
      <c r="L4" s="7" t="s">
        <v>6</v>
      </c>
      <c r="M4" s="6"/>
      <c r="N4" s="6"/>
      <c r="O4" s="7" t="s">
        <v>6</v>
      </c>
      <c r="P4" s="7" t="s">
        <v>6</v>
      </c>
      <c r="Q4" s="6"/>
      <c r="R4" s="6"/>
      <c r="S4" s="7" t="s">
        <v>6</v>
      </c>
      <c r="T4" s="7" t="s">
        <v>6</v>
      </c>
      <c r="U4" s="6"/>
      <c r="V4" s="6"/>
      <c r="W4" s="7" t="s">
        <v>6</v>
      </c>
      <c r="X4" s="7" t="s">
        <v>6</v>
      </c>
      <c r="Y4" s="6"/>
      <c r="Z4" s="6"/>
      <c r="AA4" s="7" t="s">
        <v>6</v>
      </c>
      <c r="AB4" s="7" t="s">
        <v>6</v>
      </c>
      <c r="AC4" s="6"/>
      <c r="AD4" s="6"/>
      <c r="AE4" s="7" t="s">
        <v>6</v>
      </c>
      <c r="AF4" s="7" t="s">
        <v>6</v>
      </c>
      <c r="AG4" s="6"/>
      <c r="AH4" s="6"/>
      <c r="AI4" s="7" t="s">
        <v>6</v>
      </c>
      <c r="AJ4" s="7" t="s">
        <v>6</v>
      </c>
      <c r="AK4" s="7" t="s">
        <v>177</v>
      </c>
      <c r="AL4" s="6"/>
      <c r="AM4" s="7" t="s">
        <v>6</v>
      </c>
      <c r="AN4" s="7" t="s">
        <v>6</v>
      </c>
      <c r="AO4" s="6"/>
      <c r="AP4" s="6"/>
      <c r="AQ4" s="7" t="s">
        <v>6</v>
      </c>
      <c r="AR4" s="7" t="s">
        <v>6</v>
      </c>
      <c r="AS4" s="6"/>
      <c r="AT4" s="6"/>
      <c r="AU4" s="7" t="s">
        <v>6</v>
      </c>
      <c r="AV4" s="7" t="s">
        <v>6</v>
      </c>
      <c r="AW4" s="6"/>
      <c r="AX4" s="6"/>
      <c r="AY4" s="7" t="s">
        <v>6</v>
      </c>
      <c r="AZ4" s="7" t="s">
        <v>6</v>
      </c>
      <c r="BA4" s="6"/>
      <c r="BB4" s="6"/>
      <c r="BC4" s="7" t="s">
        <v>6</v>
      </c>
      <c r="BD4" s="7" t="s">
        <v>6</v>
      </c>
      <c r="BE4" s="7" t="s">
        <v>220</v>
      </c>
      <c r="BF4" s="6"/>
      <c r="BG4" s="7" t="s">
        <v>6</v>
      </c>
      <c r="BH4" s="7" t="s">
        <v>6</v>
      </c>
      <c r="BI4" s="7" t="s">
        <v>234</v>
      </c>
      <c r="BJ4" s="6"/>
      <c r="BK4" s="7" t="s">
        <v>6</v>
      </c>
      <c r="BL4" s="7" t="s">
        <v>6</v>
      </c>
      <c r="BN4" s="28" t="s">
        <v>211</v>
      </c>
      <c r="BO4" s="28" t="s">
        <v>211</v>
      </c>
      <c r="BP4" s="28" t="s">
        <v>210</v>
      </c>
      <c r="BR4" s="4" t="s">
        <v>235</v>
      </c>
      <c r="BS4" s="7"/>
      <c r="BT4" s="1" t="s">
        <v>91</v>
      </c>
      <c r="BU4" s="7"/>
      <c r="BV4" s="7" t="s">
        <v>108</v>
      </c>
      <c r="BW4" s="7" t="s">
        <v>210</v>
      </c>
      <c r="BX4" s="1" t="s">
        <v>110</v>
      </c>
    </row>
    <row r="5" spans="1:76" ht="12.75">
      <c r="A5" s="3"/>
      <c r="B5" s="1" t="s">
        <v>152</v>
      </c>
      <c r="C5" s="7" t="s">
        <v>214</v>
      </c>
      <c r="D5" s="7" t="s">
        <v>210</v>
      </c>
      <c r="E5" s="7" t="s">
        <v>135</v>
      </c>
      <c r="F5" s="7" t="s">
        <v>166</v>
      </c>
      <c r="G5" s="7" t="s">
        <v>166</v>
      </c>
      <c r="H5" s="7" t="s">
        <v>166</v>
      </c>
      <c r="I5" s="7" t="s">
        <v>197</v>
      </c>
      <c r="J5" s="7" t="s">
        <v>6</v>
      </c>
      <c r="K5" s="7" t="s">
        <v>210</v>
      </c>
      <c r="L5" s="7" t="s">
        <v>135</v>
      </c>
      <c r="M5" s="7" t="s">
        <v>144</v>
      </c>
      <c r="N5" s="7" t="s">
        <v>6</v>
      </c>
      <c r="O5" s="7" t="s">
        <v>210</v>
      </c>
      <c r="P5" s="7" t="s">
        <v>135</v>
      </c>
      <c r="Q5" s="7" t="s">
        <v>203</v>
      </c>
      <c r="R5" s="7" t="s">
        <v>6</v>
      </c>
      <c r="S5" s="7" t="s">
        <v>210</v>
      </c>
      <c r="T5" s="7" t="s">
        <v>135</v>
      </c>
      <c r="U5" s="7" t="s">
        <v>189</v>
      </c>
      <c r="V5" s="7" t="s">
        <v>6</v>
      </c>
      <c r="W5" s="7" t="s">
        <v>210</v>
      </c>
      <c r="X5" s="7" t="s">
        <v>135</v>
      </c>
      <c r="Y5" s="7" t="s">
        <v>77</v>
      </c>
      <c r="Z5" s="7" t="s">
        <v>6</v>
      </c>
      <c r="AA5" s="7" t="s">
        <v>210</v>
      </c>
      <c r="AB5" s="7" t="s">
        <v>135</v>
      </c>
      <c r="AC5" s="7" t="s">
        <v>248</v>
      </c>
      <c r="AD5" s="7" t="s">
        <v>6</v>
      </c>
      <c r="AE5" s="7" t="s">
        <v>210</v>
      </c>
      <c r="AF5" s="7" t="s">
        <v>135</v>
      </c>
      <c r="AG5" s="7" t="s">
        <v>69</v>
      </c>
      <c r="AH5" s="7" t="s">
        <v>6</v>
      </c>
      <c r="AI5" s="7" t="s">
        <v>210</v>
      </c>
      <c r="AJ5" s="7" t="s">
        <v>135</v>
      </c>
      <c r="AK5" s="7" t="s">
        <v>184</v>
      </c>
      <c r="AL5" s="7" t="s">
        <v>6</v>
      </c>
      <c r="AM5" s="7" t="s">
        <v>210</v>
      </c>
      <c r="AN5" s="7" t="s">
        <v>135</v>
      </c>
      <c r="AO5" s="7" t="s">
        <v>67</v>
      </c>
      <c r="AP5" s="7" t="s">
        <v>6</v>
      </c>
      <c r="AQ5" s="7" t="s">
        <v>210</v>
      </c>
      <c r="AR5" s="7" t="s">
        <v>135</v>
      </c>
      <c r="AS5" s="7" t="s">
        <v>118</v>
      </c>
      <c r="AT5" s="7" t="s">
        <v>6</v>
      </c>
      <c r="AU5" s="7" t="s">
        <v>210</v>
      </c>
      <c r="AV5" s="7" t="s">
        <v>135</v>
      </c>
      <c r="AW5" s="7" t="s">
        <v>115</v>
      </c>
      <c r="AX5" s="7" t="s">
        <v>6</v>
      </c>
      <c r="AY5" s="7" t="s">
        <v>210</v>
      </c>
      <c r="AZ5" s="7" t="s">
        <v>135</v>
      </c>
      <c r="BA5" s="7" t="s">
        <v>248</v>
      </c>
      <c r="BB5" s="7" t="s">
        <v>6</v>
      </c>
      <c r="BC5" s="7" t="s">
        <v>210</v>
      </c>
      <c r="BD5" s="7" t="s">
        <v>135</v>
      </c>
      <c r="BE5" s="7" t="s">
        <v>93</v>
      </c>
      <c r="BF5" s="7" t="s">
        <v>6</v>
      </c>
      <c r="BG5" s="7" t="s">
        <v>210</v>
      </c>
      <c r="BH5" s="7" t="s">
        <v>135</v>
      </c>
      <c r="BI5" s="7" t="s">
        <v>163</v>
      </c>
      <c r="BJ5" s="7" t="s">
        <v>6</v>
      </c>
      <c r="BK5" s="7" t="s">
        <v>210</v>
      </c>
      <c r="BL5" s="7" t="s">
        <v>135</v>
      </c>
      <c r="BM5" s="7"/>
      <c r="BN5" s="28" t="s">
        <v>151</v>
      </c>
      <c r="BO5" s="28" t="s">
        <v>223</v>
      </c>
      <c r="BP5" s="28" t="s">
        <v>199</v>
      </c>
      <c r="BQ5" s="7"/>
      <c r="BR5" s="4" t="s">
        <v>124</v>
      </c>
      <c r="BS5" s="7"/>
      <c r="BT5" s="1"/>
      <c r="BU5" s="7"/>
      <c r="BV5" s="7"/>
      <c r="BW5" s="7" t="s">
        <v>99</v>
      </c>
      <c r="BX5" s="1" t="s">
        <v>4</v>
      </c>
    </row>
    <row r="6" spans="1:76" ht="12.75">
      <c r="A6" s="3"/>
      <c r="B6" s="1" t="s">
        <v>247</v>
      </c>
      <c r="C6" s="7" t="s">
        <v>164</v>
      </c>
      <c r="D6" s="7" t="s">
        <v>223</v>
      </c>
      <c r="E6" s="7" t="s">
        <v>223</v>
      </c>
      <c r="F6" s="7" t="s">
        <v>199</v>
      </c>
      <c r="G6" s="7" t="s">
        <v>199</v>
      </c>
      <c r="H6" s="7" t="s">
        <v>199</v>
      </c>
      <c r="I6" s="7" t="s">
        <v>158</v>
      </c>
      <c r="J6" s="7" t="s">
        <v>179</v>
      </c>
      <c r="K6" s="7" t="s">
        <v>227</v>
      </c>
      <c r="L6" s="7" t="s">
        <v>223</v>
      </c>
      <c r="M6" s="7" t="s">
        <v>158</v>
      </c>
      <c r="N6" s="7" t="s">
        <v>179</v>
      </c>
      <c r="O6" s="7" t="s">
        <v>227</v>
      </c>
      <c r="P6" s="7" t="s">
        <v>223</v>
      </c>
      <c r="Q6" s="7" t="s">
        <v>158</v>
      </c>
      <c r="R6" s="7" t="s">
        <v>179</v>
      </c>
      <c r="S6" s="7" t="s">
        <v>227</v>
      </c>
      <c r="T6" s="7" t="s">
        <v>223</v>
      </c>
      <c r="U6" s="7" t="s">
        <v>158</v>
      </c>
      <c r="V6" s="7" t="s">
        <v>179</v>
      </c>
      <c r="W6" s="7" t="s">
        <v>227</v>
      </c>
      <c r="X6" s="7" t="s">
        <v>223</v>
      </c>
      <c r="Y6" s="7" t="s">
        <v>158</v>
      </c>
      <c r="Z6" s="7" t="s">
        <v>179</v>
      </c>
      <c r="AA6" s="7" t="s">
        <v>227</v>
      </c>
      <c r="AB6" s="7" t="s">
        <v>223</v>
      </c>
      <c r="AC6" s="7" t="s">
        <v>158</v>
      </c>
      <c r="AD6" s="7" t="s">
        <v>179</v>
      </c>
      <c r="AE6" s="7" t="s">
        <v>227</v>
      </c>
      <c r="AF6" s="7" t="s">
        <v>223</v>
      </c>
      <c r="AG6" s="7" t="s">
        <v>158</v>
      </c>
      <c r="AH6" s="7" t="s">
        <v>179</v>
      </c>
      <c r="AI6" s="7" t="s">
        <v>227</v>
      </c>
      <c r="AJ6" s="7" t="s">
        <v>223</v>
      </c>
      <c r="AK6" s="7" t="s">
        <v>158</v>
      </c>
      <c r="AL6" s="7" t="s">
        <v>179</v>
      </c>
      <c r="AM6" s="7" t="s">
        <v>227</v>
      </c>
      <c r="AN6" s="7" t="s">
        <v>223</v>
      </c>
      <c r="AO6" s="7" t="s">
        <v>158</v>
      </c>
      <c r="AP6" s="7" t="s">
        <v>179</v>
      </c>
      <c r="AQ6" s="7" t="s">
        <v>227</v>
      </c>
      <c r="AR6" s="7" t="s">
        <v>223</v>
      </c>
      <c r="AS6" s="7" t="s">
        <v>158</v>
      </c>
      <c r="AT6" s="7" t="s">
        <v>179</v>
      </c>
      <c r="AU6" s="7" t="s">
        <v>227</v>
      </c>
      <c r="AV6" s="7" t="s">
        <v>223</v>
      </c>
      <c r="AW6" s="7" t="s">
        <v>158</v>
      </c>
      <c r="AX6" s="7" t="s">
        <v>179</v>
      </c>
      <c r="AY6" s="7" t="s">
        <v>227</v>
      </c>
      <c r="AZ6" s="7" t="s">
        <v>223</v>
      </c>
      <c r="BA6" s="7" t="s">
        <v>158</v>
      </c>
      <c r="BB6" s="7" t="s">
        <v>179</v>
      </c>
      <c r="BC6" s="7" t="s">
        <v>227</v>
      </c>
      <c r="BD6" s="7" t="s">
        <v>223</v>
      </c>
      <c r="BE6" s="7" t="s">
        <v>158</v>
      </c>
      <c r="BF6" s="7" t="s">
        <v>179</v>
      </c>
      <c r="BG6" s="7" t="s">
        <v>227</v>
      </c>
      <c r="BH6" s="7" t="s">
        <v>223</v>
      </c>
      <c r="BI6" s="7" t="s">
        <v>157</v>
      </c>
      <c r="BJ6" s="7" t="s">
        <v>179</v>
      </c>
      <c r="BK6" s="7" t="s">
        <v>227</v>
      </c>
      <c r="BL6" s="7" t="s">
        <v>223</v>
      </c>
      <c r="BM6" s="7"/>
      <c r="BN6" s="28" t="s">
        <v>175</v>
      </c>
      <c r="BO6" s="28" t="s">
        <v>175</v>
      </c>
      <c r="BP6" s="28" t="s">
        <v>9</v>
      </c>
      <c r="BQ6" s="7"/>
      <c r="BR6" s="4" t="s">
        <v>157</v>
      </c>
      <c r="BS6" s="7" t="s">
        <v>6</v>
      </c>
      <c r="BT6" s="1" t="s">
        <v>159</v>
      </c>
      <c r="BU6" s="7" t="s">
        <v>6</v>
      </c>
      <c r="BV6" s="7" t="s">
        <v>6</v>
      </c>
      <c r="BW6" s="7" t="s">
        <v>6</v>
      </c>
      <c r="BX6" s="1" t="s">
        <v>209</v>
      </c>
    </row>
    <row r="7" spans="1:70" ht="12.75">
      <c r="A7" s="3"/>
      <c r="C7" s="6"/>
      <c r="D7" s="6"/>
      <c r="E7" s="6"/>
      <c r="F7" s="6"/>
      <c r="G7" s="6"/>
      <c r="H7" s="6"/>
      <c r="I7" s="6"/>
      <c r="J7" s="6"/>
      <c r="K7" s="6"/>
      <c r="M7" s="2"/>
      <c r="N7" s="6"/>
      <c r="O7" s="6"/>
      <c r="Q7" s="2"/>
      <c r="R7" s="6"/>
      <c r="S7" s="22"/>
      <c r="V7" s="6"/>
      <c r="W7" s="6"/>
      <c r="Y7" s="2"/>
      <c r="Z7" s="6"/>
      <c r="AA7" s="6"/>
      <c r="AD7" s="6"/>
      <c r="AE7" s="6"/>
      <c r="AF7" s="6"/>
      <c r="AG7" s="2"/>
      <c r="AH7" s="6"/>
      <c r="AI7" s="6"/>
      <c r="AL7" s="6"/>
      <c r="AM7" s="6"/>
      <c r="AO7" s="2"/>
      <c r="AP7" s="6"/>
      <c r="AQ7" s="6"/>
      <c r="AT7" s="6"/>
      <c r="AU7" s="6"/>
      <c r="AV7" s="6"/>
      <c r="AW7" s="2"/>
      <c r="AX7" s="6"/>
      <c r="AY7" s="6"/>
      <c r="BB7" s="6"/>
      <c r="BC7" s="6"/>
      <c r="BD7" s="6"/>
      <c r="BE7" s="2"/>
      <c r="BF7" s="6"/>
      <c r="BG7" s="6"/>
      <c r="BJ7" s="6"/>
      <c r="BK7" s="6"/>
      <c r="BM7" s="2"/>
      <c r="BN7" s="6"/>
      <c r="BP7" s="6"/>
      <c r="BQ7" s="6"/>
      <c r="BR7" s="6"/>
    </row>
    <row r="8" spans="1:75" ht="12.75">
      <c r="A8" s="3"/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14"/>
      <c r="BO8" s="14"/>
      <c r="BP8" s="14"/>
      <c r="BQ8" s="6"/>
      <c r="BR8" s="2"/>
      <c r="BS8" s="6"/>
      <c r="BU8" s="6"/>
      <c r="BV8" s="6"/>
      <c r="BW8" s="6"/>
    </row>
    <row r="9" spans="1:68" ht="12.75">
      <c r="A9" s="3" t="s">
        <v>13</v>
      </c>
      <c r="B9" s="10">
        <v>8</v>
      </c>
      <c r="C9" s="6">
        <v>52.5</v>
      </c>
      <c r="D9" s="6">
        <v>117.4125</v>
      </c>
      <c r="E9" s="6">
        <v>2.236428571428571</v>
      </c>
      <c r="F9" s="6">
        <v>52.5</v>
      </c>
      <c r="G9" s="6">
        <v>117.4125</v>
      </c>
      <c r="H9" s="6">
        <v>2.236428571428571</v>
      </c>
      <c r="I9" s="6">
        <v>0</v>
      </c>
      <c r="J9" s="6">
        <v>0</v>
      </c>
      <c r="K9" s="6">
        <v>0</v>
      </c>
      <c r="L9" s="6">
        <v>0</v>
      </c>
      <c r="M9" s="6">
        <v>6</v>
      </c>
      <c r="N9" s="6">
        <v>2.3935185185185186</v>
      </c>
      <c r="O9" s="6">
        <v>13.708333333333332</v>
      </c>
      <c r="P9" s="6">
        <v>2.284722222222222</v>
      </c>
      <c r="Q9" s="6">
        <v>1</v>
      </c>
      <c r="R9" s="6">
        <v>2.3333333333333335</v>
      </c>
      <c r="S9" s="6">
        <v>2.3333333333333335</v>
      </c>
      <c r="T9" s="6">
        <v>2.3333333333333335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1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45.5</v>
      </c>
      <c r="BF9" s="6">
        <v>2.101015625</v>
      </c>
      <c r="BG9" s="6">
        <v>101.37083333333334</v>
      </c>
      <c r="BH9" s="16">
        <v>2.227930402930403</v>
      </c>
      <c r="BI9" s="6">
        <v>0</v>
      </c>
      <c r="BJ9" s="6">
        <v>0</v>
      </c>
      <c r="BK9" s="6">
        <v>0</v>
      </c>
      <c r="BL9" s="6">
        <v>0</v>
      </c>
      <c r="BN9" s="14"/>
      <c r="BO9" s="14"/>
      <c r="BP9" s="14"/>
    </row>
    <row r="10" spans="1:68" ht="12.75">
      <c r="A10" s="3" t="s">
        <v>134</v>
      </c>
      <c r="B10" s="10"/>
      <c r="C10" s="6">
        <v>6.5625</v>
      </c>
      <c r="D10" s="6">
        <v>14.6765625</v>
      </c>
      <c r="E10" s="6">
        <v>2.236428571428571</v>
      </c>
      <c r="F10" s="6">
        <v>6.5625</v>
      </c>
      <c r="G10" s="6">
        <v>14.6765625</v>
      </c>
      <c r="H10" s="6">
        <v>2.236428571428571</v>
      </c>
      <c r="I10" s="6">
        <v>0</v>
      </c>
      <c r="J10" s="6"/>
      <c r="K10" s="6">
        <v>0</v>
      </c>
      <c r="L10" s="6"/>
      <c r="M10" s="6">
        <v>0.75</v>
      </c>
      <c r="N10" s="6"/>
      <c r="O10" s="6">
        <v>1.7135416666666665</v>
      </c>
      <c r="P10" s="6">
        <v>2.284722222222222</v>
      </c>
      <c r="Q10" s="6">
        <v>0.125</v>
      </c>
      <c r="R10" s="6"/>
      <c r="S10" s="6">
        <v>0.2916666666666667</v>
      </c>
      <c r="T10" s="6">
        <v>2.3333333333333335</v>
      </c>
      <c r="U10" s="6">
        <v>0</v>
      </c>
      <c r="V10" s="6">
        <v>0</v>
      </c>
      <c r="W10" s="6">
        <v>0</v>
      </c>
      <c r="X10" s="6"/>
      <c r="Y10" s="6">
        <v>0</v>
      </c>
      <c r="Z10" s="6"/>
      <c r="AA10" s="6">
        <v>0</v>
      </c>
      <c r="AB10" s="6"/>
      <c r="AC10" s="6">
        <v>0</v>
      </c>
      <c r="AD10" s="6"/>
      <c r="AE10" s="6">
        <v>0</v>
      </c>
      <c r="AF10" s="6"/>
      <c r="AG10" s="6">
        <v>0</v>
      </c>
      <c r="AH10" s="6"/>
      <c r="AI10" s="6">
        <v>0</v>
      </c>
      <c r="AJ10" s="6"/>
      <c r="AK10" s="6">
        <v>0</v>
      </c>
      <c r="AL10" s="6"/>
      <c r="AM10" s="6">
        <v>0</v>
      </c>
      <c r="AN10" s="6"/>
      <c r="AO10" s="6">
        <v>0</v>
      </c>
      <c r="AP10" s="6"/>
      <c r="AQ10" s="6">
        <v>0</v>
      </c>
      <c r="AR10" s="6"/>
      <c r="AS10" s="6">
        <v>0</v>
      </c>
      <c r="AT10" s="6"/>
      <c r="AU10" s="6">
        <v>0</v>
      </c>
      <c r="AV10" s="6"/>
      <c r="AW10" s="6">
        <v>0</v>
      </c>
      <c r="AX10" s="6"/>
      <c r="AY10" s="6">
        <v>0</v>
      </c>
      <c r="AZ10" s="6"/>
      <c r="BA10" s="6">
        <v>0</v>
      </c>
      <c r="BB10" s="6"/>
      <c r="BC10" s="6">
        <v>0</v>
      </c>
      <c r="BD10" s="6"/>
      <c r="BE10" s="6">
        <v>5.6875</v>
      </c>
      <c r="BF10" s="6"/>
      <c r="BG10" s="6">
        <v>12.671354166666667</v>
      </c>
      <c r="BH10" s="6">
        <v>2.227930402930403</v>
      </c>
      <c r="BI10" s="6"/>
      <c r="BJ10" s="6"/>
      <c r="BK10" s="6"/>
      <c r="BL10" s="6"/>
      <c r="BN10" s="14"/>
      <c r="BO10" s="14"/>
      <c r="BP10" s="14"/>
    </row>
    <row r="11" spans="1:68" ht="12.75">
      <c r="A11" s="27" t="s">
        <v>174</v>
      </c>
      <c r="B11" s="17"/>
      <c r="C11" s="14"/>
      <c r="D11" s="14"/>
      <c r="E11" s="14"/>
      <c r="F11" s="14">
        <v>1</v>
      </c>
      <c r="G11" s="14">
        <v>1</v>
      </c>
      <c r="H11" s="14"/>
      <c r="I11" s="14">
        <v>0</v>
      </c>
      <c r="J11" s="14"/>
      <c r="K11" s="14">
        <v>0</v>
      </c>
      <c r="L11" s="14"/>
      <c r="M11" s="14">
        <v>0.11428571428571428</v>
      </c>
      <c r="N11" s="14"/>
      <c r="O11" s="14">
        <v>0.11675361084495546</v>
      </c>
      <c r="P11" s="14"/>
      <c r="Q11" s="14">
        <v>0.01904761904761905</v>
      </c>
      <c r="R11" s="14"/>
      <c r="S11" s="14">
        <v>0.01987295503743923</v>
      </c>
      <c r="T11" s="14"/>
      <c r="U11" s="14">
        <v>0</v>
      </c>
      <c r="V11" s="14"/>
      <c r="W11" s="14">
        <v>0</v>
      </c>
      <c r="X11" s="14"/>
      <c r="Y11" s="14">
        <v>0</v>
      </c>
      <c r="Z11" s="14"/>
      <c r="AA11" s="14">
        <v>0</v>
      </c>
      <c r="AB11" s="14"/>
      <c r="AC11" s="14">
        <v>0</v>
      </c>
      <c r="AD11" s="14"/>
      <c r="AE11" s="14">
        <v>0</v>
      </c>
      <c r="AF11" s="14"/>
      <c r="AG11" s="14">
        <v>0</v>
      </c>
      <c r="AH11" s="14"/>
      <c r="AI11" s="14">
        <v>0</v>
      </c>
      <c r="AJ11" s="14">
        <v>0</v>
      </c>
      <c r="AK11" s="14">
        <v>0</v>
      </c>
      <c r="AL11" s="14"/>
      <c r="AM11" s="14">
        <v>0</v>
      </c>
      <c r="AN11" s="14"/>
      <c r="AO11" s="14">
        <v>0</v>
      </c>
      <c r="AP11" s="14"/>
      <c r="AQ11" s="14">
        <v>0</v>
      </c>
      <c r="AR11" s="14"/>
      <c r="AS11" s="14">
        <v>0</v>
      </c>
      <c r="AT11" s="14"/>
      <c r="AU11" s="14">
        <v>0</v>
      </c>
      <c r="AV11" s="14"/>
      <c r="AW11" s="14">
        <v>0</v>
      </c>
      <c r="AX11" s="14"/>
      <c r="AY11" s="14">
        <v>0</v>
      </c>
      <c r="AZ11" s="14"/>
      <c r="BA11" s="14">
        <v>0</v>
      </c>
      <c r="BB11" s="14"/>
      <c r="BC11" s="14">
        <v>0</v>
      </c>
      <c r="BD11" s="14"/>
      <c r="BE11" s="14">
        <v>0.8666666666666667</v>
      </c>
      <c r="BF11" s="14"/>
      <c r="BG11" s="14">
        <v>0.8633734341176054</v>
      </c>
      <c r="BH11" s="14"/>
      <c r="BI11" s="14"/>
      <c r="BJ11" s="14"/>
      <c r="BK11" s="14">
        <v>0</v>
      </c>
      <c r="BL11" s="14"/>
      <c r="BM11" s="14"/>
      <c r="BN11" s="14">
        <v>1</v>
      </c>
      <c r="BO11" s="14">
        <v>1</v>
      </c>
      <c r="BP11" s="14">
        <v>1</v>
      </c>
    </row>
    <row r="13" spans="1:68" ht="12.75">
      <c r="A13" s="3" t="s">
        <v>14</v>
      </c>
      <c r="B13" s="10">
        <v>2</v>
      </c>
      <c r="C13" s="6">
        <v>23</v>
      </c>
      <c r="D13" s="6">
        <v>39.358333333333334</v>
      </c>
      <c r="E13" s="6">
        <v>1.711231884057971</v>
      </c>
      <c r="F13" s="6">
        <v>23</v>
      </c>
      <c r="G13" s="6">
        <v>39.358333333333334</v>
      </c>
      <c r="H13" s="6">
        <v>1.711231884057971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/>
      <c r="O13" s="6">
        <v>0</v>
      </c>
      <c r="P13" s="6"/>
      <c r="Q13" s="6">
        <v>0</v>
      </c>
      <c r="R13" s="6"/>
      <c r="S13" s="6">
        <v>0</v>
      </c>
      <c r="T13" s="6"/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23</v>
      </c>
      <c r="BF13" s="6">
        <v>1.8199900793650796</v>
      </c>
      <c r="BG13" s="6">
        <v>39.358333333333334</v>
      </c>
      <c r="BH13" s="16">
        <v>1.711231884057971</v>
      </c>
      <c r="BI13" s="6">
        <v>0</v>
      </c>
      <c r="BJ13" s="6">
        <v>0</v>
      </c>
      <c r="BK13" s="6">
        <v>0</v>
      </c>
      <c r="BL13" s="6">
        <v>0</v>
      </c>
      <c r="BN13" s="14"/>
      <c r="BO13" s="14"/>
      <c r="BP13" s="14"/>
    </row>
    <row r="14" spans="1:68" ht="12.75">
      <c r="A14" s="3" t="s">
        <v>134</v>
      </c>
      <c r="B14" s="10"/>
      <c r="C14" s="6">
        <v>11.5</v>
      </c>
      <c r="D14" s="6">
        <v>19.679166666666667</v>
      </c>
      <c r="E14" s="6">
        <v>1.711231884057971</v>
      </c>
      <c r="F14" s="6">
        <v>11.5</v>
      </c>
      <c r="G14" s="6">
        <v>19.679166666666667</v>
      </c>
      <c r="H14" s="6">
        <v>1.711231884057971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>
        <v>11.5</v>
      </c>
      <c r="BF14" s="6"/>
      <c r="BG14" s="6">
        <v>19.679166666666667</v>
      </c>
      <c r="BH14" s="6">
        <v>1.711231884057971</v>
      </c>
      <c r="BI14" s="6"/>
      <c r="BJ14" s="6"/>
      <c r="BK14" s="6"/>
      <c r="BL14" s="6"/>
      <c r="BN14" s="14"/>
      <c r="BO14" s="14"/>
      <c r="BP14" s="14"/>
    </row>
    <row r="15" spans="1:68" ht="12.75">
      <c r="A15" s="3" t="s">
        <v>174</v>
      </c>
      <c r="B15" s="10"/>
      <c r="C15" s="6"/>
      <c r="D15" s="6"/>
      <c r="E15" s="6"/>
      <c r="F15" s="14">
        <v>1</v>
      </c>
      <c r="G15" s="14">
        <v>1</v>
      </c>
      <c r="H15" s="6"/>
      <c r="I15" s="14">
        <v>0</v>
      </c>
      <c r="J15" s="14"/>
      <c r="K15" s="14">
        <v>0</v>
      </c>
      <c r="L15" s="14"/>
      <c r="M15" s="14">
        <v>0</v>
      </c>
      <c r="N15" s="14"/>
      <c r="O15" s="14">
        <v>0</v>
      </c>
      <c r="P15" s="14"/>
      <c r="Q15" s="14">
        <v>0</v>
      </c>
      <c r="R15" s="14"/>
      <c r="S15" s="14">
        <v>0</v>
      </c>
      <c r="T15" s="14"/>
      <c r="U15" s="14">
        <v>0</v>
      </c>
      <c r="V15" s="6">
        <v>0</v>
      </c>
      <c r="W15" s="14">
        <v>0</v>
      </c>
      <c r="X15" s="6">
        <v>0</v>
      </c>
      <c r="Y15" s="14">
        <v>0</v>
      </c>
      <c r="Z15" s="14"/>
      <c r="AA15" s="14">
        <v>0</v>
      </c>
      <c r="AB15" s="14"/>
      <c r="AC15" s="14">
        <v>0</v>
      </c>
      <c r="AD15" s="14"/>
      <c r="AE15" s="14">
        <v>0</v>
      </c>
      <c r="AF15" s="14"/>
      <c r="AG15" s="14">
        <v>0</v>
      </c>
      <c r="AH15" s="14"/>
      <c r="AI15" s="14">
        <v>0</v>
      </c>
      <c r="AJ15" s="14"/>
      <c r="AK15" s="14">
        <v>0</v>
      </c>
      <c r="AL15" s="14"/>
      <c r="AM15" s="14">
        <v>0</v>
      </c>
      <c r="AN15" s="14"/>
      <c r="AO15" s="14">
        <v>0</v>
      </c>
      <c r="AP15" s="14"/>
      <c r="AQ15" s="14">
        <v>0</v>
      </c>
      <c r="AR15" s="14"/>
      <c r="AS15" s="14">
        <v>0</v>
      </c>
      <c r="AT15" s="14"/>
      <c r="AU15" s="14">
        <v>0</v>
      </c>
      <c r="AV15" s="14"/>
      <c r="AW15" s="14">
        <v>0</v>
      </c>
      <c r="AX15" s="14"/>
      <c r="AY15" s="14">
        <v>0</v>
      </c>
      <c r="AZ15" s="14"/>
      <c r="BA15" s="14">
        <v>0</v>
      </c>
      <c r="BB15" s="14"/>
      <c r="BC15" s="14">
        <v>0</v>
      </c>
      <c r="BD15" s="14"/>
      <c r="BE15" s="14">
        <v>1</v>
      </c>
      <c r="BF15" s="14"/>
      <c r="BG15" s="14">
        <v>1</v>
      </c>
      <c r="BH15" s="14"/>
      <c r="BI15" s="14"/>
      <c r="BJ15" s="14"/>
      <c r="BK15" s="6">
        <v>0</v>
      </c>
      <c r="BL15" s="6"/>
      <c r="BN15" s="14">
        <v>1</v>
      </c>
      <c r="BO15" s="14">
        <v>1</v>
      </c>
      <c r="BP15" s="14">
        <v>1</v>
      </c>
    </row>
    <row r="17" spans="1:68" ht="12.75">
      <c r="A17" s="3" t="s">
        <v>21</v>
      </c>
      <c r="B17" s="10">
        <v>0</v>
      </c>
      <c r="C17" s="6"/>
      <c r="D17" s="6"/>
      <c r="E17" s="6"/>
      <c r="F17" s="6"/>
      <c r="G17" s="6"/>
      <c r="H17" s="6"/>
      <c r="I17" s="6">
        <v>0</v>
      </c>
      <c r="J17" s="6">
        <v>0</v>
      </c>
      <c r="K17" s="6">
        <v>0</v>
      </c>
      <c r="L17" s="6">
        <v>0</v>
      </c>
      <c r="M17" s="6"/>
      <c r="N17" s="6"/>
      <c r="O17" s="6"/>
      <c r="P17" s="6"/>
      <c r="Q17" s="6"/>
      <c r="R17" s="6"/>
      <c r="S17" s="6"/>
      <c r="T17" s="6"/>
      <c r="U17" s="6"/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16">
        <v>0</v>
      </c>
      <c r="BI17" s="6">
        <v>0</v>
      </c>
      <c r="BJ17" s="6">
        <v>0</v>
      </c>
      <c r="BK17" s="6">
        <v>0</v>
      </c>
      <c r="BL17" s="6">
        <v>0</v>
      </c>
      <c r="BN17" s="14"/>
      <c r="BO17" s="14"/>
      <c r="BP17" s="14"/>
    </row>
    <row r="18" spans="1:68" ht="12.75">
      <c r="A18" s="3" t="s">
        <v>134</v>
      </c>
      <c r="B18" s="1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16"/>
      <c r="BI18" s="6"/>
      <c r="BJ18" s="6"/>
      <c r="BK18" s="6"/>
      <c r="BL18" s="6"/>
      <c r="BN18" s="14"/>
      <c r="BO18" s="14"/>
      <c r="BP18" s="14"/>
    </row>
    <row r="19" spans="1:68" ht="12.75">
      <c r="A19" s="3" t="s">
        <v>174</v>
      </c>
      <c r="B19" s="1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N19" s="14"/>
      <c r="BO19" s="14"/>
      <c r="BP19" s="14"/>
    </row>
    <row r="21" spans="1:71" ht="12.75">
      <c r="A21" s="3" t="s">
        <v>32</v>
      </c>
      <c r="B21" s="10">
        <v>9</v>
      </c>
      <c r="C21" s="6">
        <v>174.5</v>
      </c>
      <c r="D21" s="6">
        <v>312.7118694733041</v>
      </c>
      <c r="E21" s="6">
        <v>1.7920450972682183</v>
      </c>
      <c r="F21" s="6">
        <v>107</v>
      </c>
      <c r="G21" s="6">
        <v>174.15208411976874</v>
      </c>
      <c r="H21" s="6">
        <v>1.627589571212792</v>
      </c>
      <c r="I21" s="6">
        <v>67.5</v>
      </c>
      <c r="J21" s="6">
        <v>2.117531331836888</v>
      </c>
      <c r="K21" s="6">
        <v>138.55978535353535</v>
      </c>
      <c r="L21" s="16">
        <v>2.0527375607931164</v>
      </c>
      <c r="M21" s="6">
        <v>35</v>
      </c>
      <c r="N21" s="6">
        <v>1.6619179996380447</v>
      </c>
      <c r="O21" s="6">
        <v>62.74468342799867</v>
      </c>
      <c r="P21" s="16">
        <v>1.7927052407999622</v>
      </c>
      <c r="Q21" s="6">
        <v>31</v>
      </c>
      <c r="R21" s="16">
        <v>1.4597171112061997</v>
      </c>
      <c r="S21" s="6">
        <v>44.9421229139923</v>
      </c>
      <c r="T21" s="6">
        <v>1.4497459004513644</v>
      </c>
      <c r="U21" s="6">
        <v>1</v>
      </c>
      <c r="V21" s="6">
        <v>1.3</v>
      </c>
      <c r="W21" s="6">
        <v>1.3</v>
      </c>
      <c r="X21" s="16">
        <v>1.3</v>
      </c>
      <c r="Y21" s="6">
        <v>0</v>
      </c>
      <c r="Z21" s="6">
        <v>0</v>
      </c>
      <c r="AA21" s="6">
        <v>0</v>
      </c>
      <c r="AB21" s="6">
        <v>0</v>
      </c>
      <c r="AC21" s="6">
        <v>3</v>
      </c>
      <c r="AD21" s="6">
        <v>1.0583333333333333</v>
      </c>
      <c r="AE21" s="6">
        <v>3.175</v>
      </c>
      <c r="AF21" s="16">
        <v>1.0583333333333333</v>
      </c>
      <c r="AG21" s="6">
        <v>3</v>
      </c>
      <c r="AH21" s="6">
        <v>1.225</v>
      </c>
      <c r="AI21" s="6">
        <v>3.7249999999999996</v>
      </c>
      <c r="AJ21" s="16">
        <v>1.2416666666666665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7</v>
      </c>
      <c r="AX21" s="6">
        <v>1.728125</v>
      </c>
      <c r="AY21" s="6">
        <v>12.6125</v>
      </c>
      <c r="AZ21" s="16">
        <v>1.8017857142857143</v>
      </c>
      <c r="BA21" s="6">
        <v>3</v>
      </c>
      <c r="BB21" s="6">
        <v>1.0583333333333333</v>
      </c>
      <c r="BC21" s="6">
        <v>3.175</v>
      </c>
      <c r="BD21" s="16">
        <v>1.0583333333333333</v>
      </c>
      <c r="BE21" s="6">
        <v>27</v>
      </c>
      <c r="BF21" s="6">
        <v>1.629669312169312</v>
      </c>
      <c r="BG21" s="6">
        <v>45.65277777777778</v>
      </c>
      <c r="BH21" s="16">
        <v>1.6908436213991769</v>
      </c>
      <c r="BI21" s="6">
        <v>0</v>
      </c>
      <c r="BJ21" s="6">
        <v>0</v>
      </c>
      <c r="BK21" s="6">
        <v>0</v>
      </c>
      <c r="BL21" s="6">
        <v>0</v>
      </c>
      <c r="BN21" s="14"/>
      <c r="BO21" s="14"/>
      <c r="BP21" s="14"/>
      <c r="BR21" s="2"/>
      <c r="BS21" s="6"/>
    </row>
    <row r="22" spans="1:71" ht="12.75">
      <c r="A22" s="3" t="s">
        <v>134</v>
      </c>
      <c r="B22" s="10"/>
      <c r="C22" s="6">
        <v>19.38888888888889</v>
      </c>
      <c r="D22" s="6">
        <v>34.745763274811566</v>
      </c>
      <c r="E22" s="6">
        <v>1.7920450972682183</v>
      </c>
      <c r="F22" s="6">
        <v>11.88888888888889</v>
      </c>
      <c r="G22" s="6">
        <v>19.350231568863194</v>
      </c>
      <c r="H22" s="6">
        <v>1.627589571212792</v>
      </c>
      <c r="I22" s="6">
        <v>7.5</v>
      </c>
      <c r="J22" s="16"/>
      <c r="K22" s="6">
        <v>15.395531705948372</v>
      </c>
      <c r="L22" s="16">
        <v>2.0527375607931164</v>
      </c>
      <c r="M22" s="6">
        <v>3.888888888888889</v>
      </c>
      <c r="N22" s="6">
        <v>1.6619179996380447</v>
      </c>
      <c r="O22" s="6">
        <v>6.971631491999853</v>
      </c>
      <c r="P22" s="16">
        <v>1.7927052407999622</v>
      </c>
      <c r="Q22" s="6">
        <v>3.4444444444444446</v>
      </c>
      <c r="R22" s="16"/>
      <c r="S22" s="6">
        <v>4.993569212665811</v>
      </c>
      <c r="T22" s="6">
        <v>1.4497459004513644</v>
      </c>
      <c r="U22" s="6">
        <v>0.1111111111111111</v>
      </c>
      <c r="V22" s="6"/>
      <c r="W22" s="6">
        <v>0.14444444444444446</v>
      </c>
      <c r="X22" s="16">
        <v>1.3000000000000003</v>
      </c>
      <c r="Y22" s="6"/>
      <c r="Z22" s="6"/>
      <c r="AA22" s="6"/>
      <c r="AB22" s="6"/>
      <c r="AC22" s="6">
        <v>0.3333333333333333</v>
      </c>
      <c r="AD22" s="6"/>
      <c r="AE22" s="6">
        <v>0.35277777777777775</v>
      </c>
      <c r="AF22" s="16">
        <v>1.0583333333333333</v>
      </c>
      <c r="AG22" s="6">
        <v>0.3333333333333333</v>
      </c>
      <c r="AH22" s="6"/>
      <c r="AI22" s="6">
        <v>0.41388888888888886</v>
      </c>
      <c r="AJ22" s="16">
        <v>1.2416666666666667</v>
      </c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>
        <v>0.7777777777777778</v>
      </c>
      <c r="AX22" s="16"/>
      <c r="AY22" s="6">
        <v>1.401388888888889</v>
      </c>
      <c r="AZ22" s="16">
        <v>1.8017857142857143</v>
      </c>
      <c r="BA22" s="6">
        <v>0.3333333333333333</v>
      </c>
      <c r="BB22" s="6"/>
      <c r="BC22" s="6">
        <v>0.35277777777777775</v>
      </c>
      <c r="BD22" s="16">
        <v>1.0583333333333333</v>
      </c>
      <c r="BE22" s="6">
        <v>3</v>
      </c>
      <c r="BF22" s="16"/>
      <c r="BG22" s="6">
        <v>5.072530864197531</v>
      </c>
      <c r="BH22" s="16">
        <v>1.6908436213991769</v>
      </c>
      <c r="BI22" s="6"/>
      <c r="BJ22" s="6"/>
      <c r="BK22" s="6"/>
      <c r="BL22" s="6"/>
      <c r="BN22" s="14"/>
      <c r="BO22" s="14"/>
      <c r="BP22" s="14"/>
      <c r="BR22" s="2"/>
      <c r="BS22" s="6"/>
    </row>
    <row r="23" spans="1:71" ht="12.75">
      <c r="A23" s="3" t="s">
        <v>174</v>
      </c>
      <c r="B23" s="10"/>
      <c r="C23" s="6"/>
      <c r="D23" s="14"/>
      <c r="E23" s="14"/>
      <c r="F23" s="14">
        <v>0.6131805157593123</v>
      </c>
      <c r="G23" s="14">
        <v>0.5569090946662514</v>
      </c>
      <c r="H23" s="14"/>
      <c r="I23" s="14">
        <v>0.3868194842406877</v>
      </c>
      <c r="J23" s="29"/>
      <c r="K23" s="14">
        <v>0.4430909053337487</v>
      </c>
      <c r="L23" s="29"/>
      <c r="M23" s="14">
        <v>0.20057306590257878</v>
      </c>
      <c r="N23" s="29"/>
      <c r="O23" s="14">
        <v>0.2006469518847449</v>
      </c>
      <c r="P23" s="29"/>
      <c r="Q23" s="14">
        <v>0.17765042979942694</v>
      </c>
      <c r="R23" s="29"/>
      <c r="S23" s="14">
        <v>0.14371735549944953</v>
      </c>
      <c r="T23" s="29"/>
      <c r="U23" s="14">
        <v>0.0057306590257879654</v>
      </c>
      <c r="V23" s="14"/>
      <c r="W23" s="14">
        <v>0.004157181504461505</v>
      </c>
      <c r="X23" s="29"/>
      <c r="Y23" s="14">
        <v>0</v>
      </c>
      <c r="Z23" s="14"/>
      <c r="AA23" s="14">
        <v>0</v>
      </c>
      <c r="AB23" s="14"/>
      <c r="AC23" s="14">
        <v>0.017191977077363897</v>
      </c>
      <c r="AD23" s="14"/>
      <c r="AE23" s="14">
        <v>0.010153116366665597</v>
      </c>
      <c r="AF23" s="29"/>
      <c r="AG23" s="14">
        <v>0.017191977077363897</v>
      </c>
      <c r="AH23" s="14"/>
      <c r="AI23" s="14">
        <v>0.011911923926245464</v>
      </c>
      <c r="AJ23" s="29"/>
      <c r="AK23" s="14">
        <v>0</v>
      </c>
      <c r="AL23" s="14"/>
      <c r="AM23" s="14"/>
      <c r="AN23" s="14">
        <v>0</v>
      </c>
      <c r="AO23" s="14">
        <v>0</v>
      </c>
      <c r="AP23" s="14"/>
      <c r="AQ23" s="14">
        <v>0</v>
      </c>
      <c r="AR23" s="14"/>
      <c r="AS23" s="14">
        <v>0</v>
      </c>
      <c r="AT23" s="14"/>
      <c r="AU23" s="14">
        <v>0</v>
      </c>
      <c r="AV23" s="14"/>
      <c r="AW23" s="14">
        <v>0.04011461318051576</v>
      </c>
      <c r="AX23" s="29"/>
      <c r="AY23" s="14">
        <v>0.04033265517309287</v>
      </c>
      <c r="AZ23" s="29"/>
      <c r="BA23" s="14">
        <v>0.017191977077363897</v>
      </c>
      <c r="BB23" s="14"/>
      <c r="BC23" s="14">
        <v>0.010153116366665597</v>
      </c>
      <c r="BD23" s="29"/>
      <c r="BE23" s="14">
        <v>0.15472779369627507</v>
      </c>
      <c r="BF23" s="29"/>
      <c r="BG23" s="14">
        <v>0.14598991031159153</v>
      </c>
      <c r="BH23" s="29"/>
      <c r="BI23" s="14">
        <v>0</v>
      </c>
      <c r="BJ23" s="14"/>
      <c r="BK23" s="14"/>
      <c r="BL23" s="14"/>
      <c r="BM23" s="14"/>
      <c r="BN23" s="14">
        <v>1</v>
      </c>
      <c r="BO23" s="14">
        <v>1</v>
      </c>
      <c r="BP23" s="14">
        <v>1</v>
      </c>
      <c r="BR23" s="2"/>
      <c r="BS23" s="6"/>
    </row>
    <row r="25" spans="1:68" ht="12.75">
      <c r="A25" s="3" t="s">
        <v>33</v>
      </c>
      <c r="B25" s="10">
        <v>7</v>
      </c>
      <c r="C25" s="6">
        <v>158.5</v>
      </c>
      <c r="D25" s="6">
        <v>401.76818002691266</v>
      </c>
      <c r="E25" s="6">
        <v>2.534815015942667</v>
      </c>
      <c r="F25" s="6">
        <v>108.5</v>
      </c>
      <c r="G25" s="6">
        <v>207.20069444444442</v>
      </c>
      <c r="H25" s="6">
        <v>1.9096838197644648</v>
      </c>
      <c r="I25" s="6">
        <v>50</v>
      </c>
      <c r="J25" s="6">
        <v>3.818552640010253</v>
      </c>
      <c r="K25" s="6">
        <v>194.5674855824683</v>
      </c>
      <c r="L25" s="16">
        <v>3.891349711649366</v>
      </c>
      <c r="M25" s="6">
        <v>35.5</v>
      </c>
      <c r="N25" s="6">
        <v>1.776765046296296</v>
      </c>
      <c r="O25" s="6">
        <v>69.68125</v>
      </c>
      <c r="P25" s="6">
        <v>1.9628521126760565</v>
      </c>
      <c r="Q25" s="6">
        <v>40</v>
      </c>
      <c r="R25" s="6">
        <v>1.696797839506173</v>
      </c>
      <c r="S25" s="6">
        <v>73.98194444444445</v>
      </c>
      <c r="T25" s="6">
        <v>1.8495486111111112</v>
      </c>
      <c r="U25" s="6">
        <v>2</v>
      </c>
      <c r="V25" s="6">
        <v>1.725</v>
      </c>
      <c r="W25" s="6">
        <v>3.45</v>
      </c>
      <c r="X25" s="16">
        <v>1.725</v>
      </c>
      <c r="Y25" s="6">
        <v>0</v>
      </c>
      <c r="Z25" s="6">
        <v>0</v>
      </c>
      <c r="AA25" s="6">
        <v>0</v>
      </c>
      <c r="AB25" s="6">
        <v>0</v>
      </c>
      <c r="AC25" s="6">
        <v>2</v>
      </c>
      <c r="AD25" s="6">
        <v>1.475</v>
      </c>
      <c r="AE25" s="6">
        <v>2.95</v>
      </c>
      <c r="AF25" s="16">
        <v>1.475</v>
      </c>
      <c r="AG25" s="6">
        <v>7.5</v>
      </c>
      <c r="AH25" s="6">
        <v>1.4791666666666667</v>
      </c>
      <c r="AI25" s="6">
        <v>12.025</v>
      </c>
      <c r="AJ25" s="16">
        <v>1.6033333333333333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2</v>
      </c>
      <c r="BB25" s="6">
        <v>1.475</v>
      </c>
      <c r="BC25" s="6">
        <v>2.95</v>
      </c>
      <c r="BD25" s="16">
        <v>1.475</v>
      </c>
      <c r="BE25" s="6">
        <v>21.5</v>
      </c>
      <c r="BF25" s="6">
        <v>2.187152777777778</v>
      </c>
      <c r="BG25" s="6">
        <v>45.1125</v>
      </c>
      <c r="BH25" s="16">
        <v>2.0982558139534886</v>
      </c>
      <c r="BI25" s="6">
        <v>0</v>
      </c>
      <c r="BJ25" s="6">
        <v>0</v>
      </c>
      <c r="BK25" s="6">
        <v>0</v>
      </c>
      <c r="BL25" s="6">
        <v>0</v>
      </c>
      <c r="BN25" s="14"/>
      <c r="BO25" s="14"/>
      <c r="BP25" s="14"/>
    </row>
    <row r="26" spans="1:68" ht="12.75">
      <c r="A26" s="3" t="s">
        <v>134</v>
      </c>
      <c r="B26" s="10"/>
      <c r="C26" s="6">
        <v>22.642857142857142</v>
      </c>
      <c r="D26" s="6">
        <v>57.39545428955895</v>
      </c>
      <c r="E26" s="6">
        <v>2.534815015942667</v>
      </c>
      <c r="F26" s="6">
        <v>15.5</v>
      </c>
      <c r="G26" s="6">
        <v>29.600099206349203</v>
      </c>
      <c r="H26" s="6">
        <v>1.9096838197644643</v>
      </c>
      <c r="I26" s="6">
        <v>7.142857142857143</v>
      </c>
      <c r="J26" s="6"/>
      <c r="K26" s="6">
        <v>27.795355083209756</v>
      </c>
      <c r="L26" s="6">
        <v>3.8913497116493656</v>
      </c>
      <c r="M26" s="6">
        <v>5.071428571428571</v>
      </c>
      <c r="N26" s="6"/>
      <c r="O26" s="6">
        <v>9.954464285714286</v>
      </c>
      <c r="P26" s="6">
        <v>1.9628521126760565</v>
      </c>
      <c r="Q26" s="6">
        <v>5.714285714285714</v>
      </c>
      <c r="R26" s="6"/>
      <c r="S26" s="6">
        <v>10.568849206349208</v>
      </c>
      <c r="T26" s="6">
        <v>1.8495486111111115</v>
      </c>
      <c r="U26" s="6">
        <v>0.2857142857142857</v>
      </c>
      <c r="V26" s="6"/>
      <c r="W26" s="6">
        <v>0.4928571428571429</v>
      </c>
      <c r="X26" s="6">
        <v>1.725</v>
      </c>
      <c r="Y26" s="6"/>
      <c r="Z26" s="6"/>
      <c r="AA26" s="6"/>
      <c r="AB26" s="6"/>
      <c r="AC26" s="6">
        <v>0.2857142857142857</v>
      </c>
      <c r="AD26" s="6"/>
      <c r="AE26" s="6">
        <v>0.42142857142857143</v>
      </c>
      <c r="AF26" s="6">
        <v>1.475</v>
      </c>
      <c r="AG26" s="6">
        <v>1.0714285714285714</v>
      </c>
      <c r="AH26" s="6"/>
      <c r="AI26" s="6">
        <v>1.717857142857143</v>
      </c>
      <c r="AJ26" s="6">
        <v>1.6033333333333335</v>
      </c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>
        <v>0.2857142857142857</v>
      </c>
      <c r="BB26" s="6"/>
      <c r="BC26" s="6">
        <v>0.42142857142857143</v>
      </c>
      <c r="BD26" s="6">
        <v>1.475</v>
      </c>
      <c r="BE26" s="6">
        <v>3.0714285714285716</v>
      </c>
      <c r="BF26" s="6"/>
      <c r="BG26" s="6">
        <v>6.444642857142858</v>
      </c>
      <c r="BH26" s="6">
        <v>2.0982558139534886</v>
      </c>
      <c r="BI26" s="6">
        <v>0</v>
      </c>
      <c r="BJ26" s="6">
        <v>0</v>
      </c>
      <c r="BK26" s="6">
        <v>0</v>
      </c>
      <c r="BL26" s="6">
        <v>0</v>
      </c>
      <c r="BN26" s="14"/>
      <c r="BO26" s="14"/>
      <c r="BP26" s="14"/>
    </row>
    <row r="27" spans="1:68" ht="12.75">
      <c r="A27" s="3" t="s">
        <v>174</v>
      </c>
      <c r="B27" s="10"/>
      <c r="C27" s="6"/>
      <c r="D27" s="6"/>
      <c r="E27" s="6"/>
      <c r="F27" s="14">
        <v>0.6845425867507886</v>
      </c>
      <c r="G27" s="14">
        <v>0.5157220127053491</v>
      </c>
      <c r="H27" s="6"/>
      <c r="I27" s="14">
        <v>0.31545741324921134</v>
      </c>
      <c r="J27" s="6"/>
      <c r="K27" s="14">
        <v>0.48427798729465105</v>
      </c>
      <c r="L27" s="6"/>
      <c r="M27" s="14">
        <v>0.22397476340694006</v>
      </c>
      <c r="N27" s="6"/>
      <c r="O27" s="14">
        <v>0.17343645779845573</v>
      </c>
      <c r="P27" s="6"/>
      <c r="Q27" s="14">
        <v>0.25236593059936907</v>
      </c>
      <c r="R27" s="6"/>
      <c r="S27" s="14">
        <v>0.18414087556532907</v>
      </c>
      <c r="T27" s="6"/>
      <c r="U27" s="14">
        <v>0.012618296529968454</v>
      </c>
      <c r="V27" s="6"/>
      <c r="W27" s="14">
        <v>0.00858704141221164</v>
      </c>
      <c r="X27" s="6"/>
      <c r="Y27" s="14">
        <v>0</v>
      </c>
      <c r="Z27" s="6"/>
      <c r="AA27" s="6"/>
      <c r="AB27" s="14">
        <v>0</v>
      </c>
      <c r="AC27" s="14">
        <v>0.012618296529968454</v>
      </c>
      <c r="AD27" s="6"/>
      <c r="AE27" s="14">
        <v>0.007342542656818648</v>
      </c>
      <c r="AF27" s="6"/>
      <c r="AG27" s="14">
        <v>0.0473186119873817</v>
      </c>
      <c r="AH27" s="6"/>
      <c r="AI27" s="14">
        <v>0.02993019506720144</v>
      </c>
      <c r="AJ27" s="6"/>
      <c r="AK27" s="14">
        <v>0</v>
      </c>
      <c r="AL27" s="6"/>
      <c r="AM27" s="14">
        <v>0</v>
      </c>
      <c r="AN27" s="6"/>
      <c r="AO27" s="14">
        <v>0</v>
      </c>
      <c r="AP27" s="6"/>
      <c r="AQ27" s="14">
        <v>0</v>
      </c>
      <c r="AR27" s="6"/>
      <c r="AS27" s="14">
        <v>0</v>
      </c>
      <c r="AT27" s="6"/>
      <c r="AU27" s="14">
        <v>0</v>
      </c>
      <c r="AV27" s="6"/>
      <c r="AW27" s="14">
        <v>0</v>
      </c>
      <c r="AX27" s="6"/>
      <c r="AY27" s="14">
        <v>0</v>
      </c>
      <c r="AZ27" s="6"/>
      <c r="BA27" s="14">
        <v>0.012618296529968454</v>
      </c>
      <c r="BB27" s="6"/>
      <c r="BC27" s="14">
        <v>0.007342542656818648</v>
      </c>
      <c r="BD27" s="6"/>
      <c r="BE27" s="14">
        <v>0.13564668769716087</v>
      </c>
      <c r="BF27" s="6"/>
      <c r="BG27" s="14">
        <v>0.11228490020533263</v>
      </c>
      <c r="BH27" s="6"/>
      <c r="BI27" s="14">
        <v>0</v>
      </c>
      <c r="BJ27" s="6"/>
      <c r="BK27" s="14">
        <v>0</v>
      </c>
      <c r="BL27" s="6"/>
      <c r="BN27" s="14">
        <v>1</v>
      </c>
      <c r="BO27" s="14">
        <v>1.0000000000000002</v>
      </c>
      <c r="BP27" s="14">
        <v>1.0000000000000002</v>
      </c>
    </row>
    <row r="29" spans="1:68" ht="12.75">
      <c r="A29" s="3" t="s">
        <v>34</v>
      </c>
      <c r="B29" s="10">
        <v>8</v>
      </c>
      <c r="C29" s="6">
        <v>136.163</v>
      </c>
      <c r="D29" s="6">
        <v>786.0197833333333</v>
      </c>
      <c r="E29" s="6">
        <v>5.772638553302536</v>
      </c>
      <c r="F29" s="6">
        <v>62.5</v>
      </c>
      <c r="G29" s="6">
        <v>212.85208333333335</v>
      </c>
      <c r="H29" s="6">
        <v>3.4056333333333333</v>
      </c>
      <c r="I29" s="6">
        <v>73.663</v>
      </c>
      <c r="J29" s="6">
        <v>7.881510416666666</v>
      </c>
      <c r="K29" s="6">
        <v>573.1677</v>
      </c>
      <c r="L29" s="16">
        <v>7.780944300395042</v>
      </c>
      <c r="M29" s="6">
        <v>7</v>
      </c>
      <c r="N29" s="6">
        <v>3.45</v>
      </c>
      <c r="O29" s="6">
        <v>23.4</v>
      </c>
      <c r="P29" s="6">
        <v>3.3428571428571425</v>
      </c>
      <c r="Q29" s="6">
        <v>21</v>
      </c>
      <c r="R29" s="6">
        <v>3.720833333333333</v>
      </c>
      <c r="S29" s="6">
        <v>80.9</v>
      </c>
      <c r="T29" s="6">
        <v>3.8523809523809525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1</v>
      </c>
      <c r="AX29" s="6">
        <v>4.75</v>
      </c>
      <c r="AY29" s="6">
        <v>4.75</v>
      </c>
      <c r="AZ29" s="16">
        <v>4.75</v>
      </c>
      <c r="BA29" s="6">
        <v>0</v>
      </c>
      <c r="BB29" s="6">
        <v>0</v>
      </c>
      <c r="BC29" s="6">
        <v>0</v>
      </c>
      <c r="BD29" s="6">
        <v>0</v>
      </c>
      <c r="BE29" s="6">
        <v>33.5</v>
      </c>
      <c r="BF29" s="6">
        <v>3.4444444444444446</v>
      </c>
      <c r="BG29" s="6">
        <v>103.80208333333334</v>
      </c>
      <c r="BH29" s="16">
        <v>3.0985696517412937</v>
      </c>
      <c r="BI29" s="6">
        <v>0</v>
      </c>
      <c r="BJ29" s="6">
        <v>0</v>
      </c>
      <c r="BK29" s="6">
        <v>0</v>
      </c>
      <c r="BL29" s="6">
        <v>0</v>
      </c>
      <c r="BN29" s="14"/>
      <c r="BO29" s="14"/>
      <c r="BP29" s="14"/>
    </row>
    <row r="30" spans="1:68" ht="12.75">
      <c r="A30" s="3" t="s">
        <v>134</v>
      </c>
      <c r="B30" s="10"/>
      <c r="C30" s="6">
        <v>17.020375</v>
      </c>
      <c r="D30" s="6">
        <v>98.25247291666666</v>
      </c>
      <c r="E30" s="6">
        <v>5.772638553302536</v>
      </c>
      <c r="F30" s="6">
        <v>7.8125</v>
      </c>
      <c r="G30" s="6">
        <v>26.60651041666667</v>
      </c>
      <c r="H30" s="6">
        <v>3.4056333333333333</v>
      </c>
      <c r="I30" s="6">
        <v>9.207875</v>
      </c>
      <c r="J30" s="6"/>
      <c r="K30" s="6">
        <v>71.6459625</v>
      </c>
      <c r="L30" s="16">
        <v>7.780944300395042</v>
      </c>
      <c r="M30" s="6">
        <v>0.875</v>
      </c>
      <c r="N30" s="6"/>
      <c r="O30" s="6">
        <v>2.925</v>
      </c>
      <c r="P30" s="6">
        <v>3.3428571428571425</v>
      </c>
      <c r="Q30" s="6">
        <v>2.625</v>
      </c>
      <c r="R30" s="6"/>
      <c r="S30" s="6">
        <v>10.1125</v>
      </c>
      <c r="T30" s="6">
        <v>3.8523809523809525</v>
      </c>
      <c r="U30" s="6"/>
      <c r="V30" s="6"/>
      <c r="W30" s="6"/>
      <c r="X30" s="6"/>
      <c r="Y30" s="6"/>
      <c r="Z30" s="6"/>
      <c r="AA30" s="6"/>
      <c r="AB30" s="6"/>
      <c r="AC30" s="6">
        <v>0</v>
      </c>
      <c r="AD30" s="6"/>
      <c r="AE30" s="6">
        <v>0</v>
      </c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>
        <v>0.125</v>
      </c>
      <c r="AX30" s="6"/>
      <c r="AY30" s="6">
        <v>0.59375</v>
      </c>
      <c r="AZ30" s="6">
        <v>4.75</v>
      </c>
      <c r="BA30" s="6">
        <v>0</v>
      </c>
      <c r="BB30" s="6"/>
      <c r="BC30" s="6">
        <v>0</v>
      </c>
      <c r="BD30" s="6"/>
      <c r="BE30" s="6">
        <v>4.1875</v>
      </c>
      <c r="BF30" s="6"/>
      <c r="BG30" s="6">
        <v>12.975260416666668</v>
      </c>
      <c r="BH30" s="6">
        <v>3.0985696517412937</v>
      </c>
      <c r="BI30" s="6">
        <v>0</v>
      </c>
      <c r="BJ30" s="6"/>
      <c r="BK30" s="6">
        <v>0</v>
      </c>
      <c r="BL30" s="6"/>
      <c r="BN30" s="14"/>
      <c r="BO30" s="14"/>
      <c r="BP30" s="14"/>
    </row>
    <row r="31" spans="1:68" ht="12.75">
      <c r="A31" s="3" t="s">
        <v>174</v>
      </c>
      <c r="B31" s="10"/>
      <c r="C31" s="6"/>
      <c r="D31" s="6"/>
      <c r="E31" s="6"/>
      <c r="F31" s="14">
        <v>0.4590086881164486</v>
      </c>
      <c r="G31" s="14">
        <v>0.27079736139804966</v>
      </c>
      <c r="H31" s="6"/>
      <c r="I31" s="14">
        <v>0.5409913118835513</v>
      </c>
      <c r="K31" s="14">
        <v>0.7292026386019503</v>
      </c>
      <c r="M31" s="14">
        <v>0.05140897306904225</v>
      </c>
      <c r="N31" s="6"/>
      <c r="O31" s="14">
        <v>0.029770243060252066</v>
      </c>
      <c r="Q31" s="14">
        <v>0.15422691920712675</v>
      </c>
      <c r="S31" s="14">
        <v>0.10292361810146977</v>
      </c>
      <c r="U31" s="14">
        <v>0</v>
      </c>
      <c r="W31" s="14">
        <v>0</v>
      </c>
      <c r="Y31" s="14">
        <v>0</v>
      </c>
      <c r="AA31" s="14">
        <v>0</v>
      </c>
      <c r="AB31" s="6"/>
      <c r="AC31" s="14">
        <v>0</v>
      </c>
      <c r="AE31" s="14">
        <v>0</v>
      </c>
      <c r="AG31" s="14">
        <v>0</v>
      </c>
      <c r="AI31" s="14">
        <v>0</v>
      </c>
      <c r="AK31" s="14">
        <v>0</v>
      </c>
      <c r="AM31" s="14">
        <v>0</v>
      </c>
      <c r="AN31" s="6"/>
      <c r="AO31" s="14">
        <v>0</v>
      </c>
      <c r="AQ31" s="14">
        <v>0</v>
      </c>
      <c r="AR31" s="6"/>
      <c r="AS31" s="14">
        <v>0</v>
      </c>
      <c r="AU31" s="14">
        <v>0</v>
      </c>
      <c r="AV31" s="14">
        <v>0</v>
      </c>
      <c r="AW31" s="14">
        <v>0.007344139009863178</v>
      </c>
      <c r="AY31" s="14">
        <v>0.006043104894709287</v>
      </c>
      <c r="BA31" s="14">
        <v>0</v>
      </c>
      <c r="BC31" s="14">
        <v>0</v>
      </c>
      <c r="BE31" s="14">
        <v>0.24602865683041647</v>
      </c>
      <c r="BG31" s="14">
        <v>0.13206039534161854</v>
      </c>
      <c r="BH31" s="6"/>
      <c r="BI31" s="14">
        <v>0</v>
      </c>
      <c r="BK31" s="14">
        <v>0</v>
      </c>
      <c r="BN31" s="14">
        <v>1</v>
      </c>
      <c r="BO31" s="14">
        <v>1</v>
      </c>
      <c r="BP31" s="14">
        <v>1</v>
      </c>
    </row>
    <row r="33" spans="1:68" ht="12.75">
      <c r="A33" s="3" t="s">
        <v>36</v>
      </c>
      <c r="B33" s="10">
        <v>8</v>
      </c>
      <c r="C33" s="6">
        <v>324.33333333333337</v>
      </c>
      <c r="D33" s="6">
        <v>2078.664583333333</v>
      </c>
      <c r="E33" s="6">
        <v>6.409037769784171</v>
      </c>
      <c r="F33" s="6">
        <v>224.33333333333331</v>
      </c>
      <c r="G33" s="6">
        <v>1031.3479166666666</v>
      </c>
      <c r="H33" s="6">
        <v>4.597390416047548</v>
      </c>
      <c r="I33" s="6">
        <v>100</v>
      </c>
      <c r="J33" s="6">
        <v>10.522665719696969</v>
      </c>
      <c r="K33" s="6">
        <v>1047.3166666666666</v>
      </c>
      <c r="L33" s="16">
        <v>10.473166666666666</v>
      </c>
      <c r="M33" s="6">
        <v>102.66666666666666</v>
      </c>
      <c r="N33" s="6">
        <v>4.590628224206349</v>
      </c>
      <c r="O33" s="6">
        <v>484.4208333333333</v>
      </c>
      <c r="P33" s="6">
        <v>4.71838474025974</v>
      </c>
      <c r="Q33" s="6">
        <v>45.5</v>
      </c>
      <c r="R33" s="6">
        <v>4.04504794973545</v>
      </c>
      <c r="S33" s="6">
        <v>186.62708333333333</v>
      </c>
      <c r="T33" s="6">
        <v>4.101694139194139</v>
      </c>
      <c r="U33" s="6">
        <v>5.333333333333333</v>
      </c>
      <c r="V33" s="6">
        <v>4.259375</v>
      </c>
      <c r="W33" s="6">
        <v>21.90416666666667</v>
      </c>
      <c r="X33" s="16">
        <v>4.10703125</v>
      </c>
      <c r="Y33" s="6">
        <v>3</v>
      </c>
      <c r="Z33" s="6">
        <v>6.666666666666667</v>
      </c>
      <c r="AA33" s="6">
        <v>20</v>
      </c>
      <c r="AB33" s="16">
        <v>6.666666666666667</v>
      </c>
      <c r="AC33" s="6">
        <v>0</v>
      </c>
      <c r="AD33" s="6">
        <v>0</v>
      </c>
      <c r="AE33" s="6">
        <v>0</v>
      </c>
      <c r="AF33" s="6">
        <v>0</v>
      </c>
      <c r="AG33" s="6">
        <v>15</v>
      </c>
      <c r="AH33" s="6">
        <v>4.689583333333334</v>
      </c>
      <c r="AI33" s="6">
        <v>70.72083333333333</v>
      </c>
      <c r="AJ33" s="16">
        <v>4.714722222222222</v>
      </c>
      <c r="AK33" s="6">
        <v>5</v>
      </c>
      <c r="AL33" s="6">
        <v>5.8</v>
      </c>
      <c r="AM33" s="6">
        <v>29</v>
      </c>
      <c r="AN33" s="16">
        <v>5.8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12</v>
      </c>
      <c r="AX33" s="6">
        <v>4.675</v>
      </c>
      <c r="AY33" s="6">
        <v>59.900000000000006</v>
      </c>
      <c r="AZ33" s="16">
        <v>4.991666666666667</v>
      </c>
      <c r="BA33" s="6">
        <v>0</v>
      </c>
      <c r="BB33" s="6">
        <v>0</v>
      </c>
      <c r="BC33" s="6">
        <v>0</v>
      </c>
      <c r="BD33" s="6">
        <v>0</v>
      </c>
      <c r="BE33" s="6">
        <v>35.833333333333336</v>
      </c>
      <c r="BF33" s="6">
        <v>4.634392361111111</v>
      </c>
      <c r="BG33" s="6">
        <v>158.775</v>
      </c>
      <c r="BH33" s="16">
        <v>4.430930232558139</v>
      </c>
      <c r="BI33" s="6">
        <v>0</v>
      </c>
      <c r="BJ33" s="6">
        <v>0</v>
      </c>
      <c r="BK33" s="6">
        <v>0</v>
      </c>
      <c r="BL33" s="6">
        <v>0</v>
      </c>
      <c r="BN33" s="14"/>
      <c r="BO33" s="14"/>
      <c r="BP33" s="14"/>
    </row>
    <row r="34" spans="1:68" ht="12.75">
      <c r="A34" s="3" t="s">
        <v>134</v>
      </c>
      <c r="B34" s="10"/>
      <c r="C34" s="6">
        <v>40.54166666666667</v>
      </c>
      <c r="D34" s="6">
        <v>259.83307291666665</v>
      </c>
      <c r="E34" s="6">
        <v>6.409037769784171</v>
      </c>
      <c r="F34" s="6">
        <v>28.041666666666664</v>
      </c>
      <c r="G34" s="6">
        <v>128.91848958333333</v>
      </c>
      <c r="H34" s="6">
        <v>4.597390416047548</v>
      </c>
      <c r="I34" s="6">
        <v>12.5</v>
      </c>
      <c r="K34" s="6">
        <v>130.91458333333333</v>
      </c>
      <c r="L34" s="16">
        <v>10.473166666666666</v>
      </c>
      <c r="M34" s="6">
        <v>12.833333333333332</v>
      </c>
      <c r="N34" s="6"/>
      <c r="O34" s="6">
        <v>60.55260416666666</v>
      </c>
      <c r="P34" s="6">
        <v>4.71838474025974</v>
      </c>
      <c r="Q34" s="6">
        <v>5.6875</v>
      </c>
      <c r="R34" s="6"/>
      <c r="S34" s="6">
        <v>23.328385416666666</v>
      </c>
      <c r="T34" s="6">
        <v>4.101694139194139</v>
      </c>
      <c r="U34" s="6">
        <v>0.6666666666666666</v>
      </c>
      <c r="V34" s="6"/>
      <c r="W34" s="6">
        <v>2.7380208333333336</v>
      </c>
      <c r="X34" s="16">
        <v>4.10703125</v>
      </c>
      <c r="Y34" s="6">
        <v>0.375</v>
      </c>
      <c r="Z34" s="6"/>
      <c r="AA34" s="6">
        <v>2.5</v>
      </c>
      <c r="AB34" s="16">
        <v>6.666666666666667</v>
      </c>
      <c r="AG34" s="6">
        <v>1.875</v>
      </c>
      <c r="AH34" s="6"/>
      <c r="AI34" s="6">
        <v>8.840104166666666</v>
      </c>
      <c r="AJ34" s="16">
        <v>4.714722222222222</v>
      </c>
      <c r="AK34" s="6">
        <v>0.625</v>
      </c>
      <c r="AL34" s="6"/>
      <c r="AM34" s="6">
        <v>3.625</v>
      </c>
      <c r="AN34" s="16">
        <v>5.8</v>
      </c>
      <c r="AW34" s="6">
        <v>1.5</v>
      </c>
      <c r="AY34" s="6">
        <v>7.487500000000001</v>
      </c>
      <c r="AZ34" s="16">
        <v>4.991666666666667</v>
      </c>
      <c r="BE34" s="6">
        <v>4.479166666666667</v>
      </c>
      <c r="BF34" s="6"/>
      <c r="BG34" s="6">
        <v>19.846875</v>
      </c>
      <c r="BH34" s="16">
        <v>4.430930232558139</v>
      </c>
      <c r="BN34" s="14"/>
      <c r="BO34" s="14"/>
      <c r="BP34" s="14"/>
    </row>
    <row r="35" spans="1:68" ht="12.75">
      <c r="A35" s="3" t="s">
        <v>174</v>
      </c>
      <c r="B35" s="10"/>
      <c r="C35" s="6"/>
      <c r="D35" s="6"/>
      <c r="E35" s="6"/>
      <c r="F35" s="14">
        <v>0.6916752312435764</v>
      </c>
      <c r="G35" s="14">
        <v>0.49615889207714486</v>
      </c>
      <c r="H35" s="6"/>
      <c r="I35" s="14">
        <v>0.3083247687564234</v>
      </c>
      <c r="J35" s="6"/>
      <c r="K35" s="14">
        <v>0.5038411079228551</v>
      </c>
      <c r="L35" s="6"/>
      <c r="M35" s="14">
        <v>0.316546762589928</v>
      </c>
      <c r="N35" s="6"/>
      <c r="O35" s="14">
        <v>0.23304425216911098</v>
      </c>
      <c r="P35" s="6"/>
      <c r="Q35" s="14">
        <v>0.14028776978417265</v>
      </c>
      <c r="R35" s="6"/>
      <c r="S35" s="14">
        <v>0.08978220191449038</v>
      </c>
      <c r="T35" s="6"/>
      <c r="U35" s="14">
        <v>0.016443987667009247</v>
      </c>
      <c r="V35" s="6"/>
      <c r="W35" s="14">
        <v>0.010537614794755047</v>
      </c>
      <c r="X35" s="6"/>
      <c r="Y35" s="14">
        <v>0.009249743062692701</v>
      </c>
      <c r="Z35" s="6"/>
      <c r="AA35" s="14">
        <v>0.00962156192026331</v>
      </c>
      <c r="AB35" s="6"/>
      <c r="AC35" s="14">
        <v>0</v>
      </c>
      <c r="AD35" s="6"/>
      <c r="AE35" s="14">
        <v>0</v>
      </c>
      <c r="AF35" s="6"/>
      <c r="AG35" s="14">
        <v>0.04624871531346351</v>
      </c>
      <c r="AH35" s="6"/>
      <c r="AI35" s="14">
        <v>0.03402224384846441</v>
      </c>
      <c r="AJ35" s="6"/>
      <c r="AK35" s="14">
        <v>0.01541623843782117</v>
      </c>
      <c r="AL35" s="6"/>
      <c r="AM35" s="14">
        <v>0.0139512647843818</v>
      </c>
      <c r="AN35" s="6"/>
      <c r="AO35" s="14">
        <v>0</v>
      </c>
      <c r="AP35" s="6"/>
      <c r="AQ35" s="14">
        <v>0</v>
      </c>
      <c r="AR35" s="6"/>
      <c r="AS35" s="14">
        <v>0</v>
      </c>
      <c r="AT35" s="6"/>
      <c r="AU35" s="14">
        <v>0</v>
      </c>
      <c r="AV35" s="6"/>
      <c r="AW35" s="14">
        <v>0.036998972250770805</v>
      </c>
      <c r="AX35" s="6"/>
      <c r="AY35" s="14">
        <v>0.028816577951188617</v>
      </c>
      <c r="AZ35" s="6"/>
      <c r="BA35" s="14">
        <v>0</v>
      </c>
      <c r="BB35" s="6"/>
      <c r="BC35" s="14">
        <v>0</v>
      </c>
      <c r="BD35" s="6"/>
      <c r="BE35" s="14">
        <v>0.1104830421377184</v>
      </c>
      <c r="BF35" s="6"/>
      <c r="BG35" s="14">
        <v>0.07638317469449037</v>
      </c>
      <c r="BH35" s="6"/>
      <c r="BI35" s="14">
        <v>0</v>
      </c>
      <c r="BJ35" s="6"/>
      <c r="BK35" s="6"/>
      <c r="BL35" s="6"/>
      <c r="BN35" s="14">
        <v>0.9999999999999999</v>
      </c>
      <c r="BO35" s="14">
        <v>1</v>
      </c>
      <c r="BP35" s="14">
        <v>1</v>
      </c>
    </row>
    <row r="37" spans="1:68" ht="12.75">
      <c r="A37" s="3" t="s">
        <v>37</v>
      </c>
      <c r="B37" s="10">
        <v>5</v>
      </c>
      <c r="C37" s="6">
        <v>225.33333333333334</v>
      </c>
      <c r="D37" s="6">
        <v>1878.523157051282</v>
      </c>
      <c r="E37" s="6">
        <v>8.336641229517523</v>
      </c>
      <c r="F37" s="6">
        <v>186.33333333333334</v>
      </c>
      <c r="G37" s="6">
        <v>1318.4450320512822</v>
      </c>
      <c r="H37" s="6">
        <v>7.075733624604376</v>
      </c>
      <c r="I37" s="6">
        <v>39</v>
      </c>
      <c r="J37" s="6">
        <v>14.402135416666667</v>
      </c>
      <c r="K37" s="6">
        <v>560.078125</v>
      </c>
      <c r="L37" s="16">
        <v>14.360977564102564</v>
      </c>
      <c r="M37" s="6">
        <v>74.83333333333333</v>
      </c>
      <c r="N37" s="6">
        <v>6.598306471306472</v>
      </c>
      <c r="O37" s="6">
        <v>526.9554487179487</v>
      </c>
      <c r="P37" s="6">
        <v>7.041720918279938</v>
      </c>
      <c r="Q37" s="6">
        <v>41.666666666666664</v>
      </c>
      <c r="R37" s="6">
        <v>6.797916666666666</v>
      </c>
      <c r="S37" s="6">
        <v>320.30208333333337</v>
      </c>
      <c r="T37" s="6">
        <v>7.6872500000000015</v>
      </c>
      <c r="U37" s="6">
        <v>3.666666666666667</v>
      </c>
      <c r="V37" s="6">
        <v>5.675</v>
      </c>
      <c r="W37" s="6">
        <v>21.016666666666666</v>
      </c>
      <c r="X37" s="16">
        <v>5.7318181818181815</v>
      </c>
      <c r="Y37" s="6">
        <v>4</v>
      </c>
      <c r="Z37" s="6">
        <v>5.7</v>
      </c>
      <c r="AA37" s="6">
        <v>22.8</v>
      </c>
      <c r="AB37" s="16">
        <v>5.7</v>
      </c>
      <c r="AC37" s="6">
        <v>0</v>
      </c>
      <c r="AD37" s="6">
        <v>0</v>
      </c>
      <c r="AE37" s="6">
        <v>0</v>
      </c>
      <c r="AF37" s="6">
        <v>0</v>
      </c>
      <c r="AG37" s="6">
        <v>23.666666666666664</v>
      </c>
      <c r="AH37" s="6">
        <v>7.525999999999999</v>
      </c>
      <c r="AI37" s="6">
        <v>157.78333333333336</v>
      </c>
      <c r="AJ37" s="16">
        <v>6.666901408450706</v>
      </c>
      <c r="AK37" s="6">
        <v>0</v>
      </c>
      <c r="AL37" s="6">
        <v>0</v>
      </c>
      <c r="AM37" s="6">
        <v>0</v>
      </c>
      <c r="AN37" s="1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17</v>
      </c>
      <c r="AX37" s="6">
        <v>5.828125</v>
      </c>
      <c r="AY37" s="6">
        <v>106.4375</v>
      </c>
      <c r="AZ37" s="16">
        <v>6.261029411764706</v>
      </c>
      <c r="BA37" s="6">
        <v>0</v>
      </c>
      <c r="BB37" s="6">
        <v>0</v>
      </c>
      <c r="BC37" s="6">
        <v>0</v>
      </c>
      <c r="BD37" s="6">
        <v>0</v>
      </c>
      <c r="BE37" s="6">
        <v>21.5</v>
      </c>
      <c r="BF37" s="6">
        <v>7.796428571428571</v>
      </c>
      <c r="BG37" s="6">
        <v>163.15</v>
      </c>
      <c r="BH37" s="16">
        <v>7.588372093023256</v>
      </c>
      <c r="BI37" s="6">
        <v>0</v>
      </c>
      <c r="BJ37" s="6">
        <v>0</v>
      </c>
      <c r="BK37" s="6">
        <v>0</v>
      </c>
      <c r="BL37" s="6">
        <v>0</v>
      </c>
      <c r="BN37" s="14"/>
      <c r="BO37" s="14"/>
      <c r="BP37" s="14"/>
    </row>
    <row r="38" spans="1:68" ht="12.75">
      <c r="A38" s="3" t="s">
        <v>134</v>
      </c>
      <c r="B38" s="10"/>
      <c r="C38" s="6">
        <v>45.06666666666667</v>
      </c>
      <c r="D38" s="6">
        <v>375.7046314102564</v>
      </c>
      <c r="E38" s="16">
        <v>8.336641229517523</v>
      </c>
      <c r="F38" s="6">
        <v>37.266666666666666</v>
      </c>
      <c r="G38" s="6">
        <v>263.6890064102564</v>
      </c>
      <c r="H38" s="16">
        <v>7.075733624604376</v>
      </c>
      <c r="I38" s="6">
        <v>7.8</v>
      </c>
      <c r="J38" s="6"/>
      <c r="K38" s="6">
        <v>112.015625</v>
      </c>
      <c r="L38" s="16">
        <v>14.360977564102564</v>
      </c>
      <c r="M38" s="6">
        <v>14.966666666666665</v>
      </c>
      <c r="N38" s="6"/>
      <c r="O38" s="6">
        <v>105.39108974358973</v>
      </c>
      <c r="P38" s="16">
        <v>7.041720918279938</v>
      </c>
      <c r="Q38" s="6">
        <v>8.333333333333332</v>
      </c>
      <c r="R38" s="6"/>
      <c r="S38" s="6">
        <v>64.06041666666667</v>
      </c>
      <c r="T38" s="16">
        <v>7.6872500000000015</v>
      </c>
      <c r="U38" s="6">
        <v>0.7333333333333334</v>
      </c>
      <c r="V38" s="6"/>
      <c r="W38" s="6">
        <v>4.203333333333333</v>
      </c>
      <c r="X38" s="16">
        <v>5.7318181818181815</v>
      </c>
      <c r="Y38" s="6">
        <v>0.8</v>
      </c>
      <c r="Z38" s="6"/>
      <c r="AA38" s="6">
        <v>4.5600000000000005</v>
      </c>
      <c r="AB38" s="16">
        <v>5.7</v>
      </c>
      <c r="AC38" s="6">
        <v>0</v>
      </c>
      <c r="AD38" s="6"/>
      <c r="AE38" s="6">
        <v>0</v>
      </c>
      <c r="AF38" s="6"/>
      <c r="AG38" s="6">
        <v>4.7333333333333325</v>
      </c>
      <c r="AH38" s="16"/>
      <c r="AI38" s="6">
        <v>31.556666666666672</v>
      </c>
      <c r="AJ38" s="16">
        <v>6.666901408450706</v>
      </c>
      <c r="AK38" s="6">
        <v>0</v>
      </c>
      <c r="AL38" s="6"/>
      <c r="AM38" s="6">
        <v>0</v>
      </c>
      <c r="AN38" s="6"/>
      <c r="AO38" s="6">
        <v>0</v>
      </c>
      <c r="AP38" s="6"/>
      <c r="AQ38" s="6">
        <v>0</v>
      </c>
      <c r="AR38" s="6"/>
      <c r="AS38" s="6">
        <v>0</v>
      </c>
      <c r="AT38" s="6"/>
      <c r="AU38" s="6">
        <v>0</v>
      </c>
      <c r="AV38" s="6"/>
      <c r="AW38" s="6">
        <v>3.4</v>
      </c>
      <c r="AX38" s="6"/>
      <c r="AY38" s="6">
        <v>21.2875</v>
      </c>
      <c r="AZ38" s="16">
        <v>6.2610294117647065</v>
      </c>
      <c r="BA38" s="6">
        <v>0</v>
      </c>
      <c r="BB38" s="6"/>
      <c r="BC38" s="6">
        <v>0</v>
      </c>
      <c r="BD38" s="6"/>
      <c r="BE38" s="6">
        <v>4.3</v>
      </c>
      <c r="BF38" s="6"/>
      <c r="BG38" s="6">
        <v>32.63</v>
      </c>
      <c r="BH38" s="16">
        <v>7.588372093023256</v>
      </c>
      <c r="BI38" s="6">
        <v>0</v>
      </c>
      <c r="BJ38" s="6"/>
      <c r="BK38" s="6">
        <v>0</v>
      </c>
      <c r="BL38" s="6"/>
      <c r="BN38" s="14"/>
      <c r="BO38" s="14"/>
      <c r="BP38" s="14"/>
    </row>
    <row r="39" spans="1:68" ht="12.75">
      <c r="A39" s="3" t="s">
        <v>174</v>
      </c>
      <c r="B39" s="10"/>
      <c r="C39" s="6"/>
      <c r="D39" s="6"/>
      <c r="E39" s="6"/>
      <c r="F39" s="14">
        <v>0.826923076923077</v>
      </c>
      <c r="G39" s="14">
        <v>0.7018518920580386</v>
      </c>
      <c r="H39" s="6"/>
      <c r="I39" s="14">
        <v>0.17307692307692307</v>
      </c>
      <c r="J39" s="6"/>
      <c r="K39" s="14">
        <v>0.29814810794196156</v>
      </c>
      <c r="L39" s="6"/>
      <c r="M39" s="14">
        <v>0.3321005917159763</v>
      </c>
      <c r="N39" s="6"/>
      <c r="O39" s="14">
        <v>0.280515811977059</v>
      </c>
      <c r="P39" s="6"/>
      <c r="Q39" s="14">
        <v>0.18491124260355027</v>
      </c>
      <c r="R39" s="6"/>
      <c r="S39" s="14">
        <v>0.1705073914745409</v>
      </c>
      <c r="T39" s="6"/>
      <c r="U39" s="14">
        <v>0.016272189349112426</v>
      </c>
      <c r="V39" s="6"/>
      <c r="W39" s="14">
        <v>0.011187866696121292</v>
      </c>
      <c r="X39" s="6"/>
      <c r="Y39" s="14">
        <v>0.01775147928994083</v>
      </c>
      <c r="Z39" s="6"/>
      <c r="AA39" s="14">
        <v>0.012137194004991221</v>
      </c>
      <c r="AB39" s="6"/>
      <c r="AC39" s="14">
        <v>0</v>
      </c>
      <c r="AD39" s="6"/>
      <c r="AE39" s="14">
        <v>0</v>
      </c>
      <c r="AF39" s="6"/>
      <c r="AG39" s="14">
        <v>0.10502958579881655</v>
      </c>
      <c r="AH39" s="6"/>
      <c r="AI39" s="14">
        <v>0.08399328629038882</v>
      </c>
      <c r="AJ39" s="6"/>
      <c r="AK39" s="14">
        <v>0</v>
      </c>
      <c r="AL39" s="6"/>
      <c r="AM39" s="14">
        <v>0</v>
      </c>
      <c r="AN39" s="6"/>
      <c r="AO39" s="14">
        <v>0</v>
      </c>
      <c r="AP39" s="6"/>
      <c r="AQ39" s="14">
        <v>0</v>
      </c>
      <c r="AR39" s="6"/>
      <c r="AS39" s="14">
        <v>0</v>
      </c>
      <c r="AT39" s="6"/>
      <c r="AU39" s="14">
        <v>0</v>
      </c>
      <c r="AV39" s="6"/>
      <c r="AW39" s="14">
        <v>0.07544378698224852</v>
      </c>
      <c r="AX39" s="6"/>
      <c r="AY39" s="14">
        <v>0.05666020118009882</v>
      </c>
      <c r="AZ39" s="6"/>
      <c r="BA39" s="14">
        <v>0</v>
      </c>
      <c r="BB39" s="6"/>
      <c r="BC39" s="14">
        <v>0</v>
      </c>
      <c r="BD39" s="6"/>
      <c r="BE39" s="14">
        <v>0.09541420118343195</v>
      </c>
      <c r="BF39" s="6"/>
      <c r="BG39" s="14">
        <v>0.08685014043483849</v>
      </c>
      <c r="BH39" s="6"/>
      <c r="BI39" s="14">
        <v>0</v>
      </c>
      <c r="BJ39" s="6"/>
      <c r="BK39" s="14">
        <v>0</v>
      </c>
      <c r="BL39" s="6"/>
      <c r="BN39" s="14">
        <v>0.9999999999999999</v>
      </c>
      <c r="BO39" s="14">
        <v>1.0000000000000002</v>
      </c>
      <c r="BP39" s="14">
        <v>1</v>
      </c>
    </row>
    <row r="40" spans="1:68" ht="12.75">
      <c r="A40" s="3"/>
      <c r="B40" s="10"/>
      <c r="C40" s="6"/>
      <c r="D40" s="6"/>
      <c r="E40" s="6"/>
      <c r="F40" s="6"/>
      <c r="G40" s="6"/>
      <c r="H40" s="6"/>
      <c r="BN40" s="14"/>
      <c r="BO40" s="14"/>
      <c r="BP40" s="14"/>
    </row>
    <row r="41" spans="1:68" ht="12.75">
      <c r="A41" s="3" t="s">
        <v>38</v>
      </c>
      <c r="B41" s="10">
        <v>8</v>
      </c>
      <c r="C41" s="6">
        <v>266.25</v>
      </c>
      <c r="D41" s="6">
        <v>2530.047916666667</v>
      </c>
      <c r="E41" s="6">
        <v>9.502527386541471</v>
      </c>
      <c r="F41" s="6">
        <v>212.25</v>
      </c>
      <c r="G41" s="6">
        <v>1619.2979166666669</v>
      </c>
      <c r="H41" s="6">
        <v>7.629201020808796</v>
      </c>
      <c r="I41" s="6">
        <v>54</v>
      </c>
      <c r="J41" s="6">
        <v>16.183928571428574</v>
      </c>
      <c r="K41" s="6">
        <v>910.75</v>
      </c>
      <c r="L41" s="16">
        <v>16.86574074074074</v>
      </c>
      <c r="M41" s="6">
        <v>54.25</v>
      </c>
      <c r="N41" s="6">
        <v>7.602988591269842</v>
      </c>
      <c r="O41" s="6">
        <v>478.77291666666673</v>
      </c>
      <c r="P41" s="6">
        <v>8.82530721966206</v>
      </c>
      <c r="Q41" s="6">
        <v>2.75</v>
      </c>
      <c r="R41" s="6">
        <v>5.279166666666667</v>
      </c>
      <c r="S41" s="6">
        <v>14.5875</v>
      </c>
      <c r="T41" s="6">
        <v>5.304545454545455</v>
      </c>
      <c r="U41" s="6">
        <v>6</v>
      </c>
      <c r="V41" s="6">
        <v>8.014583333333334</v>
      </c>
      <c r="W41" s="6">
        <v>57.97083333333334</v>
      </c>
      <c r="X41" s="16">
        <v>9.661805555555556</v>
      </c>
      <c r="Y41" s="6">
        <v>27.5</v>
      </c>
      <c r="Z41" s="6">
        <v>5.754166666666667</v>
      </c>
      <c r="AA41" s="6">
        <v>159.7</v>
      </c>
      <c r="AB41" s="16">
        <v>5.807272727272727</v>
      </c>
      <c r="AC41" s="6">
        <v>0</v>
      </c>
      <c r="AD41" s="6">
        <v>0</v>
      </c>
      <c r="AE41" s="6">
        <v>0</v>
      </c>
      <c r="AF41" s="6">
        <v>0</v>
      </c>
      <c r="AG41" s="6">
        <v>52</v>
      </c>
      <c r="AH41" s="6">
        <v>7.111040249433108</v>
      </c>
      <c r="AI41" s="6">
        <v>370.9375</v>
      </c>
      <c r="AJ41" s="16">
        <v>7.133413461538462</v>
      </c>
      <c r="AK41" s="6">
        <v>3</v>
      </c>
      <c r="AL41" s="6">
        <v>6.1</v>
      </c>
      <c r="AM41" s="6">
        <v>19.2</v>
      </c>
      <c r="AN41" s="16">
        <v>6.4</v>
      </c>
      <c r="AO41" s="6">
        <v>8.5</v>
      </c>
      <c r="AP41" s="6">
        <v>13.416666666666668</v>
      </c>
      <c r="AQ41" s="6">
        <v>114.04166666666667</v>
      </c>
      <c r="AR41" s="16">
        <v>13.416666666666668</v>
      </c>
      <c r="AS41" s="6">
        <v>0</v>
      </c>
      <c r="AT41" s="6">
        <v>0</v>
      </c>
      <c r="AU41" s="6">
        <v>0</v>
      </c>
      <c r="AV41" s="6">
        <v>0</v>
      </c>
      <c r="AW41" s="6">
        <v>21.5</v>
      </c>
      <c r="AX41" s="6">
        <v>6.241666666666667</v>
      </c>
      <c r="AY41" s="6">
        <v>139</v>
      </c>
      <c r="AZ41" s="16">
        <v>6.465116279069767</v>
      </c>
      <c r="BA41" s="6">
        <v>0</v>
      </c>
      <c r="BB41" s="6">
        <v>0</v>
      </c>
      <c r="BC41" s="6">
        <v>0</v>
      </c>
      <c r="BD41" s="6">
        <v>0</v>
      </c>
      <c r="BE41" s="6">
        <v>36.75</v>
      </c>
      <c r="BF41" s="6">
        <v>7.04638888888889</v>
      </c>
      <c r="BG41" s="6">
        <v>265.08750000000003</v>
      </c>
      <c r="BH41" s="16">
        <v>7.21326530612245</v>
      </c>
      <c r="BI41" s="6">
        <v>0</v>
      </c>
      <c r="BJ41" s="6">
        <v>0</v>
      </c>
      <c r="BK41" s="6">
        <v>0</v>
      </c>
      <c r="BL41" s="6">
        <v>0</v>
      </c>
      <c r="BN41" s="14"/>
      <c r="BO41" s="14"/>
      <c r="BP41" s="14"/>
    </row>
    <row r="42" spans="1:68" ht="12.75">
      <c r="A42" s="3" t="s">
        <v>134</v>
      </c>
      <c r="B42" s="10"/>
      <c r="C42" s="6">
        <v>33.28125</v>
      </c>
      <c r="D42" s="6">
        <v>316.25598958333336</v>
      </c>
      <c r="E42" s="6">
        <v>9.502527386541471</v>
      </c>
      <c r="F42" s="6">
        <v>26.53125</v>
      </c>
      <c r="G42" s="6">
        <v>202.41223958333336</v>
      </c>
      <c r="H42" s="6">
        <v>7.629201020808796</v>
      </c>
      <c r="I42" s="6">
        <v>6.75</v>
      </c>
      <c r="J42" s="6"/>
      <c r="K42" s="6">
        <v>113.84375</v>
      </c>
      <c r="L42" s="16">
        <v>16.86574074074074</v>
      </c>
      <c r="M42" s="6">
        <v>6.78125</v>
      </c>
      <c r="N42" s="6"/>
      <c r="O42" s="6">
        <v>59.84661458333334</v>
      </c>
      <c r="P42" s="6">
        <v>8.82530721966206</v>
      </c>
      <c r="Q42" s="6">
        <v>0.34375</v>
      </c>
      <c r="R42" s="6"/>
      <c r="S42" s="6">
        <v>1.8234375</v>
      </c>
      <c r="T42" s="6">
        <v>5.304545454545455</v>
      </c>
      <c r="U42" s="6">
        <v>0.75</v>
      </c>
      <c r="V42" s="6"/>
      <c r="W42" s="6">
        <v>7.246354166666667</v>
      </c>
      <c r="X42" s="16">
        <v>9.661805555555556</v>
      </c>
      <c r="Y42" s="6">
        <v>3.4375</v>
      </c>
      <c r="Z42" s="6"/>
      <c r="AA42" s="6">
        <v>19.9625</v>
      </c>
      <c r="AB42" s="16">
        <v>5.807272727272727</v>
      </c>
      <c r="AC42" s="6">
        <v>0</v>
      </c>
      <c r="AD42" s="6"/>
      <c r="AE42" s="6">
        <v>0</v>
      </c>
      <c r="AF42" s="6"/>
      <c r="AG42" s="6">
        <v>6.5</v>
      </c>
      <c r="AH42" s="6"/>
      <c r="AI42" s="6">
        <v>46.3671875</v>
      </c>
      <c r="AJ42" s="16">
        <v>7.133413461538462</v>
      </c>
      <c r="AK42" s="6">
        <v>0.375</v>
      </c>
      <c r="AL42" s="6"/>
      <c r="AM42" s="6">
        <v>2.4</v>
      </c>
      <c r="AN42" s="16">
        <v>6.4</v>
      </c>
      <c r="AO42" s="6">
        <v>1.0625</v>
      </c>
      <c r="AP42" s="6"/>
      <c r="AQ42" s="6">
        <v>14.255208333333334</v>
      </c>
      <c r="AR42" s="16">
        <v>13.416666666666668</v>
      </c>
      <c r="AS42" s="6">
        <v>0</v>
      </c>
      <c r="AT42" s="6"/>
      <c r="AU42" s="6">
        <v>0</v>
      </c>
      <c r="AV42" s="6"/>
      <c r="AW42" s="6">
        <v>2.6875</v>
      </c>
      <c r="AX42" s="6"/>
      <c r="AY42" s="6">
        <v>17.375</v>
      </c>
      <c r="AZ42" s="16">
        <v>6.465116279069767</v>
      </c>
      <c r="BA42" s="6">
        <v>0</v>
      </c>
      <c r="BB42" s="6"/>
      <c r="BC42" s="6">
        <v>0</v>
      </c>
      <c r="BD42" s="6"/>
      <c r="BE42" s="6">
        <v>4.59375</v>
      </c>
      <c r="BF42" s="6"/>
      <c r="BG42" s="6">
        <v>33.135937500000004</v>
      </c>
      <c r="BH42" s="16">
        <v>7.21326530612245</v>
      </c>
      <c r="BI42" s="6">
        <v>0</v>
      </c>
      <c r="BJ42" s="6"/>
      <c r="BK42" s="6">
        <v>0</v>
      </c>
      <c r="BL42" s="6"/>
      <c r="BN42" s="14"/>
      <c r="BO42" s="14"/>
      <c r="BP42" s="14"/>
    </row>
    <row r="43" spans="1:68" ht="12.75">
      <c r="A43" s="3" t="s">
        <v>174</v>
      </c>
      <c r="B43" s="10"/>
      <c r="C43" s="6"/>
      <c r="D43" s="6"/>
      <c r="E43" s="6"/>
      <c r="F43" s="14">
        <v>0.7971830985915493</v>
      </c>
      <c r="G43" s="14">
        <v>0.640026580524249</v>
      </c>
      <c r="H43" s="6"/>
      <c r="I43" s="14">
        <v>0.2028169014084507</v>
      </c>
      <c r="J43" s="6"/>
      <c r="K43" s="14">
        <v>0.359973419475751</v>
      </c>
      <c r="L43" s="6"/>
      <c r="M43" s="14">
        <v>0.20375586854460093</v>
      </c>
      <c r="N43" s="6"/>
      <c r="O43" s="14">
        <v>0.18923472299190647</v>
      </c>
      <c r="P43" s="6"/>
      <c r="Q43" s="14">
        <v>0.010328638497652582</v>
      </c>
      <c r="R43" s="6"/>
      <c r="S43" s="14">
        <v>0.005765701077795792</v>
      </c>
      <c r="T43" s="6"/>
      <c r="U43" s="14">
        <v>0.022535211267605635</v>
      </c>
      <c r="V43" s="6"/>
      <c r="W43" s="14">
        <v>0.02291293890184886</v>
      </c>
      <c r="X43" s="6"/>
      <c r="Y43" s="14">
        <v>0.10328638497652583</v>
      </c>
      <c r="Z43" s="6"/>
      <c r="AA43" s="14">
        <v>0.06312133416445505</v>
      </c>
      <c r="AB43" s="6"/>
      <c r="AC43" s="14">
        <v>0</v>
      </c>
      <c r="AD43" s="6"/>
      <c r="AE43" s="14">
        <v>0</v>
      </c>
      <c r="AF43" s="6"/>
      <c r="AG43" s="14">
        <v>0.19530516431924883</v>
      </c>
      <c r="AH43" s="6"/>
      <c r="AI43" s="14">
        <v>0.14661283588996585</v>
      </c>
      <c r="AJ43" s="6"/>
      <c r="AK43" s="14">
        <v>0.011267605633802818</v>
      </c>
      <c r="AL43" s="6"/>
      <c r="AM43" s="14">
        <v>0.007588789079258215</v>
      </c>
      <c r="AN43" s="6"/>
      <c r="AO43" s="14">
        <v>0.03192488262910798</v>
      </c>
      <c r="AP43" s="6"/>
      <c r="AQ43" s="14">
        <v>0.045074903884396125</v>
      </c>
      <c r="AR43" s="6"/>
      <c r="AS43" s="14">
        <v>0</v>
      </c>
      <c r="AT43" s="6"/>
      <c r="AU43" s="14">
        <v>0</v>
      </c>
      <c r="AV43" s="6"/>
      <c r="AW43" s="14">
        <v>0.08075117370892018</v>
      </c>
      <c r="AX43" s="6"/>
      <c r="AY43" s="14">
        <v>0.05493967093837979</v>
      </c>
      <c r="AZ43" s="6"/>
      <c r="BA43" s="14">
        <v>0</v>
      </c>
      <c r="BB43" s="6"/>
      <c r="BC43" s="14">
        <v>0</v>
      </c>
      <c r="BD43" s="6"/>
      <c r="BE43" s="14">
        <v>0.13802816901408452</v>
      </c>
      <c r="BF43" s="6"/>
      <c r="BG43" s="14">
        <v>0.10477568359624283</v>
      </c>
      <c r="BH43" s="6"/>
      <c r="BI43" s="14">
        <v>0</v>
      </c>
      <c r="BJ43" s="6"/>
      <c r="BK43" s="14">
        <v>0</v>
      </c>
      <c r="BL43" s="6"/>
      <c r="BN43" s="14">
        <v>1</v>
      </c>
      <c r="BO43" s="14">
        <v>0.9999999999999999</v>
      </c>
      <c r="BP43" s="14">
        <v>1</v>
      </c>
    </row>
    <row r="44" spans="1:68" ht="12.75">
      <c r="A44" s="3"/>
      <c r="B44" s="1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N44" s="14"/>
      <c r="BO44" s="14"/>
      <c r="BP44" s="14"/>
    </row>
    <row r="45" spans="1:68" ht="12.75">
      <c r="A45" s="3" t="s">
        <v>39</v>
      </c>
      <c r="B45" s="10">
        <v>10</v>
      </c>
      <c r="C45" s="6">
        <v>518.5</v>
      </c>
      <c r="D45" s="6">
        <v>4075.2145833333325</v>
      </c>
      <c r="E45" s="6">
        <v>7.859623111539697</v>
      </c>
      <c r="F45" s="6">
        <v>448</v>
      </c>
      <c r="G45" s="6">
        <v>2845.6604166666666</v>
      </c>
      <c r="H45" s="6">
        <v>6.351920572916667</v>
      </c>
      <c r="I45" s="6">
        <v>70.5</v>
      </c>
      <c r="J45" s="6">
        <v>17.460234788359788</v>
      </c>
      <c r="K45" s="6">
        <v>1229.5541666666668</v>
      </c>
      <c r="L45" s="16">
        <v>17.440484633569742</v>
      </c>
      <c r="M45" s="6">
        <v>53</v>
      </c>
      <c r="N45" s="6">
        <v>6.8697337962962965</v>
      </c>
      <c r="O45" s="6">
        <v>386.60833333333335</v>
      </c>
      <c r="P45" s="6">
        <v>7.294496855345912</v>
      </c>
      <c r="Q45" s="6">
        <v>0</v>
      </c>
      <c r="R45" s="6">
        <v>0</v>
      </c>
      <c r="S45" s="6">
        <v>0</v>
      </c>
      <c r="T45" s="6">
        <v>0</v>
      </c>
      <c r="U45" s="6">
        <v>74.5</v>
      </c>
      <c r="V45" s="6">
        <v>5.560218253968254</v>
      </c>
      <c r="W45" s="6">
        <v>420.2479166666667</v>
      </c>
      <c r="X45" s="16">
        <v>5.64091163310962</v>
      </c>
      <c r="Y45" s="6">
        <v>2</v>
      </c>
      <c r="Z45" s="6">
        <v>4.6499999999999995</v>
      </c>
      <c r="AA45" s="6">
        <v>9.299999999999999</v>
      </c>
      <c r="AB45" s="16">
        <v>4.6499999999999995</v>
      </c>
      <c r="AC45" s="6">
        <v>0</v>
      </c>
      <c r="AD45" s="6">
        <v>0</v>
      </c>
      <c r="AE45" s="6">
        <v>0</v>
      </c>
      <c r="AF45" s="6">
        <v>0</v>
      </c>
      <c r="AG45" s="6">
        <v>104.5</v>
      </c>
      <c r="AH45" s="6">
        <v>5.382758487654321</v>
      </c>
      <c r="AI45" s="6">
        <v>593.3416666666667</v>
      </c>
      <c r="AJ45" s="16">
        <v>5.677910685805423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16">
        <v>0</v>
      </c>
      <c r="AS45" s="6">
        <v>56.5</v>
      </c>
      <c r="AT45" s="6">
        <v>7.418333333333334</v>
      </c>
      <c r="AU45" s="6">
        <v>393.8416666666667</v>
      </c>
      <c r="AV45" s="6">
        <v>8.718</v>
      </c>
      <c r="AW45" s="6">
        <v>55.5</v>
      </c>
      <c r="AX45" s="6">
        <v>5.8410714285714285</v>
      </c>
      <c r="AY45" s="6">
        <v>365.9666666666667</v>
      </c>
      <c r="AZ45" s="16">
        <v>6.593993993993995</v>
      </c>
      <c r="BA45" s="6">
        <v>0</v>
      </c>
      <c r="BB45" s="6">
        <v>0</v>
      </c>
      <c r="BC45" s="6">
        <v>0</v>
      </c>
      <c r="BD45" s="6">
        <v>0</v>
      </c>
      <c r="BE45" s="6">
        <v>102</v>
      </c>
      <c r="BF45" s="6">
        <v>6.718131141345428</v>
      </c>
      <c r="BG45" s="6">
        <v>676.3541666666666</v>
      </c>
      <c r="BH45" s="16">
        <v>6.630923202614379</v>
      </c>
      <c r="BI45" s="6">
        <v>0</v>
      </c>
      <c r="BJ45" s="6">
        <v>0</v>
      </c>
      <c r="BK45" s="6">
        <v>0</v>
      </c>
      <c r="BL45" s="6">
        <v>0</v>
      </c>
      <c r="BN45" s="14"/>
      <c r="BO45" s="14"/>
      <c r="BP45" s="14"/>
    </row>
    <row r="46" spans="1:68" ht="12.75">
      <c r="A46" s="3" t="s">
        <v>134</v>
      </c>
      <c r="B46" s="10"/>
      <c r="C46" s="6">
        <v>51.85</v>
      </c>
      <c r="D46" s="6">
        <v>407.52145833333327</v>
      </c>
      <c r="E46" s="6">
        <v>7.859623111539697</v>
      </c>
      <c r="F46" s="6">
        <v>44.8</v>
      </c>
      <c r="G46" s="6">
        <v>284.56604166666665</v>
      </c>
      <c r="H46" s="6"/>
      <c r="I46" s="6">
        <v>7.05</v>
      </c>
      <c r="J46" s="6"/>
      <c r="K46" s="6">
        <v>122.95541666666668</v>
      </c>
      <c r="L46" s="16">
        <v>17.440484633569742</v>
      </c>
      <c r="M46" s="6">
        <v>5.3</v>
      </c>
      <c r="N46" s="6"/>
      <c r="O46" s="6">
        <v>38.660833333333336</v>
      </c>
      <c r="P46" s="6">
        <v>7.294496855345913</v>
      </c>
      <c r="Q46" s="6">
        <v>0</v>
      </c>
      <c r="R46" s="6"/>
      <c r="S46" s="6">
        <v>0</v>
      </c>
      <c r="T46" s="6"/>
      <c r="U46" s="6">
        <v>7.45</v>
      </c>
      <c r="V46" s="6"/>
      <c r="W46" s="6">
        <v>42.02479166666667</v>
      </c>
      <c r="X46" s="16">
        <v>5.640911633109621</v>
      </c>
      <c r="Y46" s="6">
        <v>0.2</v>
      </c>
      <c r="Z46" s="6"/>
      <c r="AA46" s="6">
        <v>0.93</v>
      </c>
      <c r="AB46" s="16">
        <v>4.6499999999999995</v>
      </c>
      <c r="AC46" s="6">
        <v>0</v>
      </c>
      <c r="AD46" s="6"/>
      <c r="AE46" s="6">
        <v>0</v>
      </c>
      <c r="AF46" s="6"/>
      <c r="AG46" s="6">
        <v>10.45</v>
      </c>
      <c r="AH46" s="6"/>
      <c r="AI46" s="6">
        <v>59.33416666666667</v>
      </c>
      <c r="AJ46" s="16">
        <v>5.677910685805423</v>
      </c>
      <c r="AK46" s="6"/>
      <c r="AL46" s="6"/>
      <c r="AM46" s="6"/>
      <c r="AN46" s="6"/>
      <c r="AO46" s="6"/>
      <c r="AP46" s="6"/>
      <c r="AQ46" s="6"/>
      <c r="AR46" s="6"/>
      <c r="AS46" s="6">
        <v>5.65</v>
      </c>
      <c r="AT46" s="6"/>
      <c r="AU46" s="6">
        <v>39.38416666666667</v>
      </c>
      <c r="AV46" s="6">
        <v>8.718</v>
      </c>
      <c r="AW46" s="6">
        <v>5.55</v>
      </c>
      <c r="AX46" s="6"/>
      <c r="AY46" s="6">
        <v>36.59666666666667</v>
      </c>
      <c r="AZ46" s="16">
        <v>6.593993993993995</v>
      </c>
      <c r="BA46" s="6">
        <v>0</v>
      </c>
      <c r="BB46" s="6"/>
      <c r="BC46" s="6">
        <v>0</v>
      </c>
      <c r="BD46" s="6"/>
      <c r="BE46" s="6">
        <v>10.2</v>
      </c>
      <c r="BF46" s="6"/>
      <c r="BG46" s="6">
        <v>67.63541666666666</v>
      </c>
      <c r="BH46" s="16">
        <v>6.630923202614379</v>
      </c>
      <c r="BI46" s="6"/>
      <c r="BJ46" s="6"/>
      <c r="BK46" s="6"/>
      <c r="BL46" s="6"/>
      <c r="BN46" s="14"/>
      <c r="BO46" s="14"/>
      <c r="BP46" s="14"/>
    </row>
    <row r="47" spans="1:68" ht="12.75">
      <c r="A47" s="3" t="s">
        <v>174</v>
      </c>
      <c r="B47" s="10"/>
      <c r="C47" s="6"/>
      <c r="D47" s="6"/>
      <c r="E47" s="6"/>
      <c r="F47" s="14">
        <v>0.8640308582449373</v>
      </c>
      <c r="G47" s="14">
        <v>0.6982848040210563</v>
      </c>
      <c r="H47" s="6"/>
      <c r="I47" s="14">
        <v>0.1359691417550627</v>
      </c>
      <c r="J47" s="6"/>
      <c r="K47" s="14">
        <v>0.3017151959789439</v>
      </c>
      <c r="L47" s="6"/>
      <c r="M47" s="14">
        <v>0.10221793635486982</v>
      </c>
      <c r="N47" s="6"/>
      <c r="O47" s="14">
        <v>0.0948682150173074</v>
      </c>
      <c r="P47" s="6"/>
      <c r="Q47" s="14">
        <v>0</v>
      </c>
      <c r="R47" s="6"/>
      <c r="S47" s="14">
        <v>0</v>
      </c>
      <c r="T47" s="6"/>
      <c r="U47" s="14">
        <v>0.14368370298939248</v>
      </c>
      <c r="V47" s="6"/>
      <c r="W47" s="14">
        <v>0.10312289281290406</v>
      </c>
      <c r="X47" s="6"/>
      <c r="Y47" s="14">
        <v>0.003857280617164899</v>
      </c>
      <c r="Z47" s="6"/>
      <c r="AA47" s="14">
        <v>0.00228208841763445</v>
      </c>
      <c r="AB47" s="6"/>
      <c r="AC47" s="14">
        <v>0</v>
      </c>
      <c r="AD47" s="6"/>
      <c r="AE47" s="6"/>
      <c r="AF47" s="14">
        <v>0</v>
      </c>
      <c r="AG47" s="14">
        <v>0.20154291224686596</v>
      </c>
      <c r="AH47" s="6"/>
      <c r="AI47" s="14">
        <v>0.14559765002149685</v>
      </c>
      <c r="AJ47" s="6"/>
      <c r="AK47" s="14">
        <v>0</v>
      </c>
      <c r="AL47" s="6"/>
      <c r="AM47" s="14">
        <v>0</v>
      </c>
      <c r="AN47" s="6"/>
      <c r="AO47" s="14">
        <v>0</v>
      </c>
      <c r="AP47" s="6"/>
      <c r="AQ47" s="14">
        <v>0</v>
      </c>
      <c r="AR47" s="6"/>
      <c r="AS47" s="14">
        <v>0.10896817743490839</v>
      </c>
      <c r="AT47" s="6"/>
      <c r="AU47" s="14">
        <v>0.09664317267546753</v>
      </c>
      <c r="AV47" s="6"/>
      <c r="AW47" s="14">
        <v>0.10703953712632594</v>
      </c>
      <c r="AX47" s="6"/>
      <c r="AY47" s="14">
        <v>0.08980304206884814</v>
      </c>
      <c r="AZ47" s="6"/>
      <c r="BA47" s="14">
        <v>0</v>
      </c>
      <c r="BB47" s="6"/>
      <c r="BC47" s="6"/>
      <c r="BD47" s="14">
        <v>0</v>
      </c>
      <c r="BE47" s="14">
        <v>0.19672131147540983</v>
      </c>
      <c r="BF47" s="6"/>
      <c r="BG47" s="14">
        <v>0.1659677430073979</v>
      </c>
      <c r="BH47" s="6"/>
      <c r="BI47" s="14">
        <v>0</v>
      </c>
      <c r="BJ47" s="6"/>
      <c r="BK47" s="14">
        <v>0</v>
      </c>
      <c r="BL47" s="6"/>
      <c r="BN47" s="14">
        <v>1</v>
      </c>
      <c r="BO47" s="14">
        <v>1.0000000000000002</v>
      </c>
      <c r="BP47" s="14">
        <v>1.0000000000000002</v>
      </c>
    </row>
    <row r="49" spans="1:68" ht="12.75">
      <c r="A49" s="3" t="s">
        <v>40</v>
      </c>
      <c r="B49" s="10">
        <v>10</v>
      </c>
      <c r="C49" s="6">
        <v>581.5</v>
      </c>
      <c r="D49" s="6">
        <v>4206.675</v>
      </c>
      <c r="E49" s="6">
        <v>7.234178847807395</v>
      </c>
      <c r="F49" s="6">
        <v>480.8333333333333</v>
      </c>
      <c r="G49" s="6">
        <v>2865.5083333333337</v>
      </c>
      <c r="H49" s="6">
        <v>5.959462738301561</v>
      </c>
      <c r="I49" s="6">
        <v>100.66666666666666</v>
      </c>
      <c r="J49" s="6">
        <v>13.578888888888889</v>
      </c>
      <c r="K49" s="6">
        <v>1341.1666666666667</v>
      </c>
      <c r="L49" s="16">
        <v>13.322847682119207</v>
      </c>
      <c r="M49" s="6">
        <v>172.83333333333331</v>
      </c>
      <c r="N49" s="6">
        <v>6.698148148148148</v>
      </c>
      <c r="O49" s="6">
        <v>1165.2</v>
      </c>
      <c r="P49" s="6">
        <v>6.741755062680811</v>
      </c>
      <c r="Q49" s="6">
        <v>0</v>
      </c>
      <c r="R49" s="6">
        <v>0</v>
      </c>
      <c r="S49" s="6">
        <v>0</v>
      </c>
      <c r="T49" s="6">
        <v>0</v>
      </c>
      <c r="U49" s="6">
        <v>58.5</v>
      </c>
      <c r="V49" s="6">
        <v>4.32</v>
      </c>
      <c r="W49" s="6">
        <v>259.15</v>
      </c>
      <c r="X49" s="16">
        <v>4.429914529914529</v>
      </c>
      <c r="Y49" s="6">
        <v>1</v>
      </c>
      <c r="Z49" s="6">
        <v>6.3</v>
      </c>
      <c r="AA49" s="6">
        <v>6.3</v>
      </c>
      <c r="AB49" s="16">
        <v>6.3</v>
      </c>
      <c r="AC49" s="6">
        <v>0</v>
      </c>
      <c r="AD49" s="6">
        <v>0</v>
      </c>
      <c r="AE49" s="6">
        <v>0</v>
      </c>
      <c r="AF49" s="6">
        <v>0</v>
      </c>
      <c r="AG49" s="6">
        <v>15.333333333333334</v>
      </c>
      <c r="AH49" s="6">
        <v>5.988333333333334</v>
      </c>
      <c r="AI49" s="6">
        <v>112.18333333333334</v>
      </c>
      <c r="AJ49" s="16">
        <v>7.316304347826087</v>
      </c>
      <c r="AK49" s="6">
        <v>2.333333333333333</v>
      </c>
      <c r="AL49" s="6">
        <v>5</v>
      </c>
      <c r="AM49" s="6">
        <v>12</v>
      </c>
      <c r="AN49" s="16">
        <v>5.142857142857143</v>
      </c>
      <c r="AO49" s="6">
        <v>38</v>
      </c>
      <c r="AP49" s="6">
        <v>5.833333333333333</v>
      </c>
      <c r="AQ49" s="6">
        <v>216.75</v>
      </c>
      <c r="AR49" s="16">
        <v>5.703947368421052</v>
      </c>
      <c r="AS49" s="6">
        <v>19.5</v>
      </c>
      <c r="AT49" s="6">
        <v>5.571929824561404</v>
      </c>
      <c r="AU49" s="6">
        <v>108.66666666666669</v>
      </c>
      <c r="AV49" s="16">
        <v>5.572649572649573</v>
      </c>
      <c r="AW49" s="6">
        <v>75.16666666666666</v>
      </c>
      <c r="AX49" s="6">
        <v>5.507620614035088</v>
      </c>
      <c r="AY49" s="6">
        <v>402.6166666666667</v>
      </c>
      <c r="AZ49" s="16">
        <v>5.356319290465633</v>
      </c>
      <c r="BA49" s="6">
        <v>0</v>
      </c>
      <c r="BB49" s="6">
        <v>0</v>
      </c>
      <c r="BC49" s="6">
        <v>0</v>
      </c>
      <c r="BD49" s="6">
        <v>0</v>
      </c>
      <c r="BE49" s="6">
        <v>77.5</v>
      </c>
      <c r="BF49" s="6">
        <v>6.143518518518519</v>
      </c>
      <c r="BG49" s="6">
        <v>489.64166666666665</v>
      </c>
      <c r="BH49" s="16">
        <v>6.317956989247311</v>
      </c>
      <c r="BI49" s="6">
        <v>20.666666666666664</v>
      </c>
      <c r="BJ49" s="6">
        <v>4.5</v>
      </c>
      <c r="BK49" s="6">
        <v>93</v>
      </c>
      <c r="BL49" s="16">
        <v>4.500000000000001</v>
      </c>
      <c r="BN49" s="14"/>
      <c r="BO49" s="14"/>
      <c r="BP49" s="14"/>
    </row>
    <row r="50" spans="1:68" ht="12.75">
      <c r="A50" s="3" t="s">
        <v>134</v>
      </c>
      <c r="B50" s="10"/>
      <c r="C50" s="6">
        <v>58.15</v>
      </c>
      <c r="D50" s="6">
        <v>420.6675</v>
      </c>
      <c r="E50" s="6">
        <v>7.234178847807395</v>
      </c>
      <c r="F50" s="6">
        <v>48.08333333333333</v>
      </c>
      <c r="G50" s="6">
        <v>286.55083333333334</v>
      </c>
      <c r="H50" s="6">
        <v>5.959462738301561</v>
      </c>
      <c r="I50" s="6">
        <v>10.066666666666666</v>
      </c>
      <c r="J50" s="6"/>
      <c r="K50" s="6">
        <v>134.11666666666667</v>
      </c>
      <c r="L50" s="16">
        <v>13.322847682119207</v>
      </c>
      <c r="M50" s="6">
        <v>17.28333333333333</v>
      </c>
      <c r="N50" s="6"/>
      <c r="O50" s="6">
        <v>116.52000000000001</v>
      </c>
      <c r="P50" s="6">
        <v>6.741755062680811</v>
      </c>
      <c r="Q50" s="6">
        <v>0</v>
      </c>
      <c r="R50" s="6"/>
      <c r="S50" s="6">
        <v>0</v>
      </c>
      <c r="T50" s="6"/>
      <c r="U50" s="6">
        <v>5.85</v>
      </c>
      <c r="V50" s="6"/>
      <c r="W50" s="6">
        <v>25.915</v>
      </c>
      <c r="X50" s="16">
        <v>4.42991452991453</v>
      </c>
      <c r="Y50" s="6">
        <v>0.1</v>
      </c>
      <c r="Z50" s="6"/>
      <c r="AA50" s="6">
        <v>0.63</v>
      </c>
      <c r="AB50" s="16">
        <v>6.3</v>
      </c>
      <c r="AC50" s="6">
        <v>0</v>
      </c>
      <c r="AD50" s="6"/>
      <c r="AE50" s="6">
        <v>0</v>
      </c>
      <c r="AF50" s="6"/>
      <c r="AG50" s="6">
        <v>1.5333333333333334</v>
      </c>
      <c r="AH50" s="6"/>
      <c r="AI50" s="6">
        <v>11.218333333333334</v>
      </c>
      <c r="AJ50" s="16">
        <v>7.316304347826087</v>
      </c>
      <c r="AK50" s="6">
        <v>0.2333333333333333</v>
      </c>
      <c r="AL50" s="6"/>
      <c r="AM50" s="6">
        <v>1.2</v>
      </c>
      <c r="AN50" s="16">
        <v>5.142857142857143</v>
      </c>
      <c r="AO50" s="6">
        <v>3.8</v>
      </c>
      <c r="AP50" s="6"/>
      <c r="AQ50" s="6">
        <v>21.675</v>
      </c>
      <c r="AR50" s="16">
        <v>5.703947368421053</v>
      </c>
      <c r="AS50" s="6">
        <v>1.95</v>
      </c>
      <c r="AT50" s="6"/>
      <c r="AU50" s="6">
        <v>10.866666666666669</v>
      </c>
      <c r="AV50" s="16">
        <v>5.572649572649574</v>
      </c>
      <c r="AW50" s="6">
        <v>7.516666666666666</v>
      </c>
      <c r="AX50" s="6"/>
      <c r="AY50" s="6">
        <v>40.26166666666667</v>
      </c>
      <c r="AZ50" s="16">
        <v>5.356319290465633</v>
      </c>
      <c r="BA50" s="6">
        <v>0</v>
      </c>
      <c r="BB50" s="6"/>
      <c r="BC50" s="6">
        <v>0</v>
      </c>
      <c r="BD50" s="6"/>
      <c r="BE50" s="6">
        <v>7.75</v>
      </c>
      <c r="BF50" s="6"/>
      <c r="BG50" s="6">
        <v>48.964166666666664</v>
      </c>
      <c r="BH50" s="16">
        <v>6.317956989247311</v>
      </c>
      <c r="BI50" s="6">
        <v>2.0666666666666664</v>
      </c>
      <c r="BJ50" s="6"/>
      <c r="BK50" s="6">
        <v>9.3</v>
      </c>
      <c r="BL50" s="16">
        <v>4.500000000000001</v>
      </c>
      <c r="BN50" s="14"/>
      <c r="BO50" s="14"/>
      <c r="BP50" s="14"/>
    </row>
    <row r="51" spans="1:68" ht="12.75">
      <c r="A51" s="3" t="s">
        <v>174</v>
      </c>
      <c r="B51" s="10"/>
      <c r="C51" s="6"/>
      <c r="D51" s="6"/>
      <c r="E51" s="6"/>
      <c r="F51" s="14">
        <v>0.8268844941243909</v>
      </c>
      <c r="G51" s="14">
        <v>0.6811812971844351</v>
      </c>
      <c r="H51" s="14"/>
      <c r="I51" s="14">
        <v>0.17311550587560903</v>
      </c>
      <c r="J51" s="6"/>
      <c r="K51" s="14">
        <v>0.31881870281556496</v>
      </c>
      <c r="L51" s="6"/>
      <c r="M51" s="14">
        <v>0.2972198337632559</v>
      </c>
      <c r="N51" s="6"/>
      <c r="O51" s="14">
        <v>0.27698835778851466</v>
      </c>
      <c r="P51" s="6"/>
      <c r="Q51" s="14">
        <v>0</v>
      </c>
      <c r="R51" s="6"/>
      <c r="S51" s="14">
        <v>0</v>
      </c>
      <c r="T51" s="6"/>
      <c r="U51" s="14">
        <v>0.10060189165950129</v>
      </c>
      <c r="V51" s="6"/>
      <c r="W51" s="14">
        <v>0.0616044738421675</v>
      </c>
      <c r="X51" s="6"/>
      <c r="Y51" s="14">
        <v>0.0017196904557179708</v>
      </c>
      <c r="Z51" s="6"/>
      <c r="AA51" s="14">
        <v>0.0014976198541603522</v>
      </c>
      <c r="AB51" s="14"/>
      <c r="AC51" s="14">
        <v>0</v>
      </c>
      <c r="AD51" s="6"/>
      <c r="AE51" s="14">
        <v>0</v>
      </c>
      <c r="AF51" s="6"/>
      <c r="AG51" s="14">
        <v>0.026368586987675552</v>
      </c>
      <c r="AH51" s="6"/>
      <c r="AI51" s="14">
        <v>0.02666793449299823</v>
      </c>
      <c r="AJ51" s="14"/>
      <c r="AK51" s="14">
        <v>0.004012611063341932</v>
      </c>
      <c r="AL51" s="6"/>
      <c r="AM51" s="14">
        <v>0.0028526092460197184</v>
      </c>
      <c r="AN51" s="6"/>
      <c r="AO51" s="14">
        <v>0.06534823731728288</v>
      </c>
      <c r="AP51" s="6"/>
      <c r="AQ51" s="14">
        <v>0.05152525450623117</v>
      </c>
      <c r="AR51" s="6"/>
      <c r="AS51" s="14">
        <v>0.03353396388650043</v>
      </c>
      <c r="AT51" s="6"/>
      <c r="AU51" s="14">
        <v>0.025831961505623013</v>
      </c>
      <c r="AV51" s="6"/>
      <c r="AW51" s="14">
        <v>0.1292633992548008</v>
      </c>
      <c r="AX51" s="6"/>
      <c r="AY51" s="14">
        <v>0.0957090021612477</v>
      </c>
      <c r="AZ51" s="6"/>
      <c r="BA51" s="14">
        <v>0</v>
      </c>
      <c r="BB51" s="6"/>
      <c r="BC51" s="14">
        <v>0</v>
      </c>
      <c r="BD51" s="6"/>
      <c r="BE51" s="14">
        <v>0.13327601031814273</v>
      </c>
      <c r="BF51" s="6"/>
      <c r="BG51" s="14">
        <v>0.11639636213081986</v>
      </c>
      <c r="BH51" s="6"/>
      <c r="BI51" s="14">
        <v>0.03554026941817139</v>
      </c>
      <c r="BJ51" s="6"/>
      <c r="BK51" s="14">
        <v>0.02210772165665282</v>
      </c>
      <c r="BL51" s="6"/>
      <c r="BN51" s="14">
        <v>0.9999999999999999</v>
      </c>
      <c r="BO51" s="14">
        <v>1</v>
      </c>
      <c r="BP51" s="14">
        <v>1</v>
      </c>
    </row>
    <row r="53" spans="1:68" ht="12.75">
      <c r="A53" s="3" t="s">
        <v>41</v>
      </c>
      <c r="B53" s="10">
        <v>10</v>
      </c>
      <c r="C53" s="6">
        <v>524</v>
      </c>
      <c r="D53" s="6">
        <v>3107.825</v>
      </c>
      <c r="E53" s="6">
        <v>5.930963740458015</v>
      </c>
      <c r="F53" s="6">
        <v>465</v>
      </c>
      <c r="G53" s="6">
        <v>2498.65</v>
      </c>
      <c r="H53" s="6">
        <v>5.373440860215054</v>
      </c>
      <c r="I53" s="6">
        <v>59</v>
      </c>
      <c r="J53" s="6">
        <v>11.129166666666665</v>
      </c>
      <c r="K53" s="6">
        <v>609.175</v>
      </c>
      <c r="L53" s="16">
        <v>10.325</v>
      </c>
      <c r="M53" s="6">
        <v>106</v>
      </c>
      <c r="N53" s="6">
        <v>5.6546875</v>
      </c>
      <c r="O53" s="6">
        <v>631</v>
      </c>
      <c r="P53" s="6">
        <v>5.952830188679245</v>
      </c>
      <c r="Q53" s="6">
        <v>0</v>
      </c>
      <c r="R53" s="6">
        <v>0</v>
      </c>
      <c r="S53" s="6">
        <v>0</v>
      </c>
      <c r="T53" s="6">
        <v>0</v>
      </c>
      <c r="U53" s="6">
        <v>57</v>
      </c>
      <c r="V53" s="6">
        <v>5.7625</v>
      </c>
      <c r="W53" s="6">
        <v>300.75</v>
      </c>
      <c r="X53" s="16">
        <v>5.276315789473684</v>
      </c>
      <c r="Y53" s="6">
        <v>29.5</v>
      </c>
      <c r="Z53" s="6">
        <v>5.3575</v>
      </c>
      <c r="AA53" s="6">
        <v>183.2</v>
      </c>
      <c r="AB53" s="16">
        <v>6.2101694915254235</v>
      </c>
      <c r="AC53" s="6">
        <v>0</v>
      </c>
      <c r="AD53" s="6">
        <v>0</v>
      </c>
      <c r="AE53" s="6">
        <v>0</v>
      </c>
      <c r="AF53" s="6">
        <v>0</v>
      </c>
      <c r="AG53" s="6">
        <v>52</v>
      </c>
      <c r="AH53" s="6">
        <v>5.483636363636364</v>
      </c>
      <c r="AI53" s="6">
        <v>283.90000000000003</v>
      </c>
      <c r="AJ53" s="16">
        <v>5.459615384615385</v>
      </c>
      <c r="AK53" s="6">
        <v>0</v>
      </c>
      <c r="AL53" s="6">
        <v>0</v>
      </c>
      <c r="AM53" s="6">
        <v>0</v>
      </c>
      <c r="AN53" s="16">
        <v>0</v>
      </c>
      <c r="AO53" s="6">
        <v>11</v>
      </c>
      <c r="AP53" s="6">
        <v>6.5</v>
      </c>
      <c r="AQ53" s="6">
        <v>71.5</v>
      </c>
      <c r="AR53" s="16">
        <v>6.5</v>
      </c>
      <c r="AS53" s="6">
        <v>50.5</v>
      </c>
      <c r="AT53" s="6">
        <v>5.285416666666666</v>
      </c>
      <c r="AU53" s="6">
        <v>268.20000000000005</v>
      </c>
      <c r="AV53" s="16">
        <v>5.310891089108912</v>
      </c>
      <c r="AW53" s="6">
        <v>50</v>
      </c>
      <c r="AX53" s="6">
        <v>5</v>
      </c>
      <c r="AY53" s="6">
        <v>244.4</v>
      </c>
      <c r="AZ53" s="16">
        <v>4.888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109</v>
      </c>
      <c r="BJ53" s="6">
        <v>4.727777777777778</v>
      </c>
      <c r="BK53" s="6">
        <v>515.6999999999999</v>
      </c>
      <c r="BL53" s="16">
        <v>4.731192660550458</v>
      </c>
      <c r="BN53" s="14"/>
      <c r="BO53" s="14"/>
      <c r="BP53" s="14"/>
    </row>
    <row r="54" spans="1:68" ht="12.75">
      <c r="A54" s="3" t="s">
        <v>134</v>
      </c>
      <c r="B54" s="10"/>
      <c r="C54" s="6">
        <v>52.4</v>
      </c>
      <c r="D54" s="6">
        <v>310.78249999999997</v>
      </c>
      <c r="E54" s="16">
        <v>5.930963740458015</v>
      </c>
      <c r="F54" s="6">
        <v>46.5</v>
      </c>
      <c r="G54" s="6">
        <v>249.865</v>
      </c>
      <c r="H54" s="16">
        <v>5.3734408602150525</v>
      </c>
      <c r="I54" s="6">
        <v>5.9</v>
      </c>
      <c r="J54" s="6"/>
      <c r="K54" s="6">
        <v>60.9175</v>
      </c>
      <c r="L54" s="16">
        <v>10.325</v>
      </c>
      <c r="M54" s="6">
        <v>10.6</v>
      </c>
      <c r="N54" s="6"/>
      <c r="O54" s="6">
        <v>63.1</v>
      </c>
      <c r="P54" s="16">
        <v>5.952830188679245</v>
      </c>
      <c r="Q54" s="6">
        <v>0</v>
      </c>
      <c r="R54" s="6"/>
      <c r="S54" s="6">
        <v>0</v>
      </c>
      <c r="T54" s="6"/>
      <c r="U54" s="6">
        <v>5.7</v>
      </c>
      <c r="V54" s="6"/>
      <c r="W54" s="6">
        <v>30.075</v>
      </c>
      <c r="X54" s="16">
        <v>5.276315789473684</v>
      </c>
      <c r="Y54" s="6">
        <v>2.95</v>
      </c>
      <c r="Z54" s="6"/>
      <c r="AA54" s="6">
        <v>18.32</v>
      </c>
      <c r="AB54" s="16">
        <v>6.2101694915254235</v>
      </c>
      <c r="AC54" s="6">
        <v>0</v>
      </c>
      <c r="AD54" s="6"/>
      <c r="AE54" s="6">
        <v>0</v>
      </c>
      <c r="AF54" s="6"/>
      <c r="AG54" s="6">
        <v>5.2</v>
      </c>
      <c r="AH54" s="6"/>
      <c r="AI54" s="6">
        <v>28.390000000000004</v>
      </c>
      <c r="AJ54" s="16">
        <v>5.459615384615385</v>
      </c>
      <c r="AK54" s="6">
        <v>0</v>
      </c>
      <c r="AL54" s="6"/>
      <c r="AM54" s="6">
        <v>0</v>
      </c>
      <c r="AN54" s="6"/>
      <c r="AO54" s="6">
        <v>1.1</v>
      </c>
      <c r="AP54" s="6"/>
      <c r="AQ54" s="6">
        <v>7.15</v>
      </c>
      <c r="AR54" s="16">
        <v>6.5</v>
      </c>
      <c r="AS54" s="6">
        <v>5.05</v>
      </c>
      <c r="AT54" s="6"/>
      <c r="AU54" s="6">
        <v>26.820000000000004</v>
      </c>
      <c r="AV54" s="16">
        <v>5.310891089108912</v>
      </c>
      <c r="AW54" s="6">
        <v>5</v>
      </c>
      <c r="AX54" s="6"/>
      <c r="AY54" s="6">
        <v>24.44</v>
      </c>
      <c r="AZ54" s="16">
        <v>4.888</v>
      </c>
      <c r="BA54" s="6">
        <v>0</v>
      </c>
      <c r="BB54" s="6"/>
      <c r="BC54" s="6">
        <v>0</v>
      </c>
      <c r="BD54" s="6"/>
      <c r="BE54" s="6">
        <v>0</v>
      </c>
      <c r="BF54" s="6"/>
      <c r="BG54" s="6">
        <v>0</v>
      </c>
      <c r="BH54" s="6"/>
      <c r="BI54" s="6">
        <v>10.9</v>
      </c>
      <c r="BJ54" s="6"/>
      <c r="BK54" s="6">
        <v>51.56999999999999</v>
      </c>
      <c r="BL54" s="16">
        <v>4.731192660550458</v>
      </c>
      <c r="BN54" s="14"/>
      <c r="BO54" s="14"/>
      <c r="BP54" s="14"/>
    </row>
    <row r="55" spans="1:68" ht="12.75">
      <c r="A55" s="3" t="s">
        <v>174</v>
      </c>
      <c r="B55" s="10"/>
      <c r="C55" s="6"/>
      <c r="D55" s="6"/>
      <c r="E55" s="6"/>
      <c r="F55" s="14">
        <v>0.8874045801526718</v>
      </c>
      <c r="G55" s="14">
        <v>0.8039867109634552</v>
      </c>
      <c r="H55" s="6"/>
      <c r="I55" s="14">
        <v>0.11259541984732824</v>
      </c>
      <c r="J55" s="6"/>
      <c r="K55" s="14">
        <v>0.19601328903654486</v>
      </c>
      <c r="L55" s="6"/>
      <c r="M55" s="14">
        <v>0.20229007633587787</v>
      </c>
      <c r="N55" s="6"/>
      <c r="O55" s="14">
        <v>0.2030358852251977</v>
      </c>
      <c r="P55" s="6"/>
      <c r="Q55" s="14">
        <v>0</v>
      </c>
      <c r="R55" s="6"/>
      <c r="S55" s="14">
        <v>0</v>
      </c>
      <c r="T55" s="6"/>
      <c r="U55" s="14">
        <v>0.10877862595419847</v>
      </c>
      <c r="V55" s="6"/>
      <c r="W55" s="14">
        <v>0.0967718581322951</v>
      </c>
      <c r="X55" s="6"/>
      <c r="Y55" s="14">
        <v>0.05629770992366412</v>
      </c>
      <c r="Z55" s="6"/>
      <c r="AA55" s="14">
        <v>0.05894797808756928</v>
      </c>
      <c r="AB55" s="6"/>
      <c r="AC55" s="14">
        <v>0</v>
      </c>
      <c r="AD55" s="6"/>
      <c r="AE55" s="14">
        <v>0</v>
      </c>
      <c r="AF55" s="6"/>
      <c r="AG55" s="14">
        <v>0.09923664122137404</v>
      </c>
      <c r="AH55" s="6"/>
      <c r="AI55" s="14">
        <v>0.09135005992937184</v>
      </c>
      <c r="AJ55" s="6"/>
      <c r="AK55" s="14">
        <v>0</v>
      </c>
      <c r="AL55" s="6"/>
      <c r="AM55" s="14">
        <v>0</v>
      </c>
      <c r="AN55" s="6"/>
      <c r="AO55" s="14">
        <v>0.02099236641221374</v>
      </c>
      <c r="AP55" s="6"/>
      <c r="AQ55" s="14">
        <v>0.02300644341299784</v>
      </c>
      <c r="AR55" s="6"/>
      <c r="AS55" s="14">
        <v>0.09637404580152671</v>
      </c>
      <c r="AT55" s="6"/>
      <c r="AU55" s="14">
        <v>0.0862982954316926</v>
      </c>
      <c r="AV55" s="6"/>
      <c r="AW55" s="14">
        <v>0.09541984732824428</v>
      </c>
      <c r="AX55" s="6"/>
      <c r="AY55" s="14">
        <v>0.07864020657533806</v>
      </c>
      <c r="AZ55" s="6"/>
      <c r="BA55" s="14">
        <v>0</v>
      </c>
      <c r="BB55" s="6"/>
      <c r="BC55" s="14">
        <v>0</v>
      </c>
      <c r="BD55" s="6"/>
      <c r="BE55" s="14">
        <v>0</v>
      </c>
      <c r="BF55" s="6"/>
      <c r="BG55" s="14">
        <v>0</v>
      </c>
      <c r="BH55" s="6"/>
      <c r="BI55" s="14">
        <v>0.20801526717557253</v>
      </c>
      <c r="BJ55" s="6"/>
      <c r="BK55" s="14">
        <v>0.16593598416899277</v>
      </c>
      <c r="BL55" s="6"/>
      <c r="BN55" s="14">
        <v>1</v>
      </c>
      <c r="BO55" s="14">
        <v>1</v>
      </c>
      <c r="BP55" s="14">
        <v>1</v>
      </c>
    </row>
    <row r="57" spans="1:68" ht="12.75">
      <c r="A57" s="3" t="s">
        <v>42</v>
      </c>
      <c r="B57" s="10">
        <v>10</v>
      </c>
      <c r="C57" s="6">
        <v>399.1666666666667</v>
      </c>
      <c r="D57" s="6">
        <v>2499.5416666666665</v>
      </c>
      <c r="E57" s="6">
        <v>6.261899791231732</v>
      </c>
      <c r="F57" s="6">
        <v>278.5</v>
      </c>
      <c r="G57" s="6">
        <v>1557.3</v>
      </c>
      <c r="H57" s="6">
        <v>5.591741472172352</v>
      </c>
      <c r="I57" s="6">
        <v>43</v>
      </c>
      <c r="J57" s="6">
        <v>11.15</v>
      </c>
      <c r="K57" s="6">
        <v>488.95000000000005</v>
      </c>
      <c r="L57" s="16">
        <v>11.370930232558141</v>
      </c>
      <c r="M57" s="6">
        <v>120.5</v>
      </c>
      <c r="N57" s="6">
        <v>5.779629629629629</v>
      </c>
      <c r="O57" s="6">
        <v>743.25</v>
      </c>
      <c r="P57" s="6">
        <v>6.168049792531121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8</v>
      </c>
      <c r="Z57" s="6">
        <v>5.300000000000001</v>
      </c>
      <c r="AA57" s="6">
        <v>42.6</v>
      </c>
      <c r="AB57" s="16">
        <v>5.325</v>
      </c>
      <c r="AC57" s="6">
        <v>0</v>
      </c>
      <c r="AD57" s="6">
        <v>0</v>
      </c>
      <c r="AE57" s="6">
        <v>0</v>
      </c>
      <c r="AF57" s="6">
        <v>0</v>
      </c>
      <c r="AG57" s="6">
        <v>33</v>
      </c>
      <c r="AH57" s="6">
        <v>4.5249999999999995</v>
      </c>
      <c r="AI57" s="6">
        <v>143.275</v>
      </c>
      <c r="AJ57" s="16">
        <v>4.341666666666667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68.66666666666667</v>
      </c>
      <c r="AT57" s="6">
        <v>5.528148148148147</v>
      </c>
      <c r="AU57" s="6">
        <v>382.8666666666666</v>
      </c>
      <c r="AV57" s="16">
        <v>5.575728155339805</v>
      </c>
      <c r="AW57" s="6">
        <v>54</v>
      </c>
      <c r="AX57" s="6">
        <v>6.641666666666667</v>
      </c>
      <c r="AY57" s="6">
        <v>374.6</v>
      </c>
      <c r="AZ57" s="16">
        <v>6.937037037037038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72</v>
      </c>
      <c r="BJ57" s="6">
        <v>4.5</v>
      </c>
      <c r="BK57" s="6">
        <v>324</v>
      </c>
      <c r="BL57" s="16">
        <v>4.5</v>
      </c>
      <c r="BN57" s="14"/>
      <c r="BO57" s="14"/>
      <c r="BP57" s="14"/>
    </row>
    <row r="58" spans="1:68" ht="12.75">
      <c r="A58" s="3" t="s">
        <v>134</v>
      </c>
      <c r="B58" s="10"/>
      <c r="C58" s="6">
        <v>39.91666666666667</v>
      </c>
      <c r="D58" s="6">
        <v>249.95416666666665</v>
      </c>
      <c r="E58" s="16">
        <v>6.261899791231733</v>
      </c>
      <c r="F58" s="6">
        <v>27.85</v>
      </c>
      <c r="G58" s="6">
        <v>155.73</v>
      </c>
      <c r="H58" s="16">
        <v>7.219359664871333</v>
      </c>
      <c r="I58" s="6">
        <v>4.3</v>
      </c>
      <c r="J58" s="6"/>
      <c r="K58" s="6">
        <v>48.895</v>
      </c>
      <c r="L58" s="16">
        <v>11.370930232558141</v>
      </c>
      <c r="M58" s="6">
        <v>12.05</v>
      </c>
      <c r="N58" s="6"/>
      <c r="O58" s="6">
        <v>74.325</v>
      </c>
      <c r="P58" s="16">
        <v>6.168049792531121</v>
      </c>
      <c r="Q58" s="6">
        <v>0</v>
      </c>
      <c r="R58" s="6"/>
      <c r="S58" s="6">
        <v>0</v>
      </c>
      <c r="T58" s="6"/>
      <c r="U58" s="6">
        <v>0</v>
      </c>
      <c r="V58" s="6"/>
      <c r="W58" s="6">
        <v>0</v>
      </c>
      <c r="X58" s="6"/>
      <c r="Y58" s="6">
        <v>0.8</v>
      </c>
      <c r="Z58" s="6"/>
      <c r="AA58" s="6">
        <v>4.26</v>
      </c>
      <c r="AB58" s="16">
        <v>5.324999999999999</v>
      </c>
      <c r="AC58" s="6">
        <v>0</v>
      </c>
      <c r="AD58" s="6"/>
      <c r="AE58" s="6">
        <v>0</v>
      </c>
      <c r="AF58" s="6"/>
      <c r="AG58" s="6">
        <v>3.3</v>
      </c>
      <c r="AH58" s="6"/>
      <c r="AI58" s="6">
        <v>14.3275</v>
      </c>
      <c r="AJ58" s="16">
        <v>4.341666666666667</v>
      </c>
      <c r="AK58" s="6">
        <v>0</v>
      </c>
      <c r="AL58" s="6"/>
      <c r="AM58" s="6">
        <v>0</v>
      </c>
      <c r="AN58" s="6"/>
      <c r="AO58" s="6">
        <v>0</v>
      </c>
      <c r="AP58" s="6"/>
      <c r="AQ58" s="6">
        <v>0</v>
      </c>
      <c r="AR58" s="6"/>
      <c r="AS58" s="6">
        <v>6.866666666666667</v>
      </c>
      <c r="AT58" s="6"/>
      <c r="AU58" s="6">
        <v>38.28666666666666</v>
      </c>
      <c r="AV58" s="16">
        <v>5.575728155339805</v>
      </c>
      <c r="AW58" s="6">
        <v>5.4</v>
      </c>
      <c r="AX58" s="6"/>
      <c r="AY58" s="6">
        <v>37.46</v>
      </c>
      <c r="AZ58" s="16">
        <v>6.937037037037037</v>
      </c>
      <c r="BA58" s="6">
        <v>0</v>
      </c>
      <c r="BB58" s="6"/>
      <c r="BC58" s="6">
        <v>0</v>
      </c>
      <c r="BD58" s="6"/>
      <c r="BE58" s="6">
        <v>0</v>
      </c>
      <c r="BF58" s="6"/>
      <c r="BG58" s="6">
        <v>0</v>
      </c>
      <c r="BH58" s="6"/>
      <c r="BI58" s="6">
        <v>7.2</v>
      </c>
      <c r="BJ58" s="6"/>
      <c r="BK58" s="6">
        <v>32.4</v>
      </c>
      <c r="BL58" s="16">
        <v>4.5</v>
      </c>
      <c r="BN58" s="14"/>
      <c r="BO58" s="14"/>
      <c r="BP58" s="14"/>
    </row>
    <row r="59" spans="1:68" ht="12.75">
      <c r="A59" s="3" t="s">
        <v>174</v>
      </c>
      <c r="B59" s="10"/>
      <c r="C59" s="6"/>
      <c r="D59" s="6"/>
      <c r="E59" s="6"/>
      <c r="F59" s="14">
        <v>0.6977035490605428</v>
      </c>
      <c r="G59" s="14">
        <v>0.6230342229408725</v>
      </c>
      <c r="H59" s="6"/>
      <c r="I59" s="14">
        <v>0.10772442588726514</v>
      </c>
      <c r="J59" s="6"/>
      <c r="K59" s="14">
        <v>0.19561586290819988</v>
      </c>
      <c r="L59" s="6"/>
      <c r="M59" s="14">
        <v>0.3018789144050104</v>
      </c>
      <c r="N59" s="6"/>
      <c r="O59" s="14">
        <v>0.2973545149944157</v>
      </c>
      <c r="P59" s="6"/>
      <c r="Q59" s="14">
        <v>0</v>
      </c>
      <c r="R59" s="6"/>
      <c r="S59" s="14">
        <v>0</v>
      </c>
      <c r="T59" s="6"/>
      <c r="U59" s="14">
        <v>0</v>
      </c>
      <c r="V59" s="6"/>
      <c r="W59" s="14">
        <v>0</v>
      </c>
      <c r="X59" s="6"/>
      <c r="Y59" s="14">
        <v>0.020041753653444676</v>
      </c>
      <c r="Z59" s="6"/>
      <c r="AA59" s="14">
        <v>0.017043124572838356</v>
      </c>
      <c r="AB59" s="6"/>
      <c r="AC59" s="14">
        <v>0</v>
      </c>
      <c r="AD59" s="6"/>
      <c r="AE59" s="14">
        <v>0</v>
      </c>
      <c r="AF59" s="6"/>
      <c r="AG59" s="14">
        <v>0.08267223382045928</v>
      </c>
      <c r="AH59" s="6"/>
      <c r="AI59" s="14">
        <v>0.057320508759939326</v>
      </c>
      <c r="AJ59" s="6"/>
      <c r="AK59" s="14">
        <v>0</v>
      </c>
      <c r="AL59" s="6"/>
      <c r="AM59" s="14">
        <v>0</v>
      </c>
      <c r="AN59" s="6"/>
      <c r="AO59" s="14">
        <v>0</v>
      </c>
      <c r="AP59" s="6"/>
      <c r="AQ59" s="14">
        <v>0</v>
      </c>
      <c r="AR59" s="6"/>
      <c r="AS59" s="14">
        <v>0.17202505219206682</v>
      </c>
      <c r="AT59" s="6"/>
      <c r="AU59" s="14">
        <v>0.15317474870392905</v>
      </c>
      <c r="AV59" s="6"/>
      <c r="AW59" s="14">
        <v>0.13528183716075157</v>
      </c>
      <c r="AX59" s="6"/>
      <c r="AY59" s="14">
        <v>0.14986747570387907</v>
      </c>
      <c r="AZ59" s="6"/>
      <c r="BA59" s="14">
        <v>0</v>
      </c>
      <c r="BB59" s="6"/>
      <c r="BC59" s="14">
        <v>0</v>
      </c>
      <c r="BD59" s="6"/>
      <c r="BE59" s="14">
        <v>0</v>
      </c>
      <c r="BF59" s="6"/>
      <c r="BG59" s="14">
        <v>0</v>
      </c>
      <c r="BH59" s="6"/>
      <c r="BI59" s="14">
        <v>0.1803757828810021</v>
      </c>
      <c r="BJ59" s="6"/>
      <c r="BK59" s="14">
        <v>0.12962376435679876</v>
      </c>
      <c r="BL59" s="6"/>
      <c r="BN59" s="14">
        <v>1</v>
      </c>
      <c r="BO59" s="14">
        <v>1</v>
      </c>
      <c r="BP59" s="14">
        <v>0.8186500858490724</v>
      </c>
    </row>
    <row r="61" spans="1:68" ht="12.75">
      <c r="A61" s="3" t="s">
        <v>43</v>
      </c>
      <c r="B61" s="10">
        <v>10</v>
      </c>
      <c r="C61" s="6">
        <v>394.5</v>
      </c>
      <c r="D61" s="6">
        <v>2851.9333333333334</v>
      </c>
      <c r="E61" s="6">
        <v>7.22923531896916</v>
      </c>
      <c r="F61" s="6">
        <v>361.5</v>
      </c>
      <c r="G61" s="6">
        <v>2419.1749999999997</v>
      </c>
      <c r="H61" s="6">
        <v>6.692047026279391</v>
      </c>
      <c r="I61" s="6">
        <v>33</v>
      </c>
      <c r="J61" s="6">
        <v>13.113888888888889</v>
      </c>
      <c r="K61" s="6">
        <v>432.7583333333334</v>
      </c>
      <c r="L61" s="16">
        <v>13.11388888888889</v>
      </c>
      <c r="M61" s="6">
        <v>44</v>
      </c>
      <c r="N61" s="6">
        <v>6.727083333333334</v>
      </c>
      <c r="O61" s="6">
        <v>300.225</v>
      </c>
      <c r="P61" s="6">
        <v>6.823295454545455</v>
      </c>
      <c r="Q61" s="6">
        <v>0</v>
      </c>
      <c r="R61" s="6">
        <v>0</v>
      </c>
      <c r="S61" s="6">
        <v>0</v>
      </c>
      <c r="T61" s="6">
        <v>0</v>
      </c>
      <c r="U61" s="6">
        <v>29</v>
      </c>
      <c r="V61" s="6">
        <v>6.416666666666667</v>
      </c>
      <c r="W61" s="6">
        <v>196</v>
      </c>
      <c r="X61" s="16">
        <v>6.758620689655173</v>
      </c>
      <c r="Y61" s="6">
        <v>0</v>
      </c>
      <c r="Z61" s="6">
        <v>0</v>
      </c>
      <c r="AA61" s="6">
        <v>0</v>
      </c>
      <c r="AB61" s="1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1</v>
      </c>
      <c r="AH61" s="6">
        <v>5.25</v>
      </c>
      <c r="AI61" s="6">
        <v>5.25</v>
      </c>
      <c r="AJ61" s="16">
        <v>5.25</v>
      </c>
      <c r="AK61" s="6">
        <v>2</v>
      </c>
      <c r="AL61" s="6">
        <v>5.074999999999999</v>
      </c>
      <c r="AM61" s="6">
        <v>10.149999999999999</v>
      </c>
      <c r="AN61" s="16">
        <v>5.074999999999999</v>
      </c>
      <c r="AO61" s="6">
        <v>57</v>
      </c>
      <c r="AP61" s="6">
        <v>7.345833333333334</v>
      </c>
      <c r="AQ61" s="6">
        <v>418.5625</v>
      </c>
      <c r="AR61" s="16">
        <v>7.343201754385965</v>
      </c>
      <c r="AS61" s="6">
        <v>83</v>
      </c>
      <c r="AT61" s="6">
        <v>7.068518518518519</v>
      </c>
      <c r="AU61" s="6">
        <v>583.5875000000001</v>
      </c>
      <c r="AV61" s="16">
        <v>7.031174698795182</v>
      </c>
      <c r="AW61" s="6">
        <v>47.5</v>
      </c>
      <c r="AX61" s="6">
        <v>6.46547619047619</v>
      </c>
      <c r="AY61" s="6">
        <v>337.75</v>
      </c>
      <c r="AZ61" s="16">
        <v>7.110526315789474</v>
      </c>
      <c r="BA61" s="6">
        <v>0</v>
      </c>
      <c r="BB61" s="6">
        <v>0</v>
      </c>
      <c r="BC61" s="6">
        <v>0</v>
      </c>
      <c r="BD61" s="6">
        <v>0</v>
      </c>
      <c r="BE61" s="6">
        <v>23</v>
      </c>
      <c r="BF61" s="6">
        <v>7</v>
      </c>
      <c r="BG61" s="6">
        <v>166</v>
      </c>
      <c r="BH61" s="16">
        <v>7.217391304347826</v>
      </c>
      <c r="BI61" s="6">
        <v>75</v>
      </c>
      <c r="BJ61" s="6">
        <v>5.3428571428571425</v>
      </c>
      <c r="BK61" s="6">
        <v>401.65</v>
      </c>
      <c r="BL61" s="16">
        <v>5.355333333333333</v>
      </c>
      <c r="BN61" s="14"/>
      <c r="BO61" s="14"/>
      <c r="BP61" s="14"/>
    </row>
    <row r="62" spans="1:68" ht="12.75">
      <c r="A62" s="3" t="s">
        <v>134</v>
      </c>
      <c r="B62" s="10"/>
      <c r="C62" s="6">
        <v>39.45</v>
      </c>
      <c r="D62" s="6">
        <v>285.1933333333333</v>
      </c>
      <c r="E62" s="6">
        <v>7.229235318969159</v>
      </c>
      <c r="F62" s="6">
        <v>36.15</v>
      </c>
      <c r="G62" s="6">
        <v>241.91749999999996</v>
      </c>
      <c r="H62" s="6">
        <v>6.692047026279391</v>
      </c>
      <c r="I62" s="6">
        <v>3.3</v>
      </c>
      <c r="J62" s="6"/>
      <c r="K62" s="6">
        <v>43.27583333333334</v>
      </c>
      <c r="L62" s="6">
        <v>13.11388888888889</v>
      </c>
      <c r="M62" s="6">
        <v>4.4</v>
      </c>
      <c r="N62" s="6"/>
      <c r="O62" s="6">
        <v>30.0225</v>
      </c>
      <c r="P62" s="6">
        <v>6.8232954545454545</v>
      </c>
      <c r="Q62" s="6">
        <v>0</v>
      </c>
      <c r="R62" s="6"/>
      <c r="S62" s="6">
        <v>0</v>
      </c>
      <c r="T62" s="6"/>
      <c r="U62" s="6">
        <v>2.9</v>
      </c>
      <c r="V62" s="6"/>
      <c r="W62" s="6">
        <v>19.6</v>
      </c>
      <c r="X62" s="6">
        <v>6.7586206896551735</v>
      </c>
      <c r="Y62" s="6">
        <v>0</v>
      </c>
      <c r="Z62" s="6"/>
      <c r="AA62" s="6">
        <v>0</v>
      </c>
      <c r="AB62" s="6"/>
      <c r="AC62" s="6">
        <v>0</v>
      </c>
      <c r="AD62" s="6"/>
      <c r="AE62" s="6">
        <v>0</v>
      </c>
      <c r="AF62" s="6"/>
      <c r="AG62" s="6">
        <v>0.1</v>
      </c>
      <c r="AH62" s="6"/>
      <c r="AI62" s="6">
        <v>0.525</v>
      </c>
      <c r="AJ62" s="6">
        <v>5.25</v>
      </c>
      <c r="AK62" s="6">
        <v>0.2</v>
      </c>
      <c r="AL62" s="6"/>
      <c r="AM62" s="6">
        <v>1.015</v>
      </c>
      <c r="AN62" s="6">
        <v>5.074999999999999</v>
      </c>
      <c r="AO62" s="6">
        <v>5.7</v>
      </c>
      <c r="AP62" s="6"/>
      <c r="AQ62" s="6">
        <v>41.85625</v>
      </c>
      <c r="AR62" s="6">
        <v>7.343201754385965</v>
      </c>
      <c r="AS62" s="6">
        <v>8.3</v>
      </c>
      <c r="AT62" s="6"/>
      <c r="AU62" s="6">
        <v>58.35875000000001</v>
      </c>
      <c r="AV62" s="6">
        <v>7.031174698795181</v>
      </c>
      <c r="AW62" s="6">
        <v>4.75</v>
      </c>
      <c r="AX62" s="6"/>
      <c r="AY62" s="6">
        <v>33.775</v>
      </c>
      <c r="AZ62" s="6">
        <v>7.110526315789474</v>
      </c>
      <c r="BA62" s="6">
        <v>0</v>
      </c>
      <c r="BB62" s="6"/>
      <c r="BC62" s="6">
        <v>0</v>
      </c>
      <c r="BD62" s="6"/>
      <c r="BE62" s="6">
        <v>2.3</v>
      </c>
      <c r="BF62" s="6"/>
      <c r="BG62" s="6">
        <v>16.6</v>
      </c>
      <c r="BH62" s="6">
        <v>7.217391304347827</v>
      </c>
      <c r="BI62" s="6">
        <v>7.5</v>
      </c>
      <c r="BJ62" s="6"/>
      <c r="BK62" s="6">
        <v>40.165</v>
      </c>
      <c r="BL62" s="6">
        <v>5.355333333333333</v>
      </c>
      <c r="BN62" s="14"/>
      <c r="BO62" s="14"/>
      <c r="BP62" s="14"/>
    </row>
    <row r="63" spans="1:68" ht="12.75">
      <c r="A63" s="3" t="s">
        <v>174</v>
      </c>
      <c r="B63" s="10"/>
      <c r="C63" s="6"/>
      <c r="D63" s="6"/>
      <c r="E63" s="6"/>
      <c r="F63" s="14">
        <v>0.9163498098859315</v>
      </c>
      <c r="G63" s="14">
        <v>0.8482579069169451</v>
      </c>
      <c r="H63" s="6"/>
      <c r="I63" s="14">
        <v>0.08365019011406843</v>
      </c>
      <c r="J63" s="6"/>
      <c r="K63" s="14">
        <v>0.15174209308305478</v>
      </c>
      <c r="L63" s="6"/>
      <c r="M63" s="14">
        <v>0.11153358681875793</v>
      </c>
      <c r="N63" s="6"/>
      <c r="O63" s="14">
        <v>0.10527069356459946</v>
      </c>
      <c r="P63" s="6"/>
      <c r="Q63" s="14">
        <v>0</v>
      </c>
      <c r="R63" s="6"/>
      <c r="S63" s="14">
        <v>0</v>
      </c>
      <c r="T63" s="6"/>
      <c r="U63" s="14">
        <v>0.07351077313054499</v>
      </c>
      <c r="V63" s="6"/>
      <c r="W63" s="14">
        <v>0.06872530914701139</v>
      </c>
      <c r="X63" s="6"/>
      <c r="Y63" s="14">
        <v>0</v>
      </c>
      <c r="Z63" s="6"/>
      <c r="AA63" s="14">
        <v>0</v>
      </c>
      <c r="AB63" s="6"/>
      <c r="AC63" s="14">
        <v>0</v>
      </c>
      <c r="AD63" s="6"/>
      <c r="AE63" s="14">
        <v>0</v>
      </c>
      <c r="AF63" s="6"/>
      <c r="AG63" s="14">
        <v>0.0025348542458808617</v>
      </c>
      <c r="AH63" s="6"/>
      <c r="AI63" s="14">
        <v>0.0018408564950092336</v>
      </c>
      <c r="AJ63" s="14"/>
      <c r="AK63" s="14">
        <v>0.005069708491761723</v>
      </c>
      <c r="AL63" s="6"/>
      <c r="AM63" s="14">
        <v>0.0035589892236845173</v>
      </c>
      <c r="AN63" s="6"/>
      <c r="AO63" s="14">
        <v>0.1444866920152091</v>
      </c>
      <c r="AP63" s="6"/>
      <c r="AQ63" s="14">
        <v>0.14676447556043853</v>
      </c>
      <c r="AR63" s="6"/>
      <c r="AS63" s="14">
        <v>0.21039290240811154</v>
      </c>
      <c r="AT63" s="6"/>
      <c r="AU63" s="14">
        <v>0.20462873138689547</v>
      </c>
      <c r="AV63" s="14"/>
      <c r="AW63" s="14">
        <v>0.12040557667934093</v>
      </c>
      <c r="AX63" s="6"/>
      <c r="AY63" s="14">
        <v>0.11842843451226069</v>
      </c>
      <c r="AZ63" s="6"/>
      <c r="BA63" s="14">
        <v>0</v>
      </c>
      <c r="BB63" s="6"/>
      <c r="BC63" s="14">
        <v>0</v>
      </c>
      <c r="BD63" s="6"/>
      <c r="BE63" s="14">
        <v>0.058301647655259824</v>
      </c>
      <c r="BF63" s="6"/>
      <c r="BG63" s="14">
        <v>0.05820612917553005</v>
      </c>
      <c r="BH63" s="6"/>
      <c r="BI63" s="14">
        <v>0.19011406844106463</v>
      </c>
      <c r="BJ63" s="6"/>
      <c r="BK63" s="14">
        <v>0.14083428785151592</v>
      </c>
      <c r="BL63" s="6"/>
      <c r="BN63" s="14">
        <v>0.9999999999999999</v>
      </c>
      <c r="BO63" s="14">
        <v>1</v>
      </c>
      <c r="BP63" s="14">
        <v>0.9999999999999999</v>
      </c>
    </row>
    <row r="65" spans="1:68" ht="12.75">
      <c r="A65" s="3" t="s">
        <v>44</v>
      </c>
      <c r="B65" s="10">
        <v>10</v>
      </c>
      <c r="C65" s="6">
        <v>424.8333333333333</v>
      </c>
      <c r="D65" s="6">
        <v>3488.079166666667</v>
      </c>
      <c r="E65" s="6">
        <v>8.21046488819145</v>
      </c>
      <c r="F65" s="6">
        <v>322</v>
      </c>
      <c r="G65" s="6">
        <v>2270.0083333333337</v>
      </c>
      <c r="H65" s="6">
        <v>7.049715320910974</v>
      </c>
      <c r="I65" s="6">
        <v>102.83333333333334</v>
      </c>
      <c r="J65" s="6">
        <v>11.586401098901097</v>
      </c>
      <c r="K65" s="6">
        <v>1218.0708333333334</v>
      </c>
      <c r="L65" s="16">
        <v>11.845097244732576</v>
      </c>
      <c r="M65" s="6">
        <v>18</v>
      </c>
      <c r="N65" s="6">
        <v>7</v>
      </c>
      <c r="O65" s="6">
        <v>126</v>
      </c>
      <c r="P65" s="6">
        <v>7</v>
      </c>
      <c r="Q65" s="6">
        <v>0</v>
      </c>
      <c r="R65" s="6">
        <v>0</v>
      </c>
      <c r="S65" s="6">
        <v>0</v>
      </c>
      <c r="T65" s="6">
        <v>0</v>
      </c>
      <c r="U65" s="6">
        <v>10.5</v>
      </c>
      <c r="V65" s="6">
        <v>8</v>
      </c>
      <c r="W65" s="6">
        <v>84</v>
      </c>
      <c r="X65" s="16">
        <v>8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29</v>
      </c>
      <c r="AH65" s="6">
        <v>7.722222222222222</v>
      </c>
      <c r="AI65" s="6">
        <v>219.5</v>
      </c>
      <c r="AJ65" s="16">
        <v>7.568965517241379</v>
      </c>
      <c r="AK65" s="6">
        <v>26</v>
      </c>
      <c r="AL65" s="6">
        <v>7.45</v>
      </c>
      <c r="AM65" s="6">
        <v>193.4</v>
      </c>
      <c r="AN65" s="16">
        <v>7.438461538461539</v>
      </c>
      <c r="AO65" s="6">
        <v>34.166666666666664</v>
      </c>
      <c r="AP65" s="6">
        <v>7.6375</v>
      </c>
      <c r="AQ65" s="6">
        <v>262.23333333333335</v>
      </c>
      <c r="AR65" s="16">
        <v>7.675121951219513</v>
      </c>
      <c r="AS65" s="6">
        <v>100.33333333333333</v>
      </c>
      <c r="AT65" s="6">
        <v>7.100925925925925</v>
      </c>
      <c r="AU65" s="6">
        <v>710.9749999999999</v>
      </c>
      <c r="AV65" s="16">
        <v>7.086129568106312</v>
      </c>
      <c r="AW65" s="6">
        <v>46.5</v>
      </c>
      <c r="AX65" s="6">
        <v>7.9125</v>
      </c>
      <c r="AY65" s="6">
        <v>368.5</v>
      </c>
      <c r="AZ65" s="16">
        <v>7.924731182795699</v>
      </c>
      <c r="BA65" s="6">
        <v>0</v>
      </c>
      <c r="BB65" s="6">
        <v>0</v>
      </c>
      <c r="BC65" s="6">
        <v>0</v>
      </c>
      <c r="BD65" s="6">
        <v>0</v>
      </c>
      <c r="BE65" s="6">
        <v>6</v>
      </c>
      <c r="BF65" s="6">
        <v>7</v>
      </c>
      <c r="BG65" s="6">
        <v>42</v>
      </c>
      <c r="BH65" s="16">
        <v>7</v>
      </c>
      <c r="BI65" s="6">
        <v>51.5</v>
      </c>
      <c r="BJ65" s="6">
        <v>5.633333333333333</v>
      </c>
      <c r="BK65" s="6">
        <v>263.4</v>
      </c>
      <c r="BL65" s="16">
        <v>5.114563106796116</v>
      </c>
      <c r="BN65" s="14"/>
      <c r="BO65" s="14"/>
      <c r="BP65" s="14"/>
    </row>
    <row r="66" spans="1:68" ht="12.75">
      <c r="A66" s="3" t="s">
        <v>134</v>
      </c>
      <c r="B66" s="10"/>
      <c r="C66" s="6">
        <v>42.483333333333334</v>
      </c>
      <c r="D66" s="6">
        <v>348.8079166666667</v>
      </c>
      <c r="E66" s="6">
        <v>8.21046488819145</v>
      </c>
      <c r="F66" s="6">
        <v>32.2</v>
      </c>
      <c r="G66" s="6">
        <v>227.00083333333336</v>
      </c>
      <c r="H66" s="6">
        <v>7.049715320910974</v>
      </c>
      <c r="I66" s="6">
        <f>I65/10</f>
        <v>10.283333333333335</v>
      </c>
      <c r="J66" s="6"/>
      <c r="K66" s="6">
        <f>K65/10</f>
        <v>121.80708333333334</v>
      </c>
      <c r="L66" s="16">
        <v>11.845097244732576</v>
      </c>
      <c r="M66" s="6">
        <v>1.8</v>
      </c>
      <c r="N66" s="6"/>
      <c r="O66" s="6">
        <v>12.6</v>
      </c>
      <c r="P66" s="6">
        <v>7</v>
      </c>
      <c r="Q66" s="6">
        <v>0</v>
      </c>
      <c r="R66" s="6"/>
      <c r="S66" s="6">
        <f>S65/10</f>
        <v>0</v>
      </c>
      <c r="T66" s="6">
        <v>0</v>
      </c>
      <c r="U66" s="6">
        <f>U65/10</f>
        <v>1.05</v>
      </c>
      <c r="V66" s="6"/>
      <c r="W66" s="6">
        <v>8.4</v>
      </c>
      <c r="X66" s="6"/>
      <c r="Y66" s="6">
        <v>0</v>
      </c>
      <c r="Z66" s="6"/>
      <c r="AA66" s="6"/>
      <c r="AB66" s="6">
        <v>0</v>
      </c>
      <c r="AC66" s="6">
        <f>AC65/10</f>
        <v>0</v>
      </c>
      <c r="AD66" s="6"/>
      <c r="AE66" s="6">
        <f>AE65/10</f>
        <v>0</v>
      </c>
      <c r="AF66" s="6"/>
      <c r="AG66" s="6">
        <v>2.9</v>
      </c>
      <c r="AH66" s="6"/>
      <c r="AI66" s="6">
        <v>21.95</v>
      </c>
      <c r="AJ66" s="6"/>
      <c r="AK66" s="6">
        <v>2.6</v>
      </c>
      <c r="AL66" s="6"/>
      <c r="AM66" s="6">
        <v>19.34</v>
      </c>
      <c r="AN66" s="16">
        <v>7.438461538461539</v>
      </c>
      <c r="AO66" s="6">
        <f>AO65/10</f>
        <v>3.4166666666666665</v>
      </c>
      <c r="AP66" s="6"/>
      <c r="AQ66" s="6">
        <f>AQ65/10</f>
        <v>26.223333333333336</v>
      </c>
      <c r="AR66" s="16">
        <v>7.675121951219513</v>
      </c>
      <c r="AS66" s="6">
        <f>AS65/10</f>
        <v>10.033333333333333</v>
      </c>
      <c r="AT66" s="6"/>
      <c r="AU66" s="6">
        <f>AU65/10</f>
        <v>71.0975</v>
      </c>
      <c r="AV66" s="16">
        <v>7.086129568106312</v>
      </c>
      <c r="AW66" s="6">
        <f>AW65/10</f>
        <v>4.65</v>
      </c>
      <c r="AX66" s="6"/>
      <c r="AY66" s="6">
        <f>AY65/10</f>
        <v>36.85</v>
      </c>
      <c r="AZ66" s="16">
        <v>7.924731182795699</v>
      </c>
      <c r="BA66" s="6">
        <f>BA65/10</f>
        <v>0</v>
      </c>
      <c r="BB66" s="6"/>
      <c r="BC66" s="6">
        <f>BC65/10</f>
        <v>0</v>
      </c>
      <c r="BD66" s="6"/>
      <c r="BE66" s="6">
        <f>BE65/10</f>
        <v>0.6</v>
      </c>
      <c r="BF66" s="6"/>
      <c r="BG66" s="6">
        <f>BG65/10</f>
        <v>4.2</v>
      </c>
      <c r="BH66" s="16">
        <v>7</v>
      </c>
      <c r="BI66" s="6">
        <f>BI65/10</f>
        <v>5.15</v>
      </c>
      <c r="BJ66" s="6"/>
      <c r="BK66" s="6">
        <f>BK65/10</f>
        <v>26.339999999999996</v>
      </c>
      <c r="BL66" s="16">
        <v>5.114563106796116</v>
      </c>
      <c r="BN66" s="14"/>
      <c r="BO66" s="14"/>
      <c r="BP66" s="14"/>
    </row>
    <row r="67" spans="1:68" ht="12.75">
      <c r="A67" s="3" t="s">
        <v>174</v>
      </c>
      <c r="B67" s="10"/>
      <c r="C67" s="6"/>
      <c r="D67" s="6"/>
      <c r="E67" s="6"/>
      <c r="F67" s="14">
        <v>0.7579442918791683</v>
      </c>
      <c r="G67" s="14">
        <v>0.650790370535837</v>
      </c>
      <c r="H67" s="6"/>
      <c r="I67" s="14">
        <v>0.24205570812083174</v>
      </c>
      <c r="J67" s="6"/>
      <c r="K67" s="14">
        <v>0.34920962946416306</v>
      </c>
      <c r="L67" s="6"/>
      <c r="M67" s="14">
        <v>0.04236955668889761</v>
      </c>
      <c r="N67" s="6"/>
      <c r="O67" s="14">
        <v>0.03612303333138224</v>
      </c>
      <c r="P67" s="6"/>
      <c r="Q67" s="14">
        <v>0</v>
      </c>
      <c r="R67" s="6"/>
      <c r="S67" s="14">
        <v>0</v>
      </c>
      <c r="T67" s="6"/>
      <c r="U67" s="14">
        <v>0.02471557473519027</v>
      </c>
      <c r="V67" s="6"/>
      <c r="W67" s="14">
        <v>0.024082022220921494</v>
      </c>
      <c r="X67" s="6"/>
      <c r="Y67" s="14">
        <v>0</v>
      </c>
      <c r="Z67" s="6"/>
      <c r="AA67" s="14">
        <v>0</v>
      </c>
      <c r="AB67" s="6"/>
      <c r="AC67" s="14">
        <v>0</v>
      </c>
      <c r="AD67" s="6"/>
      <c r="AE67" s="14">
        <v>0</v>
      </c>
      <c r="AF67" s="6"/>
      <c r="AG67" s="14">
        <v>0.06826206355433503</v>
      </c>
      <c r="AH67" s="6"/>
      <c r="AI67" s="14">
        <v>0.06292861758919367</v>
      </c>
      <c r="AJ67" s="6"/>
      <c r="AK67" s="14">
        <v>0.0612004707728521</v>
      </c>
      <c r="AL67" s="6"/>
      <c r="AM67" s="14">
        <v>0.05544598925626449</v>
      </c>
      <c r="AN67" s="6"/>
      <c r="AO67" s="14">
        <v>0.08042369556688897</v>
      </c>
      <c r="AP67" s="6"/>
      <c r="AQ67" s="14">
        <v>0.07517986857618628</v>
      </c>
      <c r="AR67" s="6"/>
      <c r="AS67" s="14">
        <v>0.2361710474695959</v>
      </c>
      <c r="AT67" s="6"/>
      <c r="AU67" s="14">
        <v>0.20382994938713878</v>
      </c>
      <c r="AV67" s="6"/>
      <c r="AW67" s="14">
        <v>0.10945468811298549</v>
      </c>
      <c r="AX67" s="6"/>
      <c r="AY67" s="14">
        <v>0.1056455379572568</v>
      </c>
      <c r="AZ67" s="6"/>
      <c r="BA67" s="14">
        <v>0</v>
      </c>
      <c r="BB67" s="6"/>
      <c r="BC67" s="14">
        <v>0</v>
      </c>
      <c r="BD67" s="6"/>
      <c r="BE67" s="14">
        <v>0.01412318556296587</v>
      </c>
      <c r="BF67" s="6"/>
      <c r="BG67" s="14">
        <v>0.012041011110460747</v>
      </c>
      <c r="BH67" s="6"/>
      <c r="BI67" s="14">
        <v>0.12122400941545705</v>
      </c>
      <c r="BJ67" s="6"/>
      <c r="BK67" s="14">
        <v>0.0755143411070324</v>
      </c>
      <c r="BL67" s="6"/>
      <c r="BN67" s="14">
        <v>1</v>
      </c>
      <c r="BO67" s="14">
        <v>0.9999999999999999</v>
      </c>
      <c r="BP67" s="14">
        <v>1</v>
      </c>
    </row>
    <row r="69" spans="1:68" ht="12.75">
      <c r="A69" s="3" t="s">
        <v>45</v>
      </c>
      <c r="B69" s="10">
        <v>10</v>
      </c>
      <c r="C69" s="6">
        <v>448.5</v>
      </c>
      <c r="D69" s="6">
        <v>2982.516666666667</v>
      </c>
      <c r="E69" s="6">
        <v>6.649981419546638</v>
      </c>
      <c r="F69" s="6">
        <v>448.5</v>
      </c>
      <c r="G69" s="6">
        <v>2982.516666666667</v>
      </c>
      <c r="H69" s="6">
        <v>6.649981419546638</v>
      </c>
      <c r="I69" s="6">
        <v>0</v>
      </c>
      <c r="J69" s="6">
        <v>0</v>
      </c>
      <c r="K69" s="6">
        <v>0</v>
      </c>
      <c r="L69" s="6">
        <v>0</v>
      </c>
      <c r="M69" s="6">
        <v>14</v>
      </c>
      <c r="N69" s="6">
        <v>6.75</v>
      </c>
      <c r="O69" s="6">
        <v>93.5</v>
      </c>
      <c r="P69" s="6">
        <v>6.678571428571429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16">
        <v>0</v>
      </c>
      <c r="Y69" s="6">
        <v>10</v>
      </c>
      <c r="Z69" s="6">
        <v>7.5</v>
      </c>
      <c r="AA69" s="6">
        <v>75</v>
      </c>
      <c r="AB69" s="16">
        <v>7.5</v>
      </c>
      <c r="AC69" s="6">
        <v>0</v>
      </c>
      <c r="AD69" s="6">
        <v>0</v>
      </c>
      <c r="AE69" s="6">
        <v>0</v>
      </c>
      <c r="AF69" s="6">
        <v>0</v>
      </c>
      <c r="AG69" s="6">
        <v>73.5</v>
      </c>
      <c r="AH69" s="6">
        <v>7.3</v>
      </c>
      <c r="AI69" s="6">
        <v>535.525</v>
      </c>
      <c r="AJ69" s="16">
        <v>7.286054421768707</v>
      </c>
      <c r="AK69" s="6">
        <v>2</v>
      </c>
      <c r="AL69" s="6">
        <v>7</v>
      </c>
      <c r="AM69" s="6">
        <v>14</v>
      </c>
      <c r="AN69" s="16">
        <v>7</v>
      </c>
      <c r="AO69" s="6">
        <v>36</v>
      </c>
      <c r="AP69" s="6">
        <v>7.0640625</v>
      </c>
      <c r="AQ69" s="6">
        <v>258.825</v>
      </c>
      <c r="AR69" s="16">
        <v>7.189583333333333</v>
      </c>
      <c r="AS69" s="6">
        <v>121</v>
      </c>
      <c r="AT69" s="6">
        <v>6.353541666666667</v>
      </c>
      <c r="AU69" s="6">
        <v>791.025</v>
      </c>
      <c r="AV69" s="16">
        <v>6.537396694214876</v>
      </c>
      <c r="AW69" s="6">
        <v>32</v>
      </c>
      <c r="AX69" s="6">
        <v>7.352777777777778</v>
      </c>
      <c r="AY69" s="6">
        <v>238.29166666666666</v>
      </c>
      <c r="AZ69" s="16">
        <v>7.446614583333333</v>
      </c>
      <c r="BA69" s="6">
        <v>0</v>
      </c>
      <c r="BB69" s="6">
        <v>0</v>
      </c>
      <c r="BC69" s="6">
        <v>0</v>
      </c>
      <c r="BD69" s="6">
        <v>0</v>
      </c>
      <c r="BE69" s="6">
        <v>90</v>
      </c>
      <c r="BF69" s="6">
        <v>6.8125</v>
      </c>
      <c r="BG69" s="6">
        <v>626.5</v>
      </c>
      <c r="BH69" s="16">
        <v>6.961111111111111</v>
      </c>
      <c r="BI69" s="6">
        <v>70</v>
      </c>
      <c r="BJ69" s="6">
        <v>6.122222222222223</v>
      </c>
      <c r="BK69" s="6">
        <v>349.85</v>
      </c>
      <c r="BL69" s="16">
        <v>4.997857142857143</v>
      </c>
      <c r="BN69" s="14"/>
      <c r="BO69" s="14"/>
      <c r="BP69" s="14"/>
    </row>
    <row r="70" spans="1:68" ht="12.75">
      <c r="A70" s="3" t="s">
        <v>134</v>
      </c>
      <c r="B70" s="10"/>
      <c r="C70" s="6">
        <v>44.85</v>
      </c>
      <c r="D70" s="6">
        <v>298.25166666666667</v>
      </c>
      <c r="E70" s="6">
        <v>6.649981419546637</v>
      </c>
      <c r="F70" s="6">
        <v>44.85</v>
      </c>
      <c r="G70" s="6">
        <v>298.25166666666667</v>
      </c>
      <c r="H70" s="6">
        <v>6.649981419546637</v>
      </c>
      <c r="I70" s="6">
        <v>0</v>
      </c>
      <c r="J70" s="6"/>
      <c r="K70" s="6">
        <v>0</v>
      </c>
      <c r="L70" s="6"/>
      <c r="M70" s="6">
        <v>1.4</v>
      </c>
      <c r="N70" s="6"/>
      <c r="O70" s="6">
        <v>9.35</v>
      </c>
      <c r="P70" s="6">
        <v>6.678571428571429</v>
      </c>
      <c r="Q70" s="6">
        <v>0</v>
      </c>
      <c r="R70" s="6"/>
      <c r="S70" s="6">
        <v>0</v>
      </c>
      <c r="T70" s="6"/>
      <c r="U70" s="6">
        <v>0</v>
      </c>
      <c r="V70" s="6"/>
      <c r="W70" s="6">
        <v>0</v>
      </c>
      <c r="X70" s="6"/>
      <c r="Y70" s="6">
        <v>1</v>
      </c>
      <c r="Z70" s="6"/>
      <c r="AA70" s="6">
        <v>7.5</v>
      </c>
      <c r="AB70" s="16">
        <v>7.5</v>
      </c>
      <c r="AC70" s="6">
        <v>0</v>
      </c>
      <c r="AD70" s="6"/>
      <c r="AE70" s="6">
        <v>0</v>
      </c>
      <c r="AF70" s="16"/>
      <c r="AG70" s="6">
        <v>7.35</v>
      </c>
      <c r="AH70" s="6"/>
      <c r="AI70" s="6">
        <v>53.552499999999995</v>
      </c>
      <c r="AJ70" s="16">
        <v>7.286054421768707</v>
      </c>
      <c r="AK70" s="6">
        <v>0.2</v>
      </c>
      <c r="AL70" s="6"/>
      <c r="AM70" s="6">
        <v>1.4</v>
      </c>
      <c r="AN70" s="16">
        <v>6.999999999999999</v>
      </c>
      <c r="AO70" s="6">
        <v>3.6</v>
      </c>
      <c r="AP70" s="6"/>
      <c r="AQ70" s="6">
        <v>25.8825</v>
      </c>
      <c r="AR70" s="16">
        <v>7.189583333333333</v>
      </c>
      <c r="AS70" s="6">
        <v>12.1</v>
      </c>
      <c r="AT70" s="6"/>
      <c r="AU70" s="6">
        <v>79.10249999999999</v>
      </c>
      <c r="AV70" s="16">
        <v>6.537396694214875</v>
      </c>
      <c r="AW70" s="6">
        <v>3.2</v>
      </c>
      <c r="AX70" s="6"/>
      <c r="AY70" s="6">
        <v>23.829166666666666</v>
      </c>
      <c r="AZ70" s="16">
        <v>7.446614583333333</v>
      </c>
      <c r="BA70" s="6">
        <v>0</v>
      </c>
      <c r="BB70" s="6"/>
      <c r="BC70" s="6">
        <v>0</v>
      </c>
      <c r="BD70" s="16"/>
      <c r="BE70" s="6">
        <v>9</v>
      </c>
      <c r="BF70" s="6"/>
      <c r="BG70" s="6">
        <v>62.65</v>
      </c>
      <c r="BH70" s="16">
        <v>6.961111111111111</v>
      </c>
      <c r="BI70" s="6">
        <v>7</v>
      </c>
      <c r="BJ70" s="6"/>
      <c r="BK70" s="6">
        <v>34.985</v>
      </c>
      <c r="BL70" s="16">
        <v>4.997857142857143</v>
      </c>
      <c r="BN70" s="14"/>
      <c r="BO70" s="14"/>
      <c r="BP70" s="14"/>
    </row>
    <row r="71" spans="1:68" ht="12.75">
      <c r="A71" s="3" t="s">
        <v>174</v>
      </c>
      <c r="B71" s="10"/>
      <c r="C71" s="6"/>
      <c r="D71" s="6"/>
      <c r="E71" s="6"/>
      <c r="F71" s="14">
        <v>1</v>
      </c>
      <c r="G71" s="14">
        <v>1</v>
      </c>
      <c r="H71" s="6"/>
      <c r="I71" s="14">
        <v>0</v>
      </c>
      <c r="J71" s="6"/>
      <c r="K71" s="14">
        <v>0</v>
      </c>
      <c r="L71" s="6"/>
      <c r="M71" s="14">
        <v>0.03121516164994426</v>
      </c>
      <c r="N71" s="6"/>
      <c r="O71" s="14">
        <v>0.03134936379232304</v>
      </c>
      <c r="P71" s="6"/>
      <c r="Q71" s="14">
        <v>0</v>
      </c>
      <c r="R71" s="6"/>
      <c r="S71" s="14">
        <v>0</v>
      </c>
      <c r="T71" s="6"/>
      <c r="U71" s="14">
        <v>0</v>
      </c>
      <c r="V71" s="6"/>
      <c r="W71" s="14">
        <v>0</v>
      </c>
      <c r="X71" s="6"/>
      <c r="Y71" s="14">
        <v>0.022296544035674472</v>
      </c>
      <c r="Z71" s="6"/>
      <c r="AA71" s="14">
        <v>0.025146548496515805</v>
      </c>
      <c r="AB71" s="6"/>
      <c r="AC71" s="14">
        <v>0</v>
      </c>
      <c r="AD71" s="6"/>
      <c r="AE71" s="14">
        <v>0</v>
      </c>
      <c r="AF71" s="6"/>
      <c r="AG71" s="14">
        <v>0.16387959866220736</v>
      </c>
      <c r="AH71" s="6"/>
      <c r="AI71" s="14">
        <v>0.179554738447955</v>
      </c>
      <c r="AJ71" s="6"/>
      <c r="AK71" s="14">
        <v>0.004459308807134894</v>
      </c>
      <c r="AL71" s="6"/>
      <c r="AM71" s="14">
        <v>0.004694022386016283</v>
      </c>
      <c r="AN71" s="6"/>
      <c r="AO71" s="14">
        <v>0.0802675585284281</v>
      </c>
      <c r="AP71" s="6"/>
      <c r="AQ71" s="14">
        <v>0.08678073886147604</v>
      </c>
      <c r="AR71" s="6"/>
      <c r="AS71" s="14">
        <v>0.2697881828316611</v>
      </c>
      <c r="AT71" s="6"/>
      <c r="AU71" s="14">
        <v>0.26522064699275216</v>
      </c>
      <c r="AV71" s="6"/>
      <c r="AW71" s="14">
        <v>0.0713489409141583</v>
      </c>
      <c r="AX71" s="6"/>
      <c r="AY71" s="14">
        <v>0.07989617269531882</v>
      </c>
      <c r="AZ71" s="6"/>
      <c r="BA71" s="14">
        <v>0</v>
      </c>
      <c r="BB71" s="6"/>
      <c r="BC71" s="14">
        <v>0</v>
      </c>
      <c r="BD71" s="6"/>
      <c r="BE71" s="14">
        <v>0.20066889632107024</v>
      </c>
      <c r="BF71" s="6"/>
      <c r="BG71" s="14">
        <v>0.2100575017742287</v>
      </c>
      <c r="BH71" s="6"/>
      <c r="BI71" s="14">
        <v>0.15607580824972128</v>
      </c>
      <c r="BJ71" s="6"/>
      <c r="BK71" s="14">
        <v>0.11730026655341406</v>
      </c>
      <c r="BL71" s="6"/>
      <c r="BN71" s="14">
        <v>1</v>
      </c>
      <c r="BO71" s="14">
        <v>0.9999999999999999</v>
      </c>
      <c r="BP71" s="14">
        <v>1</v>
      </c>
    </row>
    <row r="73" spans="1:68" ht="12.75">
      <c r="A73" s="3" t="s">
        <v>46</v>
      </c>
      <c r="B73" s="10">
        <v>10</v>
      </c>
      <c r="C73" s="6">
        <v>280.3333333333333</v>
      </c>
      <c r="D73" s="6">
        <v>1931.375</v>
      </c>
      <c r="E73" s="6">
        <v>6.889565992865637</v>
      </c>
      <c r="F73" s="6">
        <v>280.33333333333337</v>
      </c>
      <c r="G73" s="6">
        <v>1931.375</v>
      </c>
      <c r="H73" s="6">
        <v>6.889565992865635</v>
      </c>
      <c r="I73" s="6">
        <v>0</v>
      </c>
      <c r="J73" s="6">
        <v>0</v>
      </c>
      <c r="K73" s="6">
        <v>0</v>
      </c>
      <c r="L73" s="6">
        <v>0</v>
      </c>
      <c r="M73" s="6">
        <v>14</v>
      </c>
      <c r="N73" s="6">
        <v>6.25</v>
      </c>
      <c r="O73" s="6">
        <v>87.55000000000001</v>
      </c>
      <c r="P73" s="6">
        <v>6.253571428571429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5</v>
      </c>
      <c r="Z73" s="6">
        <v>6.902777777777778</v>
      </c>
      <c r="AA73" s="6">
        <v>34.375</v>
      </c>
      <c r="AB73" s="16">
        <v>6.875</v>
      </c>
      <c r="AC73" s="6">
        <v>0</v>
      </c>
      <c r="AD73" s="6">
        <v>0</v>
      </c>
      <c r="AE73" s="6">
        <v>0</v>
      </c>
      <c r="AF73" s="6">
        <v>0</v>
      </c>
      <c r="AG73" s="6">
        <v>40</v>
      </c>
      <c r="AH73" s="6">
        <v>8.012500000000001</v>
      </c>
      <c r="AI73" s="6">
        <v>322.65</v>
      </c>
      <c r="AJ73" s="16">
        <v>8.06625</v>
      </c>
      <c r="AK73" s="6">
        <v>41.833333333333336</v>
      </c>
      <c r="AL73" s="6">
        <v>7.125</v>
      </c>
      <c r="AM73" s="6">
        <v>300.9</v>
      </c>
      <c r="AN73" s="16">
        <v>7.192828685258963</v>
      </c>
      <c r="AO73" s="6">
        <v>22</v>
      </c>
      <c r="AP73" s="6">
        <v>6.9</v>
      </c>
      <c r="AQ73" s="6">
        <v>152.1</v>
      </c>
      <c r="AR73" s="16">
        <v>6.913636363636363</v>
      </c>
      <c r="AS73" s="6">
        <v>83</v>
      </c>
      <c r="AT73" s="6">
        <v>5.892708333333333</v>
      </c>
      <c r="AU73" s="6">
        <v>494.3</v>
      </c>
      <c r="AV73" s="16">
        <v>5.9554216867469885</v>
      </c>
      <c r="AW73" s="6">
        <v>69.5</v>
      </c>
      <c r="AX73" s="6">
        <v>7.399404761904762</v>
      </c>
      <c r="AY73" s="6">
        <v>502</v>
      </c>
      <c r="AZ73" s="16">
        <v>7.223021582733813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5</v>
      </c>
      <c r="BJ73" s="6">
        <v>7.5</v>
      </c>
      <c r="BK73" s="6">
        <v>37.5</v>
      </c>
      <c r="BL73" s="16">
        <v>7.5</v>
      </c>
      <c r="BN73" s="14"/>
      <c r="BO73" s="14"/>
      <c r="BP73" s="14"/>
    </row>
    <row r="74" spans="1:68" ht="12.75">
      <c r="A74" s="3" t="s">
        <v>134</v>
      </c>
      <c r="B74" s="10"/>
      <c r="C74" s="6">
        <v>28.03333333333333</v>
      </c>
      <c r="D74" s="6">
        <v>193.1375</v>
      </c>
      <c r="E74" s="6">
        <v>6.889565992865634</v>
      </c>
      <c r="F74" s="6">
        <v>28.03333333333334</v>
      </c>
      <c r="G74" s="6">
        <v>193.1375</v>
      </c>
      <c r="H74" s="6">
        <v>6.889565992865634</v>
      </c>
      <c r="I74" s="6">
        <v>0</v>
      </c>
      <c r="K74" s="6">
        <v>0</v>
      </c>
      <c r="M74" s="6">
        <v>1.4</v>
      </c>
      <c r="O74" s="6">
        <v>8.755</v>
      </c>
      <c r="P74" s="6">
        <v>6.25357142857143</v>
      </c>
      <c r="S74" s="6">
        <v>0</v>
      </c>
      <c r="U74" s="6">
        <v>0</v>
      </c>
      <c r="W74" s="6">
        <v>0</v>
      </c>
      <c r="Y74" s="6">
        <v>0.5</v>
      </c>
      <c r="AA74" s="6">
        <v>3.4375</v>
      </c>
      <c r="AB74" s="16">
        <v>6.875</v>
      </c>
      <c r="AC74" s="6">
        <v>0</v>
      </c>
      <c r="AE74" s="6">
        <v>0</v>
      </c>
      <c r="AG74" s="6">
        <v>4</v>
      </c>
      <c r="AI74" s="6">
        <v>32.265</v>
      </c>
      <c r="AJ74" s="16">
        <v>8.06625</v>
      </c>
      <c r="AK74" s="6">
        <v>4.183333333333334</v>
      </c>
      <c r="AM74" s="6">
        <v>30.089999999999996</v>
      </c>
      <c r="AN74" s="16">
        <v>7.192828685258963</v>
      </c>
      <c r="AO74" s="6">
        <v>2.2</v>
      </c>
      <c r="AQ74" s="6">
        <v>15.21</v>
      </c>
      <c r="AR74" s="16">
        <v>6.913636363636362</v>
      </c>
      <c r="AS74" s="6">
        <v>8.3</v>
      </c>
      <c r="AU74" s="6">
        <v>49.43</v>
      </c>
      <c r="AV74" s="16">
        <v>5.955421686746988</v>
      </c>
      <c r="AW74" s="6">
        <v>6.95</v>
      </c>
      <c r="AY74" s="6">
        <v>50.2</v>
      </c>
      <c r="AZ74" s="16">
        <v>7.223021582733813</v>
      </c>
      <c r="BA74" s="6">
        <v>0</v>
      </c>
      <c r="BC74" s="6">
        <v>0</v>
      </c>
      <c r="BE74" s="6">
        <v>0</v>
      </c>
      <c r="BG74" s="6">
        <v>0</v>
      </c>
      <c r="BI74" s="6">
        <v>0.5</v>
      </c>
      <c r="BK74" s="6">
        <v>3.75</v>
      </c>
      <c r="BL74" s="16">
        <v>7.5</v>
      </c>
      <c r="BN74" s="14"/>
      <c r="BO74" s="14"/>
      <c r="BP74" s="14"/>
    </row>
    <row r="75" spans="1:68" ht="12.75">
      <c r="A75" s="3" t="s">
        <v>174</v>
      </c>
      <c r="B75" s="10"/>
      <c r="E75" s="6"/>
      <c r="F75" s="14">
        <v>1.0000000000000002</v>
      </c>
      <c r="G75" s="14">
        <v>1</v>
      </c>
      <c r="H75" s="14"/>
      <c r="I75" s="14">
        <v>0</v>
      </c>
      <c r="K75" s="14">
        <v>0</v>
      </c>
      <c r="M75" s="14">
        <v>0.04994054696789536</v>
      </c>
      <c r="O75" s="14">
        <v>0.045330399326904414</v>
      </c>
      <c r="Q75" s="14">
        <v>0</v>
      </c>
      <c r="S75" s="14">
        <v>0</v>
      </c>
      <c r="T75" s="14"/>
      <c r="U75" s="14">
        <v>0</v>
      </c>
      <c r="W75" s="14">
        <v>0</v>
      </c>
      <c r="Y75" s="14">
        <v>0.017835909631391204</v>
      </c>
      <c r="AA75" s="14">
        <v>0.017798200763704614</v>
      </c>
      <c r="AC75" s="14">
        <v>0</v>
      </c>
      <c r="AE75" s="14">
        <v>0</v>
      </c>
      <c r="AG75" s="14">
        <v>0.14268727705112963</v>
      </c>
      <c r="AI75" s="14">
        <v>0.16705714840463398</v>
      </c>
      <c r="AK75" s="14">
        <v>0.14922711058263974</v>
      </c>
      <c r="AM75" s="14">
        <v>0.15579574137596272</v>
      </c>
      <c r="AO75" s="14">
        <v>0.07847800237812129</v>
      </c>
      <c r="AQ75" s="14">
        <v>0.07875218432463918</v>
      </c>
      <c r="AS75" s="14">
        <v>0.29607609988109396</v>
      </c>
      <c r="AU75" s="14">
        <v>0.2559316549090674</v>
      </c>
      <c r="AW75" s="14">
        <v>0.2479191438763377</v>
      </c>
      <c r="AY75" s="14">
        <v>0.25991845188013724</v>
      </c>
      <c r="BA75" s="14">
        <v>0</v>
      </c>
      <c r="BC75" s="14">
        <v>0</v>
      </c>
      <c r="BE75" s="14">
        <v>0</v>
      </c>
      <c r="BG75" s="14">
        <v>0</v>
      </c>
      <c r="BI75" s="14">
        <v>0.017835909631391204</v>
      </c>
      <c r="BK75" s="14">
        <v>0.019416219014950487</v>
      </c>
      <c r="BN75" s="14">
        <v>1.0000000000000002</v>
      </c>
      <c r="BO75" s="14">
        <v>1</v>
      </c>
      <c r="BP75" s="14">
        <v>1</v>
      </c>
    </row>
    <row r="77" spans="1:68" ht="12.75">
      <c r="A77" s="3" t="s">
        <v>47</v>
      </c>
      <c r="B77" s="10">
        <v>10</v>
      </c>
      <c r="C77" s="6">
        <v>263.1666666666667</v>
      </c>
      <c r="D77" s="6">
        <v>1921.3249999999998</v>
      </c>
      <c r="E77" s="6">
        <v>7.300791640278656</v>
      </c>
      <c r="F77" s="6">
        <v>263.16666666666663</v>
      </c>
      <c r="G77" s="6">
        <v>1921.3249999999998</v>
      </c>
      <c r="H77" s="6">
        <v>7.300791640278658</v>
      </c>
      <c r="I77" s="6">
        <v>0</v>
      </c>
      <c r="J77" s="6">
        <v>0</v>
      </c>
      <c r="K77" s="6">
        <v>0</v>
      </c>
      <c r="L77" s="6">
        <v>0</v>
      </c>
      <c r="M77" s="6">
        <v>25</v>
      </c>
      <c r="N77" s="6">
        <v>6.280208333333333</v>
      </c>
      <c r="O77" s="6">
        <v>154.45</v>
      </c>
      <c r="P77" s="6">
        <v>6.178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19</v>
      </c>
      <c r="Z77" s="6">
        <v>7.083333333333333</v>
      </c>
      <c r="AA77" s="6">
        <v>132.10000000000002</v>
      </c>
      <c r="AB77" s="16">
        <v>6.952631578947369</v>
      </c>
      <c r="AC77" s="6">
        <v>0</v>
      </c>
      <c r="AD77" s="6">
        <v>0</v>
      </c>
      <c r="AE77" s="6">
        <v>0</v>
      </c>
      <c r="AF77" s="6">
        <v>0</v>
      </c>
      <c r="AG77" s="6">
        <v>22</v>
      </c>
      <c r="AH77" s="6">
        <v>7.433333333333334</v>
      </c>
      <c r="AI77" s="6">
        <v>171.55</v>
      </c>
      <c r="AJ77" s="16">
        <v>7.797727272727273</v>
      </c>
      <c r="AK77" s="6">
        <v>43</v>
      </c>
      <c r="AL77" s="6">
        <v>8.6875</v>
      </c>
      <c r="AM77" s="6">
        <v>373.25</v>
      </c>
      <c r="AN77" s="16">
        <v>8.680232558139535</v>
      </c>
      <c r="AO77" s="6">
        <v>25</v>
      </c>
      <c r="AP77" s="6">
        <v>6.966666666666667</v>
      </c>
      <c r="AQ77" s="6">
        <v>177.5</v>
      </c>
      <c r="AR77" s="16">
        <v>7.1</v>
      </c>
      <c r="AS77" s="6">
        <v>78.16666666666667</v>
      </c>
      <c r="AT77" s="6">
        <v>6.346527777777777</v>
      </c>
      <c r="AU77" s="6">
        <v>502.225</v>
      </c>
      <c r="AV77" s="16">
        <v>6.4250533049040515</v>
      </c>
      <c r="AW77" s="6">
        <v>51</v>
      </c>
      <c r="AX77" s="6">
        <v>8.1625</v>
      </c>
      <c r="AY77" s="6">
        <v>410.25</v>
      </c>
      <c r="AZ77" s="16">
        <v>8.044117647058824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N77" s="14"/>
      <c r="BO77" s="14"/>
      <c r="BP77" s="14"/>
    </row>
    <row r="78" spans="1:68" ht="12.75">
      <c r="A78" s="3" t="s">
        <v>134</v>
      </c>
      <c r="B78" s="10"/>
      <c r="C78" s="6">
        <v>26.31666666666667</v>
      </c>
      <c r="D78" s="6">
        <v>192.1325</v>
      </c>
      <c r="E78" s="16">
        <v>7.300791640278656</v>
      </c>
      <c r="F78" s="6">
        <v>26.316666666666663</v>
      </c>
      <c r="G78" s="6">
        <v>192.1325</v>
      </c>
      <c r="H78" s="16">
        <v>7.300791640278658</v>
      </c>
      <c r="I78" s="6">
        <v>0</v>
      </c>
      <c r="J78" s="6"/>
      <c r="K78" s="6">
        <v>0</v>
      </c>
      <c r="L78" s="6"/>
      <c r="M78" s="6">
        <v>2.5</v>
      </c>
      <c r="N78" s="6"/>
      <c r="O78" s="6">
        <v>15.444999999999999</v>
      </c>
      <c r="P78" s="6">
        <v>6.177999999999999</v>
      </c>
      <c r="Q78" s="6">
        <v>0</v>
      </c>
      <c r="R78" s="6"/>
      <c r="S78" s="6">
        <v>0</v>
      </c>
      <c r="T78" s="6"/>
      <c r="U78" s="6">
        <v>0</v>
      </c>
      <c r="V78" s="6"/>
      <c r="W78" s="6">
        <v>0</v>
      </c>
      <c r="X78" s="6"/>
      <c r="Y78" s="6">
        <v>1.9</v>
      </c>
      <c r="Z78" s="6"/>
      <c r="AA78" s="6">
        <v>13.210000000000003</v>
      </c>
      <c r="AB78" s="16">
        <v>6.95263157894737</v>
      </c>
      <c r="AC78" s="6">
        <v>0</v>
      </c>
      <c r="AD78" s="6"/>
      <c r="AE78" s="6">
        <v>0</v>
      </c>
      <c r="AF78" s="6"/>
      <c r="AG78" s="6">
        <v>2.2</v>
      </c>
      <c r="AH78" s="6"/>
      <c r="AI78" s="6">
        <v>17.155</v>
      </c>
      <c r="AJ78" s="16">
        <v>7.797727272727273</v>
      </c>
      <c r="AK78" s="6">
        <v>4.3</v>
      </c>
      <c r="AL78" s="6"/>
      <c r="AM78" s="6">
        <v>37.325</v>
      </c>
      <c r="AN78" s="16">
        <v>8.680232558139537</v>
      </c>
      <c r="AO78" s="6">
        <v>2.5</v>
      </c>
      <c r="AP78" s="6"/>
      <c r="AQ78" s="6">
        <v>17.75</v>
      </c>
      <c r="AR78" s="16">
        <v>7.1</v>
      </c>
      <c r="AS78" s="6">
        <v>7.816666666666667</v>
      </c>
      <c r="AT78" s="6"/>
      <c r="AU78" s="6">
        <v>50.2225</v>
      </c>
      <c r="AV78" s="16">
        <v>6.4250533049040515</v>
      </c>
      <c r="AW78" s="6">
        <v>5.1</v>
      </c>
      <c r="AX78" s="6"/>
      <c r="AY78" s="6">
        <v>41.025</v>
      </c>
      <c r="AZ78" s="16">
        <v>8.044117647058824</v>
      </c>
      <c r="BA78" s="6">
        <v>0</v>
      </c>
      <c r="BB78" s="6"/>
      <c r="BC78" s="6">
        <v>0</v>
      </c>
      <c r="BD78" s="6"/>
      <c r="BE78" s="6">
        <v>0</v>
      </c>
      <c r="BF78" s="6"/>
      <c r="BG78" s="6">
        <v>0</v>
      </c>
      <c r="BH78" s="6"/>
      <c r="BI78" s="6">
        <v>0</v>
      </c>
      <c r="BJ78" s="6"/>
      <c r="BK78" s="6">
        <v>0</v>
      </c>
      <c r="BL78" s="6"/>
      <c r="BN78" s="14"/>
      <c r="BO78" s="14"/>
      <c r="BP78" s="14"/>
    </row>
    <row r="79" spans="1:68" ht="12.75">
      <c r="A79" s="3" t="s">
        <v>174</v>
      </c>
      <c r="B79" s="10"/>
      <c r="C79" s="6"/>
      <c r="D79" s="6"/>
      <c r="E79" s="6"/>
      <c r="F79" s="14">
        <v>0.9999999999999998</v>
      </c>
      <c r="G79" s="14">
        <v>1</v>
      </c>
      <c r="H79" s="6"/>
      <c r="I79" s="14">
        <v>0</v>
      </c>
      <c r="J79" s="6"/>
      <c r="K79" s="14">
        <v>0</v>
      </c>
      <c r="L79" s="6"/>
      <c r="M79" s="14">
        <v>0.09499683343888536</v>
      </c>
      <c r="N79" s="6"/>
      <c r="O79" s="14">
        <v>0.0803872327690526</v>
      </c>
      <c r="P79" s="6"/>
      <c r="Q79" s="14">
        <v>0</v>
      </c>
      <c r="R79" s="6"/>
      <c r="S79" s="14">
        <v>0</v>
      </c>
      <c r="T79" s="6"/>
      <c r="U79" s="14">
        <v>0</v>
      </c>
      <c r="V79" s="6"/>
      <c r="W79" s="14">
        <v>0</v>
      </c>
      <c r="X79" s="6"/>
      <c r="Y79" s="14">
        <v>0.07219759341355288</v>
      </c>
      <c r="Z79" s="6"/>
      <c r="AA79" s="14">
        <v>0.06875463547291584</v>
      </c>
      <c r="AB79" s="6"/>
      <c r="AC79" s="14">
        <v>0</v>
      </c>
      <c r="AD79" s="6"/>
      <c r="AE79" s="14">
        <v>0</v>
      </c>
      <c r="AF79" s="6"/>
      <c r="AG79" s="14">
        <v>0.08359721342621912</v>
      </c>
      <c r="AH79" s="6"/>
      <c r="AI79" s="14">
        <v>0.08928734076743915</v>
      </c>
      <c r="AJ79" s="6"/>
      <c r="AK79" s="14">
        <v>0.16339455351488283</v>
      </c>
      <c r="AL79" s="6"/>
      <c r="AM79" s="14">
        <v>0.19426697721624403</v>
      </c>
      <c r="AN79" s="6"/>
      <c r="AO79" s="14">
        <v>0.09499683343888536</v>
      </c>
      <c r="AP79" s="6"/>
      <c r="AQ79" s="14">
        <v>0.09238416197155609</v>
      </c>
      <c r="AR79" s="6"/>
      <c r="AS79" s="14">
        <v>0.2970234325522483</v>
      </c>
      <c r="AT79" s="6"/>
      <c r="AU79" s="14">
        <v>0.2613951309643085</v>
      </c>
      <c r="AV79" s="6"/>
      <c r="AW79" s="14">
        <v>0.19379354021532613</v>
      </c>
      <c r="AX79" s="6"/>
      <c r="AY79" s="14">
        <v>0.2135245208384839</v>
      </c>
      <c r="AZ79" s="6"/>
      <c r="BA79" s="14">
        <v>0</v>
      </c>
      <c r="BB79" s="6"/>
      <c r="BC79" s="14">
        <v>0</v>
      </c>
      <c r="BD79" s="6"/>
      <c r="BE79" s="14">
        <v>0</v>
      </c>
      <c r="BF79" s="6"/>
      <c r="BG79" s="14">
        <v>0</v>
      </c>
      <c r="BH79" s="6"/>
      <c r="BI79" s="14">
        <v>0</v>
      </c>
      <c r="BJ79" s="6"/>
      <c r="BK79" s="14">
        <v>0</v>
      </c>
      <c r="BL79" s="6"/>
      <c r="BN79" s="14">
        <v>0.9999999999999999</v>
      </c>
      <c r="BO79" s="14">
        <v>1.0000000000000002</v>
      </c>
      <c r="BP79" s="14">
        <v>1</v>
      </c>
    </row>
    <row r="81" spans="1:68" ht="12.75">
      <c r="A81" s="3" t="s">
        <v>48</v>
      </c>
      <c r="B81" s="10">
        <v>10</v>
      </c>
      <c r="C81" s="6">
        <v>315</v>
      </c>
      <c r="D81" s="6">
        <v>3704.3416666666667</v>
      </c>
      <c r="E81" s="6">
        <v>11.759814814814815</v>
      </c>
      <c r="F81" s="6">
        <v>304</v>
      </c>
      <c r="G81" s="6">
        <v>3500.2458333333334</v>
      </c>
      <c r="H81" s="6">
        <v>11.513966557017545</v>
      </c>
      <c r="I81" s="6">
        <v>11</v>
      </c>
      <c r="J81" s="6">
        <v>18.554166666666667</v>
      </c>
      <c r="K81" s="6">
        <v>204.09583333333333</v>
      </c>
      <c r="L81" s="6">
        <v>18.554166666666667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26</v>
      </c>
      <c r="Z81" s="6">
        <v>12.6975</v>
      </c>
      <c r="AA81" s="6">
        <v>297.3</v>
      </c>
      <c r="AB81" s="16">
        <v>11.434615384615386</v>
      </c>
      <c r="AC81" s="6">
        <v>0</v>
      </c>
      <c r="AD81" s="6">
        <v>0</v>
      </c>
      <c r="AE81" s="6">
        <v>0</v>
      </c>
      <c r="AF81" s="6">
        <v>0</v>
      </c>
      <c r="AG81" s="6">
        <v>8</v>
      </c>
      <c r="AH81" s="6">
        <v>12.166666666666666</v>
      </c>
      <c r="AI81" s="6">
        <v>92.5</v>
      </c>
      <c r="AJ81" s="16">
        <v>11.5625</v>
      </c>
      <c r="AK81" s="6">
        <v>69</v>
      </c>
      <c r="AL81" s="6">
        <v>13.081597222222221</v>
      </c>
      <c r="AM81" s="6">
        <v>846</v>
      </c>
      <c r="AN81" s="16">
        <v>12.26086956521739</v>
      </c>
      <c r="AO81" s="6">
        <v>95.5</v>
      </c>
      <c r="AP81" s="6">
        <v>12.543770833333333</v>
      </c>
      <c r="AQ81" s="6">
        <v>1257.9708333333333</v>
      </c>
      <c r="AR81" s="16">
        <v>13.172469458987782</v>
      </c>
      <c r="AS81" s="6">
        <v>94.5</v>
      </c>
      <c r="AT81" s="6">
        <v>10.387619047619049</v>
      </c>
      <c r="AU81" s="6">
        <v>882.675</v>
      </c>
      <c r="AV81" s="16">
        <v>9.340476190476192</v>
      </c>
      <c r="AW81" s="6">
        <v>10</v>
      </c>
      <c r="AX81" s="6">
        <v>11.5</v>
      </c>
      <c r="AY81" s="6">
        <v>113.5</v>
      </c>
      <c r="AZ81" s="16">
        <v>11.35</v>
      </c>
      <c r="BA81" s="6">
        <v>0</v>
      </c>
      <c r="BB81" s="6">
        <v>0</v>
      </c>
      <c r="BC81" s="6">
        <v>0</v>
      </c>
      <c r="BD81" s="6">
        <v>0</v>
      </c>
      <c r="BE81" s="6">
        <v>1</v>
      </c>
      <c r="BF81" s="6">
        <v>10.3</v>
      </c>
      <c r="BG81" s="6">
        <v>10.3</v>
      </c>
      <c r="BH81" s="16">
        <v>10.3</v>
      </c>
      <c r="BI81" s="6">
        <v>0</v>
      </c>
      <c r="BJ81" s="6">
        <v>0</v>
      </c>
      <c r="BK81" s="6">
        <v>0</v>
      </c>
      <c r="BL81" s="6">
        <v>0</v>
      </c>
      <c r="BN81" s="14"/>
      <c r="BO81" s="14"/>
      <c r="BP81" s="14"/>
    </row>
    <row r="82" spans="1:68" ht="12.75">
      <c r="A82" s="3" t="s">
        <v>134</v>
      </c>
      <c r="B82" s="10"/>
      <c r="C82" s="6">
        <v>31.5</v>
      </c>
      <c r="D82" s="6">
        <v>370.43416666666667</v>
      </c>
      <c r="E82" s="6">
        <v>11.759814814814815</v>
      </c>
      <c r="F82" s="6">
        <v>30.4</v>
      </c>
      <c r="G82" s="6">
        <v>350.02458333333334</v>
      </c>
      <c r="H82" s="6">
        <v>11.513966557017545</v>
      </c>
      <c r="I82" s="6">
        <v>1.1</v>
      </c>
      <c r="J82" s="6"/>
      <c r="K82" s="6">
        <v>20.409583333333334</v>
      </c>
      <c r="L82" s="6">
        <v>18.554166666666667</v>
      </c>
      <c r="M82" s="6">
        <v>0</v>
      </c>
      <c r="N82" s="6"/>
      <c r="O82" s="6">
        <v>0</v>
      </c>
      <c r="P82" s="6">
        <v>0</v>
      </c>
      <c r="Q82" s="6">
        <v>0</v>
      </c>
      <c r="R82" s="6"/>
      <c r="S82" s="6">
        <v>0</v>
      </c>
      <c r="T82" s="6"/>
      <c r="U82" s="6">
        <v>0</v>
      </c>
      <c r="V82" s="6"/>
      <c r="W82" s="6">
        <v>0</v>
      </c>
      <c r="X82" s="6"/>
      <c r="Y82" s="6">
        <v>2.6</v>
      </c>
      <c r="Z82" s="6"/>
      <c r="AA82" s="6">
        <v>29.73</v>
      </c>
      <c r="AB82" s="16">
        <v>11.434615384615386</v>
      </c>
      <c r="AC82" s="6">
        <v>0</v>
      </c>
      <c r="AD82" s="6"/>
      <c r="AE82" s="6">
        <v>0</v>
      </c>
      <c r="AF82" s="6"/>
      <c r="AG82" s="6">
        <v>0.8</v>
      </c>
      <c r="AH82" s="6"/>
      <c r="AI82" s="6">
        <v>9.25</v>
      </c>
      <c r="AJ82" s="16">
        <v>11.5625</v>
      </c>
      <c r="AK82" s="6">
        <v>6.9</v>
      </c>
      <c r="AL82" s="6"/>
      <c r="AM82" s="6">
        <v>84.6</v>
      </c>
      <c r="AN82" s="16">
        <v>12.26086956521739</v>
      </c>
      <c r="AO82" s="6">
        <v>9.55</v>
      </c>
      <c r="AP82" s="6"/>
      <c r="AQ82" s="6">
        <v>125.79708333333333</v>
      </c>
      <c r="AR82" s="16">
        <v>13.172469458987782</v>
      </c>
      <c r="AS82" s="6">
        <v>9.45</v>
      </c>
      <c r="AT82" s="6"/>
      <c r="AU82" s="6">
        <v>88.26750000000001</v>
      </c>
      <c r="AV82" s="16">
        <v>9.340476190476192</v>
      </c>
      <c r="AW82" s="6">
        <v>1</v>
      </c>
      <c r="AX82" s="6"/>
      <c r="AY82" s="6">
        <v>11.35</v>
      </c>
      <c r="AZ82" s="16">
        <v>11.35</v>
      </c>
      <c r="BA82" s="6">
        <v>0</v>
      </c>
      <c r="BB82" s="6"/>
      <c r="BC82" s="6">
        <v>0</v>
      </c>
      <c r="BD82" s="6"/>
      <c r="BE82" s="6">
        <v>0.1</v>
      </c>
      <c r="BF82" s="6"/>
      <c r="BG82" s="6">
        <v>1.03</v>
      </c>
      <c r="BH82" s="16">
        <v>10.3</v>
      </c>
      <c r="BI82" s="6">
        <v>0</v>
      </c>
      <c r="BJ82" s="6"/>
      <c r="BK82" s="6">
        <v>0</v>
      </c>
      <c r="BL82" s="6"/>
      <c r="BN82" s="14"/>
      <c r="BO82" s="14"/>
      <c r="BP82" s="14"/>
    </row>
    <row r="83" spans="1:68" ht="12.75">
      <c r="A83" s="3" t="s">
        <v>174</v>
      </c>
      <c r="B83" s="10"/>
      <c r="C83" s="6"/>
      <c r="D83" s="6"/>
      <c r="E83" s="6"/>
      <c r="F83" s="14">
        <v>0.9650793650793651</v>
      </c>
      <c r="G83" s="14">
        <v>0.9449036153522555</v>
      </c>
      <c r="H83" s="6"/>
      <c r="I83" s="14">
        <v>0.03492063492063492</v>
      </c>
      <c r="J83" s="6"/>
      <c r="K83" s="14">
        <v>0.055096384647744426</v>
      </c>
      <c r="L83" s="6"/>
      <c r="M83" s="14">
        <v>0</v>
      </c>
      <c r="N83" s="6"/>
      <c r="O83" s="14">
        <v>0</v>
      </c>
      <c r="P83" s="6"/>
      <c r="Q83" s="14">
        <v>0</v>
      </c>
      <c r="R83" s="6"/>
      <c r="S83" s="14">
        <v>0</v>
      </c>
      <c r="T83" s="6"/>
      <c r="U83" s="14">
        <v>0</v>
      </c>
      <c r="V83" s="6"/>
      <c r="W83" s="14">
        <v>0</v>
      </c>
      <c r="X83" s="6"/>
      <c r="Y83" s="14">
        <v>0.08253968253968254</v>
      </c>
      <c r="Z83" s="6"/>
      <c r="AA83" s="14">
        <v>0.08025717570148543</v>
      </c>
      <c r="AB83" s="6"/>
      <c r="AC83" s="14">
        <v>0</v>
      </c>
      <c r="AD83" s="6"/>
      <c r="AE83" s="14">
        <v>0</v>
      </c>
      <c r="AF83" s="6"/>
      <c r="AG83" s="14">
        <v>0.025396825396825397</v>
      </c>
      <c r="AH83" s="6"/>
      <c r="AI83" s="14">
        <v>0.024970698797132193</v>
      </c>
      <c r="AJ83" s="6"/>
      <c r="AK83" s="14">
        <v>0.21904761904761905</v>
      </c>
      <c r="AL83" s="6"/>
      <c r="AM83" s="14">
        <v>0.2283806614310685</v>
      </c>
      <c r="AN83" s="6"/>
      <c r="AO83" s="14">
        <v>0.30317460317460315</v>
      </c>
      <c r="AP83" s="6"/>
      <c r="AQ83" s="14">
        <v>0.33959362999723297</v>
      </c>
      <c r="AR83" s="6"/>
      <c r="AS83" s="14">
        <v>0.3</v>
      </c>
      <c r="AT83" s="6"/>
      <c r="AU83" s="14">
        <v>0.23828120606225578</v>
      </c>
      <c r="AV83" s="6"/>
      <c r="AW83" s="14">
        <v>0.031746031746031744</v>
      </c>
      <c r="AX83" s="6"/>
      <c r="AY83" s="14">
        <v>0.030639722307832476</v>
      </c>
      <c r="AZ83" s="6"/>
      <c r="BA83" s="14">
        <v>0</v>
      </c>
      <c r="BB83" s="6"/>
      <c r="BC83" s="14">
        <v>0</v>
      </c>
      <c r="BD83" s="6"/>
      <c r="BE83" s="14">
        <v>0.0031746031746031746</v>
      </c>
      <c r="BF83" s="6"/>
      <c r="BG83" s="14">
        <v>0.0027805210552482337</v>
      </c>
      <c r="BH83" s="6"/>
      <c r="BI83" s="14">
        <v>0</v>
      </c>
      <c r="BJ83" s="6"/>
      <c r="BK83" s="14">
        <v>0</v>
      </c>
      <c r="BL83" s="6"/>
      <c r="BN83" s="14">
        <v>1</v>
      </c>
      <c r="BO83" s="14">
        <v>1</v>
      </c>
      <c r="BP83" s="14">
        <v>1</v>
      </c>
    </row>
    <row r="85" spans="1:68" ht="12.75">
      <c r="A85" s="3" t="s">
        <v>49</v>
      </c>
      <c r="B85" s="10">
        <v>6</v>
      </c>
      <c r="C85" s="6">
        <v>154</v>
      </c>
      <c r="D85" s="6">
        <v>1310.2</v>
      </c>
      <c r="E85" s="6">
        <v>8.507792207792209</v>
      </c>
      <c r="F85" s="6">
        <v>154</v>
      </c>
      <c r="G85" s="6">
        <v>1310.2</v>
      </c>
      <c r="H85" s="6">
        <v>8.507792207792209</v>
      </c>
      <c r="I85" s="6">
        <v>0</v>
      </c>
      <c r="J85" s="6">
        <v>0</v>
      </c>
      <c r="K85" s="6">
        <v>0</v>
      </c>
      <c r="L85" s="6">
        <v>0</v>
      </c>
      <c r="M85" s="6">
        <v>5</v>
      </c>
      <c r="N85" s="6">
        <v>7.2</v>
      </c>
      <c r="O85" s="6">
        <v>36</v>
      </c>
      <c r="P85" s="6">
        <v>7.2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5</v>
      </c>
      <c r="Z85" s="6">
        <v>8.875</v>
      </c>
      <c r="AA85" s="6">
        <v>44.75</v>
      </c>
      <c r="AB85" s="16">
        <v>8.95</v>
      </c>
      <c r="AC85" s="6">
        <v>0</v>
      </c>
      <c r="AD85" s="6">
        <v>0</v>
      </c>
      <c r="AE85" s="6">
        <v>0</v>
      </c>
      <c r="AF85" s="6">
        <v>0</v>
      </c>
      <c r="AG85" s="6">
        <v>9</v>
      </c>
      <c r="AH85" s="6">
        <v>7.125961538461538</v>
      </c>
      <c r="AI85" s="6">
        <v>63.58461538461538</v>
      </c>
      <c r="AJ85" s="16">
        <v>7.064957264957265</v>
      </c>
      <c r="AK85" s="6">
        <v>14</v>
      </c>
      <c r="AL85" s="6">
        <v>7.991666666666667</v>
      </c>
      <c r="AM85" s="6">
        <v>107.7</v>
      </c>
      <c r="AN85" s="16">
        <v>7.692857142857143</v>
      </c>
      <c r="AO85" s="6">
        <v>65</v>
      </c>
      <c r="AP85" s="6">
        <v>8.828333333333333</v>
      </c>
      <c r="AQ85" s="6">
        <v>566.65</v>
      </c>
      <c r="AR85" s="16">
        <v>8.717692307692307</v>
      </c>
      <c r="AS85" s="6">
        <v>50.5</v>
      </c>
      <c r="AT85" s="6">
        <v>8.441047008547008</v>
      </c>
      <c r="AU85" s="6">
        <v>436.5153846153846</v>
      </c>
      <c r="AV85" s="16">
        <v>8.643869002284845</v>
      </c>
      <c r="AW85" s="6">
        <v>5.5</v>
      </c>
      <c r="AX85" s="6">
        <v>10</v>
      </c>
      <c r="AY85" s="6">
        <v>55</v>
      </c>
      <c r="AZ85" s="16">
        <v>10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N85" s="14"/>
      <c r="BO85" s="14"/>
      <c r="BP85" s="14"/>
    </row>
    <row r="86" spans="1:68" ht="12.75">
      <c r="A86" s="3" t="s">
        <v>134</v>
      </c>
      <c r="B86" s="10"/>
      <c r="C86" s="6">
        <v>25.666666666666668</v>
      </c>
      <c r="D86" s="6">
        <v>218.36666666666667</v>
      </c>
      <c r="E86" s="6"/>
      <c r="F86" s="6">
        <v>25.666666666666668</v>
      </c>
      <c r="G86" s="6">
        <v>218.36666666666667</v>
      </c>
      <c r="H86" s="16">
        <v>8.507792207792209</v>
      </c>
      <c r="I86" s="6">
        <v>0</v>
      </c>
      <c r="J86" s="6"/>
      <c r="K86" s="6">
        <v>0</v>
      </c>
      <c r="L86" s="6"/>
      <c r="M86" s="6">
        <v>0.8333333333333334</v>
      </c>
      <c r="N86" s="6"/>
      <c r="O86" s="6">
        <v>6</v>
      </c>
      <c r="P86" s="16">
        <v>7.199999999999999</v>
      </c>
      <c r="Q86" s="6">
        <v>0</v>
      </c>
      <c r="R86" s="6"/>
      <c r="S86" s="6">
        <v>0</v>
      </c>
      <c r="T86" s="6"/>
      <c r="U86" s="6">
        <v>0</v>
      </c>
      <c r="V86" s="6"/>
      <c r="W86" s="6">
        <v>0</v>
      </c>
      <c r="X86" s="6"/>
      <c r="Y86" s="6">
        <v>0.8333333333333334</v>
      </c>
      <c r="Z86" s="6"/>
      <c r="AA86" s="6">
        <v>7.458333333333333</v>
      </c>
      <c r="AB86" s="16">
        <v>8.95</v>
      </c>
      <c r="AC86" s="6">
        <v>0</v>
      </c>
      <c r="AD86" s="6"/>
      <c r="AE86" s="6">
        <v>0</v>
      </c>
      <c r="AF86" s="6"/>
      <c r="AG86" s="6">
        <v>1.5</v>
      </c>
      <c r="AH86" s="6"/>
      <c r="AI86" s="6">
        <v>10.597435897435897</v>
      </c>
      <c r="AJ86" s="16">
        <v>7.064957264957265</v>
      </c>
      <c r="AK86" s="6">
        <v>2.3333333333333335</v>
      </c>
      <c r="AL86" s="6"/>
      <c r="AM86" s="6">
        <v>17.95</v>
      </c>
      <c r="AN86" s="16">
        <v>7.692857142857142</v>
      </c>
      <c r="AO86" s="6">
        <v>10.833333333333334</v>
      </c>
      <c r="AP86" s="6"/>
      <c r="AQ86" s="6">
        <v>94.44166666666666</v>
      </c>
      <c r="AR86" s="16">
        <v>8.717692307692307</v>
      </c>
      <c r="AS86" s="6">
        <v>8.416666666666666</v>
      </c>
      <c r="AT86" s="6"/>
      <c r="AU86" s="6">
        <v>72.75256410256411</v>
      </c>
      <c r="AV86" s="16">
        <v>8.643869002284845</v>
      </c>
      <c r="AW86" s="6">
        <v>0.9166666666666666</v>
      </c>
      <c r="AX86" s="6"/>
      <c r="AY86" s="6">
        <v>9.166666666666666</v>
      </c>
      <c r="AZ86" s="16">
        <v>10</v>
      </c>
      <c r="BA86" s="6">
        <v>0</v>
      </c>
      <c r="BB86" s="6"/>
      <c r="BC86" s="6">
        <v>0</v>
      </c>
      <c r="BD86" s="6"/>
      <c r="BE86" s="6">
        <v>0</v>
      </c>
      <c r="BF86" s="6"/>
      <c r="BG86" s="6">
        <v>0</v>
      </c>
      <c r="BH86" s="6"/>
      <c r="BI86" s="6">
        <v>0</v>
      </c>
      <c r="BJ86" s="6"/>
      <c r="BK86" s="6">
        <v>0</v>
      </c>
      <c r="BL86" s="6"/>
      <c r="BN86" s="14"/>
      <c r="BO86" s="14"/>
      <c r="BP86" s="14"/>
    </row>
    <row r="87" spans="1:68" ht="12.75">
      <c r="A87" s="3" t="s">
        <v>174</v>
      </c>
      <c r="B87" s="10"/>
      <c r="C87" s="6"/>
      <c r="D87" s="6"/>
      <c r="E87" s="6"/>
      <c r="F87" s="14">
        <v>1</v>
      </c>
      <c r="G87" s="14">
        <v>1</v>
      </c>
      <c r="H87" s="6"/>
      <c r="I87" s="14">
        <v>0</v>
      </c>
      <c r="J87" s="6"/>
      <c r="K87" s="14">
        <v>0</v>
      </c>
      <c r="L87" s="6"/>
      <c r="M87" s="14">
        <v>0.032467532467532464</v>
      </c>
      <c r="N87" s="6"/>
      <c r="O87" s="14">
        <v>0.02747672111128072</v>
      </c>
      <c r="P87" s="6"/>
      <c r="Q87" s="14">
        <v>0</v>
      </c>
      <c r="R87" s="6"/>
      <c r="S87" s="14">
        <v>0</v>
      </c>
      <c r="T87" s="6"/>
      <c r="U87" s="14">
        <v>0</v>
      </c>
      <c r="V87" s="6"/>
      <c r="W87" s="14">
        <v>0</v>
      </c>
      <c r="X87" s="6"/>
      <c r="Y87" s="14">
        <v>0.032467532467532464</v>
      </c>
      <c r="Z87" s="6"/>
      <c r="AA87" s="14">
        <v>0.03415509082582811</v>
      </c>
      <c r="AB87" s="6"/>
      <c r="AC87" s="14">
        <v>0</v>
      </c>
      <c r="AD87" s="6"/>
      <c r="AE87" s="14">
        <v>0</v>
      </c>
      <c r="AF87" s="6"/>
      <c r="AG87" s="14">
        <v>0.05844155844155844</v>
      </c>
      <c r="AH87" s="6"/>
      <c r="AI87" s="14">
        <v>0.04853046510808684</v>
      </c>
      <c r="AJ87" s="6"/>
      <c r="AK87" s="14">
        <v>0.09090909090909091</v>
      </c>
      <c r="AL87" s="6"/>
      <c r="AM87" s="14">
        <v>0.08220119065791483</v>
      </c>
      <c r="AN87" s="6"/>
      <c r="AO87" s="14">
        <v>0.42207792207792205</v>
      </c>
      <c r="AP87" s="6"/>
      <c r="AQ87" s="14">
        <v>0.4324912227140894</v>
      </c>
      <c r="AR87" s="6"/>
      <c r="AS87" s="14">
        <v>0.32792207792207795</v>
      </c>
      <c r="AT87" s="6"/>
      <c r="AU87" s="14">
        <v>0.3331669856627878</v>
      </c>
      <c r="AV87" s="6"/>
      <c r="AW87" s="14">
        <v>0.03571428571428571</v>
      </c>
      <c r="AX87" s="6"/>
      <c r="AY87" s="14">
        <v>0.04197832392001221</v>
      </c>
      <c r="AZ87" s="6"/>
      <c r="BA87" s="14">
        <v>0</v>
      </c>
      <c r="BB87" s="6"/>
      <c r="BC87" s="14">
        <v>0</v>
      </c>
      <c r="BD87" s="6"/>
      <c r="BE87" s="14">
        <v>0</v>
      </c>
      <c r="BF87" s="6"/>
      <c r="BG87" s="14">
        <v>0</v>
      </c>
      <c r="BH87" s="6"/>
      <c r="BI87" s="14">
        <v>0</v>
      </c>
      <c r="BJ87" s="6"/>
      <c r="BK87" s="14">
        <v>0</v>
      </c>
      <c r="BL87" s="6"/>
      <c r="BN87" s="14">
        <v>1</v>
      </c>
      <c r="BO87" s="14">
        <v>0.9999999999999999</v>
      </c>
      <c r="BP87" s="1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BF51"/>
  <sheetViews>
    <sheetView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2" max="2" width="8.421875" style="30" customWidth="1"/>
    <col min="3" max="3" width="9.00390625" style="0" customWidth="1"/>
    <col min="4" max="4" width="10.140625" style="0" customWidth="1"/>
    <col min="5" max="5" width="10.28125" style="0" customWidth="1"/>
    <col min="6" max="6" width="11.421875" style="0" customWidth="1"/>
    <col min="7" max="7" width="10.140625" style="0" customWidth="1"/>
    <col min="8" max="8" width="14.7109375" style="0" customWidth="1"/>
    <col min="9" max="9" width="9.00390625" style="0" customWidth="1"/>
    <col min="10" max="10" width="10.140625" style="0" customWidth="1"/>
    <col min="11" max="11" width="8.421875" style="6" customWidth="1"/>
    <col min="12" max="12" width="9.00390625" style="0" customWidth="1"/>
    <col min="13" max="13" width="10.140625" style="0" customWidth="1"/>
    <col min="15" max="15" width="8.57421875" style="0" customWidth="1"/>
    <col min="16" max="16" width="9.00390625" style="0" customWidth="1"/>
    <col min="18" max="18" width="8.57421875" style="0" customWidth="1"/>
    <col min="19" max="19" width="9.00390625" style="0" customWidth="1"/>
    <col min="20" max="20" width="8.421875" style="6" customWidth="1"/>
    <col min="21" max="21" width="8.57421875" style="0" customWidth="1"/>
    <col min="22" max="22" width="9.00390625" style="0" customWidth="1"/>
    <col min="23" max="23" width="8.421875" style="6" customWidth="1"/>
    <col min="27" max="28" width="9.00390625" style="0" customWidth="1"/>
    <col min="32" max="32" width="8.421875" style="6" customWidth="1"/>
    <col min="33" max="33" width="8.57421875" style="0" customWidth="1"/>
    <col min="34" max="34" width="9.00390625" style="0" customWidth="1"/>
    <col min="35" max="35" width="8.421875" style="6" customWidth="1"/>
    <col min="36" max="36" width="8.57421875" style="0" customWidth="1"/>
    <col min="37" max="37" width="10.140625" style="0" customWidth="1"/>
    <col min="38" max="38" width="8.421875" style="6" customWidth="1"/>
    <col min="39" max="40" width="9.00390625" style="0" customWidth="1"/>
    <col min="41" max="41" width="8.421875" style="6" customWidth="1"/>
    <col min="42" max="42" width="13.7109375" style="0" customWidth="1"/>
    <col min="43" max="44" width="12.57421875" style="0" customWidth="1"/>
    <col min="45" max="45" width="14.140625" style="14" customWidth="1"/>
    <col min="46" max="46" width="9.00390625" style="0" customWidth="1"/>
    <col min="47" max="47" width="10.28125" style="33" customWidth="1"/>
    <col min="49" max="50" width="15.00390625" style="14" customWidth="1"/>
    <col min="51" max="51" width="11.421875" style="14" customWidth="1"/>
    <col min="52" max="52" width="9.140625" style="14" customWidth="1"/>
    <col min="53" max="53" width="8.421875" style="14" customWidth="1"/>
    <col min="54" max="55" width="12.57421875" style="14" customWidth="1"/>
    <col min="57" max="58" width="8.421875" style="14" customWidth="1"/>
  </cols>
  <sheetData>
    <row r="1" spans="1:46" ht="12.75">
      <c r="A1" s="3" t="s">
        <v>83</v>
      </c>
      <c r="B1" s="3"/>
      <c r="C1" s="6"/>
      <c r="D1" s="6"/>
      <c r="E1" s="4" t="s">
        <v>90</v>
      </c>
      <c r="G1" s="6"/>
      <c r="J1" s="6"/>
      <c r="K1" s="22"/>
      <c r="N1" s="6"/>
      <c r="P1" s="6"/>
      <c r="Q1" s="6"/>
      <c r="R1" s="6"/>
      <c r="S1" s="6"/>
      <c r="U1" s="6"/>
      <c r="V1" s="6"/>
      <c r="X1" s="6"/>
      <c r="Y1" s="6"/>
      <c r="Z1" s="6"/>
      <c r="AA1" s="6"/>
      <c r="AB1" s="6"/>
      <c r="AC1" s="6"/>
      <c r="AD1" s="6"/>
      <c r="AE1" s="6"/>
      <c r="AG1" s="6"/>
      <c r="AH1" s="6"/>
      <c r="AJ1" s="6"/>
      <c r="AK1" s="6"/>
      <c r="AM1" s="6"/>
      <c r="AN1" s="6"/>
      <c r="AP1" s="6"/>
      <c r="AQ1" s="6"/>
      <c r="AR1" s="6"/>
      <c r="AT1" s="6"/>
    </row>
    <row r="2" spans="1:46" ht="12.75">
      <c r="A2" s="3"/>
      <c r="B2" s="31"/>
      <c r="C2" s="7"/>
      <c r="D2" s="6"/>
      <c r="E2" s="6"/>
      <c r="F2" s="6"/>
      <c r="G2" s="6"/>
      <c r="H2" s="6"/>
      <c r="I2" s="6"/>
      <c r="J2" s="6"/>
      <c r="L2" s="6"/>
      <c r="M2" s="6"/>
      <c r="N2" s="6"/>
      <c r="P2" s="6"/>
      <c r="Q2" s="6"/>
      <c r="R2" s="6"/>
      <c r="S2" s="6"/>
      <c r="U2" s="6"/>
      <c r="V2" s="6"/>
      <c r="X2" s="6"/>
      <c r="Y2" s="6"/>
      <c r="Z2" s="6"/>
      <c r="AA2" s="6"/>
      <c r="AB2" s="6"/>
      <c r="AC2" s="6"/>
      <c r="AD2" s="6"/>
      <c r="AE2" s="6"/>
      <c r="AG2" s="6"/>
      <c r="AH2" s="6"/>
      <c r="AJ2" s="6"/>
      <c r="AK2" s="6"/>
      <c r="AM2" s="6"/>
      <c r="AN2" s="6"/>
      <c r="AP2" s="6"/>
      <c r="AQ2" s="6"/>
      <c r="AR2" s="6"/>
      <c r="AT2" s="6"/>
    </row>
    <row r="3" spans="1:46" ht="12.75">
      <c r="A3" s="3"/>
      <c r="B3" s="31"/>
      <c r="E3" s="7" t="s">
        <v>1</v>
      </c>
      <c r="F3" s="6"/>
      <c r="G3" s="6"/>
      <c r="H3" s="6"/>
      <c r="I3" s="6"/>
      <c r="J3" s="6"/>
      <c r="L3" s="6"/>
      <c r="M3" s="6"/>
      <c r="N3" s="6"/>
      <c r="P3" s="6"/>
      <c r="Q3" s="6"/>
      <c r="R3" s="6"/>
      <c r="S3" s="6"/>
      <c r="U3" s="6"/>
      <c r="V3" s="6"/>
      <c r="X3" s="6"/>
      <c r="Y3" s="6"/>
      <c r="Z3" s="6"/>
      <c r="AA3" s="6"/>
      <c r="AB3" s="6"/>
      <c r="AC3" s="6"/>
      <c r="AD3" s="6"/>
      <c r="AE3" s="6"/>
      <c r="AG3" s="6"/>
      <c r="AH3" s="6"/>
      <c r="AJ3" s="6"/>
      <c r="AK3" s="6"/>
      <c r="AM3" s="6"/>
      <c r="AN3" s="6"/>
      <c r="AP3" s="6"/>
      <c r="AQ3" s="6"/>
      <c r="AR3" s="6"/>
      <c r="AT3" s="6"/>
    </row>
    <row r="4" spans="1:46" ht="12.75">
      <c r="A4" s="3"/>
      <c r="B4" s="31"/>
      <c r="E4" s="7" t="s">
        <v>123</v>
      </c>
      <c r="F4" s="6"/>
      <c r="G4" s="6"/>
      <c r="H4" s="6"/>
      <c r="I4" s="6"/>
      <c r="J4" s="6"/>
      <c r="L4" s="6"/>
      <c r="M4" s="6"/>
      <c r="N4" s="6"/>
      <c r="P4" s="6"/>
      <c r="Q4" s="6"/>
      <c r="R4" s="6"/>
      <c r="S4" s="6"/>
      <c r="U4" s="6"/>
      <c r="V4" s="6"/>
      <c r="X4" s="6"/>
      <c r="Y4" s="6"/>
      <c r="Z4" s="6"/>
      <c r="AA4" s="6"/>
      <c r="AB4" s="6"/>
      <c r="AC4" s="6"/>
      <c r="AD4" s="6"/>
      <c r="AE4" s="6"/>
      <c r="AG4" s="6"/>
      <c r="AH4" s="6"/>
      <c r="AJ4" s="6"/>
      <c r="AK4" s="6"/>
      <c r="AM4" s="6"/>
      <c r="AN4" s="6"/>
      <c r="AP4" s="6"/>
      <c r="AQ4" s="6"/>
      <c r="AR4" s="6"/>
      <c r="AT4" s="6"/>
    </row>
    <row r="5" spans="1:46" ht="12.75">
      <c r="A5" s="3"/>
      <c r="B5" s="31"/>
      <c r="C5" s="6"/>
      <c r="D5" s="6"/>
      <c r="E5" s="6"/>
      <c r="F5" s="6"/>
      <c r="G5" s="6"/>
      <c r="H5" s="6"/>
      <c r="I5" s="6"/>
      <c r="J5" s="6"/>
      <c r="L5" s="6"/>
      <c r="M5" s="6"/>
      <c r="N5" s="6"/>
      <c r="P5" s="6"/>
      <c r="Q5" s="6"/>
      <c r="R5" s="6"/>
      <c r="S5" s="6"/>
      <c r="U5" s="6"/>
      <c r="V5" s="6"/>
      <c r="X5" s="6"/>
      <c r="Y5" s="6"/>
      <c r="Z5" s="6"/>
      <c r="AA5" s="6"/>
      <c r="AB5" s="6"/>
      <c r="AC5" s="6"/>
      <c r="AD5" s="6"/>
      <c r="AE5" s="6"/>
      <c r="AG5" s="6"/>
      <c r="AH5" s="6"/>
      <c r="AJ5" s="6"/>
      <c r="AK5" s="6"/>
      <c r="AM5" s="6"/>
      <c r="AN5" s="6"/>
      <c r="AP5" s="6"/>
      <c r="AQ5" s="6"/>
      <c r="AR5" s="6"/>
      <c r="AT5" s="6"/>
    </row>
    <row r="6" spans="1:46" ht="12.75">
      <c r="A6" s="3"/>
      <c r="B6" s="31"/>
      <c r="C6" s="6"/>
      <c r="D6" s="6"/>
      <c r="E6" s="6"/>
      <c r="F6" s="6"/>
      <c r="G6" s="6"/>
      <c r="H6" s="6"/>
      <c r="I6" s="6"/>
      <c r="J6" s="6"/>
      <c r="L6" s="6"/>
      <c r="M6" s="6"/>
      <c r="N6" s="6"/>
      <c r="O6" s="6"/>
      <c r="P6" s="6"/>
      <c r="Q6" s="6"/>
      <c r="R6" s="6"/>
      <c r="S6" s="6"/>
      <c r="U6" s="6"/>
      <c r="V6" s="6"/>
      <c r="X6" s="6"/>
      <c r="Y6" s="6"/>
      <c r="Z6" s="6"/>
      <c r="AA6" s="6"/>
      <c r="AB6" s="6"/>
      <c r="AC6" s="6"/>
      <c r="AD6" s="6"/>
      <c r="AE6" s="6"/>
      <c r="AG6" s="7" t="s">
        <v>177</v>
      </c>
      <c r="AH6" s="7" t="s">
        <v>177</v>
      </c>
      <c r="AI6" s="7" t="s">
        <v>177</v>
      </c>
      <c r="AJ6" s="6"/>
      <c r="AK6" s="6"/>
      <c r="AM6" s="6"/>
      <c r="AN6" s="6"/>
      <c r="AP6" s="6"/>
      <c r="AQ6" s="6"/>
      <c r="AR6" s="6"/>
      <c r="AT6" s="6"/>
    </row>
    <row r="7" spans="1:55" ht="12.75">
      <c r="A7" s="3" t="s">
        <v>104</v>
      </c>
      <c r="B7" s="32" t="s">
        <v>152</v>
      </c>
      <c r="C7" s="7" t="s">
        <v>135</v>
      </c>
      <c r="D7" s="7" t="s">
        <v>135</v>
      </c>
      <c r="E7" s="7" t="s">
        <v>135</v>
      </c>
      <c r="F7" s="7" t="s">
        <v>174</v>
      </c>
      <c r="G7" s="7" t="s">
        <v>174</v>
      </c>
      <c r="H7" s="7" t="s">
        <v>140</v>
      </c>
      <c r="I7" s="7" t="s">
        <v>200</v>
      </c>
      <c r="J7" s="7" t="s">
        <v>200</v>
      </c>
      <c r="K7" s="7" t="s">
        <v>200</v>
      </c>
      <c r="L7" s="7" t="s">
        <v>145</v>
      </c>
      <c r="M7" s="7" t="s">
        <v>145</v>
      </c>
      <c r="N7" s="7" t="s">
        <v>145</v>
      </c>
      <c r="O7" s="7" t="s">
        <v>205</v>
      </c>
      <c r="P7" s="7" t="s">
        <v>205</v>
      </c>
      <c r="Q7" s="7" t="s">
        <v>205</v>
      </c>
      <c r="R7" s="7" t="s">
        <v>192</v>
      </c>
      <c r="S7" s="7" t="s">
        <v>192</v>
      </c>
      <c r="T7" s="7" t="s">
        <v>192</v>
      </c>
      <c r="U7" s="7" t="s">
        <v>81</v>
      </c>
      <c r="V7" s="7" t="s">
        <v>81</v>
      </c>
      <c r="W7" s="7" t="s">
        <v>81</v>
      </c>
      <c r="X7" s="7" t="s">
        <v>249</v>
      </c>
      <c r="Y7" s="7" t="s">
        <v>249</v>
      </c>
      <c r="Z7" s="7" t="s">
        <v>249</v>
      </c>
      <c r="AA7" s="7" t="s">
        <v>72</v>
      </c>
      <c r="AB7" s="7" t="s">
        <v>72</v>
      </c>
      <c r="AC7" s="7" t="s">
        <v>72</v>
      </c>
      <c r="AD7" s="7" t="s">
        <v>117</v>
      </c>
      <c r="AE7" s="7" t="s">
        <v>117</v>
      </c>
      <c r="AF7" s="7" t="s">
        <v>117</v>
      </c>
      <c r="AG7" s="7" t="s">
        <v>185</v>
      </c>
      <c r="AH7" s="7" t="s">
        <v>185</v>
      </c>
      <c r="AI7" s="7" t="s">
        <v>185</v>
      </c>
      <c r="AJ7" s="7" t="s">
        <v>68</v>
      </c>
      <c r="AK7" s="7" t="s">
        <v>68</v>
      </c>
      <c r="AL7" s="7" t="s">
        <v>68</v>
      </c>
      <c r="AM7" s="7" t="s">
        <v>119</v>
      </c>
      <c r="AN7" s="7" t="s">
        <v>119</v>
      </c>
      <c r="AO7" s="7" t="s">
        <v>119</v>
      </c>
      <c r="AP7" s="7" t="s">
        <v>219</v>
      </c>
      <c r="AQ7" s="7" t="s">
        <v>219</v>
      </c>
      <c r="AR7" s="7" t="s">
        <v>219</v>
      </c>
      <c r="AS7" s="28" t="s">
        <v>236</v>
      </c>
      <c r="AT7" s="28" t="s">
        <v>236</v>
      </c>
      <c r="AU7" s="28" t="s">
        <v>236</v>
      </c>
      <c r="AW7" s="28" t="s">
        <v>149</v>
      </c>
      <c r="AX7" s="28" t="s">
        <v>149</v>
      </c>
      <c r="AY7" s="28" t="s">
        <v>103</v>
      </c>
      <c r="AZ7" s="28" t="s">
        <v>103</v>
      </c>
      <c r="BB7" s="28" t="s">
        <v>218</v>
      </c>
      <c r="BC7" s="28" t="s">
        <v>218</v>
      </c>
    </row>
    <row r="8" spans="1:56" ht="12.75">
      <c r="A8" s="3"/>
      <c r="B8" s="32" t="s">
        <v>247</v>
      </c>
      <c r="C8" s="7" t="s">
        <v>158</v>
      </c>
      <c r="D8" s="7" t="s">
        <v>226</v>
      </c>
      <c r="E8" s="7" t="s">
        <v>178</v>
      </c>
      <c r="F8" s="7" t="s">
        <v>156</v>
      </c>
      <c r="G8" s="7" t="s">
        <v>156</v>
      </c>
      <c r="H8" s="7" t="s">
        <v>166</v>
      </c>
      <c r="I8" s="1" t="s">
        <v>174</v>
      </c>
      <c r="J8" s="1" t="s">
        <v>174</v>
      </c>
      <c r="K8" s="7" t="s">
        <v>6</v>
      </c>
      <c r="L8" s="1" t="s">
        <v>174</v>
      </c>
      <c r="M8" s="1" t="s">
        <v>174</v>
      </c>
      <c r="N8" s="7" t="s">
        <v>6</v>
      </c>
      <c r="O8" s="1" t="s">
        <v>174</v>
      </c>
      <c r="P8" s="1" t="s">
        <v>174</v>
      </c>
      <c r="Q8" s="7" t="s">
        <v>6</v>
      </c>
      <c r="R8" s="1" t="s">
        <v>174</v>
      </c>
      <c r="S8" s="1" t="s">
        <v>174</v>
      </c>
      <c r="T8" s="7" t="s">
        <v>6</v>
      </c>
      <c r="U8" s="1" t="s">
        <v>174</v>
      </c>
      <c r="V8" s="1" t="s">
        <v>174</v>
      </c>
      <c r="W8" s="7" t="s">
        <v>6</v>
      </c>
      <c r="X8" s="1" t="s">
        <v>174</v>
      </c>
      <c r="Y8" s="1" t="s">
        <v>174</v>
      </c>
      <c r="Z8" s="7" t="s">
        <v>6</v>
      </c>
      <c r="AA8" s="1" t="s">
        <v>174</v>
      </c>
      <c r="AB8" s="1" t="s">
        <v>174</v>
      </c>
      <c r="AC8" s="7" t="s">
        <v>6</v>
      </c>
      <c r="AD8" s="1" t="s">
        <v>174</v>
      </c>
      <c r="AE8" s="1" t="s">
        <v>174</v>
      </c>
      <c r="AF8" s="7" t="s">
        <v>6</v>
      </c>
      <c r="AG8" s="1" t="s">
        <v>174</v>
      </c>
      <c r="AH8" s="1" t="s">
        <v>174</v>
      </c>
      <c r="AI8" s="7"/>
      <c r="AJ8" s="1" t="s">
        <v>174</v>
      </c>
      <c r="AK8" s="1" t="s">
        <v>174</v>
      </c>
      <c r="AL8" s="7" t="s">
        <v>6</v>
      </c>
      <c r="AM8" s="1" t="s">
        <v>174</v>
      </c>
      <c r="AN8" s="1" t="s">
        <v>174</v>
      </c>
      <c r="AO8" s="7" t="s">
        <v>6</v>
      </c>
      <c r="AP8" s="7" t="s">
        <v>220</v>
      </c>
      <c r="AQ8" s="7" t="s">
        <v>221</v>
      </c>
      <c r="AR8" s="7" t="s">
        <v>221</v>
      </c>
      <c r="AS8" s="28" t="s">
        <v>233</v>
      </c>
      <c r="AT8" s="7" t="s">
        <v>6</v>
      </c>
      <c r="AU8" s="34" t="s">
        <v>6</v>
      </c>
      <c r="AW8" s="28" t="s">
        <v>172</v>
      </c>
      <c r="AX8" s="28" t="s">
        <v>172</v>
      </c>
      <c r="AY8" s="28" t="s">
        <v>95</v>
      </c>
      <c r="AZ8" s="28" t="s">
        <v>95</v>
      </c>
      <c r="BA8" s="28"/>
      <c r="BB8" s="28" t="s">
        <v>220</v>
      </c>
      <c r="BC8" s="28" t="s">
        <v>220</v>
      </c>
      <c r="BD8" s="1"/>
    </row>
    <row r="9" spans="1:56" ht="12.75">
      <c r="A9" s="3"/>
      <c r="C9" s="7" t="s">
        <v>164</v>
      </c>
      <c r="D9" s="1" t="s">
        <v>183</v>
      </c>
      <c r="E9" s="7" t="s">
        <v>3</v>
      </c>
      <c r="F9" s="7" t="s">
        <v>199</v>
      </c>
      <c r="G9" s="7" t="s">
        <v>199</v>
      </c>
      <c r="H9" s="7" t="s">
        <v>198</v>
      </c>
      <c r="I9" s="1" t="s">
        <v>87</v>
      </c>
      <c r="J9" s="1" t="s">
        <v>87</v>
      </c>
      <c r="K9" s="7" t="s">
        <v>135</v>
      </c>
      <c r="L9" s="1" t="s">
        <v>87</v>
      </c>
      <c r="M9" s="1" t="s">
        <v>87</v>
      </c>
      <c r="N9" s="7" t="s">
        <v>135</v>
      </c>
      <c r="O9" s="1" t="s">
        <v>87</v>
      </c>
      <c r="P9" s="1" t="s">
        <v>87</v>
      </c>
      <c r="Q9" s="7" t="s">
        <v>135</v>
      </c>
      <c r="R9" s="1" t="s">
        <v>87</v>
      </c>
      <c r="S9" s="1" t="s">
        <v>87</v>
      </c>
      <c r="T9" s="7" t="s">
        <v>135</v>
      </c>
      <c r="U9" s="1" t="s">
        <v>87</v>
      </c>
      <c r="V9" s="1" t="s">
        <v>87</v>
      </c>
      <c r="W9" s="7" t="s">
        <v>135</v>
      </c>
      <c r="X9" s="1" t="s">
        <v>87</v>
      </c>
      <c r="Y9" s="1" t="s">
        <v>87</v>
      </c>
      <c r="Z9" s="7" t="s">
        <v>135</v>
      </c>
      <c r="AA9" s="1" t="s">
        <v>87</v>
      </c>
      <c r="AB9" s="1" t="s">
        <v>87</v>
      </c>
      <c r="AC9" s="7" t="s">
        <v>135</v>
      </c>
      <c r="AD9" s="1" t="s">
        <v>87</v>
      </c>
      <c r="AE9" s="1" t="s">
        <v>87</v>
      </c>
      <c r="AF9" s="7" t="s">
        <v>135</v>
      </c>
      <c r="AG9" s="1" t="s">
        <v>87</v>
      </c>
      <c r="AH9" s="1" t="s">
        <v>87</v>
      </c>
      <c r="AI9" s="7" t="s">
        <v>135</v>
      </c>
      <c r="AJ9" s="1" t="s">
        <v>87</v>
      </c>
      <c r="AK9" s="1" t="s">
        <v>87</v>
      </c>
      <c r="AL9" s="7" t="s">
        <v>135</v>
      </c>
      <c r="AM9" s="1" t="s">
        <v>87</v>
      </c>
      <c r="AN9" s="1" t="s">
        <v>87</v>
      </c>
      <c r="AO9" s="7" t="s">
        <v>135</v>
      </c>
      <c r="AP9" s="7" t="s">
        <v>94</v>
      </c>
      <c r="AQ9" s="1" t="s">
        <v>174</v>
      </c>
      <c r="AR9" s="7" t="s">
        <v>135</v>
      </c>
      <c r="AS9" s="28" t="s">
        <v>128</v>
      </c>
      <c r="AT9" s="1" t="s">
        <v>174</v>
      </c>
      <c r="AU9" s="34" t="s">
        <v>135</v>
      </c>
      <c r="AV9" s="7"/>
      <c r="AW9" s="28" t="s">
        <v>95</v>
      </c>
      <c r="AX9" s="28" t="s">
        <v>95</v>
      </c>
      <c r="AY9" s="28"/>
      <c r="AZ9" s="28"/>
      <c r="BA9" s="28"/>
      <c r="BB9" s="28"/>
      <c r="BC9" s="28"/>
      <c r="BD9" s="1"/>
    </row>
    <row r="10" spans="1:56" ht="12.75">
      <c r="A10" s="3"/>
      <c r="C10" s="7" t="s">
        <v>173</v>
      </c>
      <c r="D10" s="7" t="s">
        <v>3</v>
      </c>
      <c r="E10" s="7" t="s">
        <v>113</v>
      </c>
      <c r="F10" s="1" t="s">
        <v>88</v>
      </c>
      <c r="G10" s="1" t="s">
        <v>89</v>
      </c>
      <c r="H10" s="1" t="s">
        <v>3</v>
      </c>
      <c r="I10" s="7" t="s">
        <v>158</v>
      </c>
      <c r="J10" s="7" t="s">
        <v>227</v>
      </c>
      <c r="K10" s="7" t="s">
        <v>223</v>
      </c>
      <c r="L10" s="7" t="s">
        <v>158</v>
      </c>
      <c r="M10" s="7" t="s">
        <v>227</v>
      </c>
      <c r="N10" s="7" t="s">
        <v>223</v>
      </c>
      <c r="O10" s="7" t="s">
        <v>158</v>
      </c>
      <c r="P10" s="7" t="s">
        <v>227</v>
      </c>
      <c r="Q10" s="7" t="s">
        <v>223</v>
      </c>
      <c r="R10" s="7" t="s">
        <v>158</v>
      </c>
      <c r="S10" s="7" t="s">
        <v>227</v>
      </c>
      <c r="T10" s="7" t="s">
        <v>223</v>
      </c>
      <c r="U10" s="7" t="s">
        <v>158</v>
      </c>
      <c r="V10" s="7" t="s">
        <v>227</v>
      </c>
      <c r="W10" s="7" t="s">
        <v>223</v>
      </c>
      <c r="X10" s="7" t="s">
        <v>158</v>
      </c>
      <c r="Y10" s="7" t="s">
        <v>227</v>
      </c>
      <c r="Z10" s="7" t="s">
        <v>223</v>
      </c>
      <c r="AA10" s="7" t="s">
        <v>158</v>
      </c>
      <c r="AB10" s="7" t="s">
        <v>227</v>
      </c>
      <c r="AC10" s="7" t="s">
        <v>223</v>
      </c>
      <c r="AD10" s="7" t="s">
        <v>158</v>
      </c>
      <c r="AE10" s="7" t="s">
        <v>227</v>
      </c>
      <c r="AF10" s="7" t="s">
        <v>223</v>
      </c>
      <c r="AG10" s="7" t="s">
        <v>158</v>
      </c>
      <c r="AH10" s="7" t="s">
        <v>227</v>
      </c>
      <c r="AI10" s="7" t="s">
        <v>223</v>
      </c>
      <c r="AJ10" s="7" t="s">
        <v>158</v>
      </c>
      <c r="AK10" s="7" t="s">
        <v>227</v>
      </c>
      <c r="AL10" s="7" t="s">
        <v>223</v>
      </c>
      <c r="AM10" s="7" t="s">
        <v>158</v>
      </c>
      <c r="AN10" s="7" t="s">
        <v>227</v>
      </c>
      <c r="AO10" s="7" t="s">
        <v>223</v>
      </c>
      <c r="AP10" s="1" t="s">
        <v>174</v>
      </c>
      <c r="AQ10" s="1" t="s">
        <v>87</v>
      </c>
      <c r="AR10" s="7" t="s">
        <v>223</v>
      </c>
      <c r="AS10" s="1" t="s">
        <v>174</v>
      </c>
      <c r="AT10" s="1" t="s">
        <v>87</v>
      </c>
      <c r="AU10" s="34" t="s">
        <v>223</v>
      </c>
      <c r="AV10" s="7"/>
      <c r="AW10" s="28" t="s">
        <v>174</v>
      </c>
      <c r="AX10" s="28" t="s">
        <v>174</v>
      </c>
      <c r="AY10" s="28" t="s">
        <v>174</v>
      </c>
      <c r="AZ10" s="28" t="s">
        <v>174</v>
      </c>
      <c r="BA10" s="28"/>
      <c r="BB10" s="28" t="s">
        <v>174</v>
      </c>
      <c r="BC10" s="28" t="s">
        <v>174</v>
      </c>
      <c r="BD10" s="1"/>
    </row>
    <row r="11" spans="1:55" ht="12.75">
      <c r="A11" s="3"/>
      <c r="D11" s="1" t="s">
        <v>113</v>
      </c>
      <c r="F11" s="6"/>
      <c r="G11" s="6"/>
      <c r="H11" s="6"/>
      <c r="I11" s="6"/>
      <c r="J11" s="6"/>
      <c r="L11" s="2"/>
      <c r="M11" s="6"/>
      <c r="O11" s="2"/>
      <c r="P11" s="22"/>
      <c r="S11" s="6"/>
      <c r="U11" s="2"/>
      <c r="V11" s="6"/>
      <c r="Y11" s="6"/>
      <c r="Z11" s="6"/>
      <c r="AA11" s="2"/>
      <c r="AB11" s="6"/>
      <c r="AD11" s="2"/>
      <c r="AE11" s="6"/>
      <c r="AH11" s="6"/>
      <c r="AJ11" s="2"/>
      <c r="AK11" s="6"/>
      <c r="AN11" s="6"/>
      <c r="AP11" s="1" t="s">
        <v>88</v>
      </c>
      <c r="AQ11" s="7" t="s">
        <v>222</v>
      </c>
      <c r="AR11" s="1" t="s">
        <v>3</v>
      </c>
      <c r="AS11" s="1" t="s">
        <v>88</v>
      </c>
      <c r="AT11" s="7" t="s">
        <v>222</v>
      </c>
      <c r="AU11" s="1" t="s">
        <v>3</v>
      </c>
      <c r="AV11" s="2"/>
      <c r="AW11" s="28" t="s">
        <v>88</v>
      </c>
      <c r="AX11" s="28" t="s">
        <v>89</v>
      </c>
      <c r="AY11" s="28" t="s">
        <v>88</v>
      </c>
      <c r="AZ11" s="28" t="s">
        <v>89</v>
      </c>
      <c r="BB11" s="28" t="s">
        <v>88</v>
      </c>
      <c r="BC11" s="28" t="s">
        <v>89</v>
      </c>
    </row>
    <row r="12" spans="1:48" ht="12.75">
      <c r="A12" s="3"/>
      <c r="B12" s="31"/>
      <c r="C12" s="6"/>
      <c r="D12" s="6"/>
      <c r="E12" s="6"/>
      <c r="F12" s="6"/>
      <c r="G12" s="6"/>
      <c r="H12" s="6"/>
      <c r="I12" s="6"/>
      <c r="J12" s="6"/>
      <c r="L12" s="6"/>
      <c r="M12" s="6"/>
      <c r="N12" s="6"/>
      <c r="O12" s="6"/>
      <c r="P12" s="6"/>
      <c r="Q12" s="6"/>
      <c r="R12" s="6"/>
      <c r="S12" s="6"/>
      <c r="U12" s="6"/>
      <c r="V12" s="6"/>
      <c r="X12" s="6"/>
      <c r="Y12" s="6"/>
      <c r="Z12" s="6"/>
      <c r="AA12" s="6"/>
      <c r="AB12" s="6"/>
      <c r="AC12" s="6"/>
      <c r="AD12" s="6"/>
      <c r="AE12" s="6"/>
      <c r="AG12" s="6"/>
      <c r="AH12" s="6"/>
      <c r="AJ12" s="6"/>
      <c r="AK12" s="6"/>
      <c r="AM12" s="6"/>
      <c r="AN12" s="6"/>
      <c r="AP12" s="6"/>
      <c r="AQ12" s="6"/>
      <c r="AR12" s="6"/>
      <c r="AT12" s="6"/>
      <c r="AV12" s="6"/>
    </row>
    <row r="13" spans="1:58" ht="12.75">
      <c r="A13" s="3" t="s">
        <v>12</v>
      </c>
      <c r="B13" s="31">
        <v>8</v>
      </c>
      <c r="C13" s="6">
        <v>6.5625</v>
      </c>
      <c r="D13" s="6">
        <v>14.6765625</v>
      </c>
      <c r="E13" s="6">
        <v>2.236428571428571</v>
      </c>
      <c r="F13" s="14">
        <v>1</v>
      </c>
      <c r="G13" s="14">
        <v>1</v>
      </c>
      <c r="H13" s="6">
        <v>2.236428571428571</v>
      </c>
      <c r="I13" s="14">
        <v>0</v>
      </c>
      <c r="J13" s="14">
        <v>0</v>
      </c>
      <c r="K13" s="6">
        <v>0</v>
      </c>
      <c r="L13" s="14">
        <v>0.11428571428571428</v>
      </c>
      <c r="M13" s="14">
        <v>0.11675361084495546</v>
      </c>
      <c r="N13" s="6">
        <v>2.284722222222222</v>
      </c>
      <c r="O13" s="14">
        <v>0.01904761904761905</v>
      </c>
      <c r="P13" s="14">
        <v>0.01987295503743923</v>
      </c>
      <c r="Q13" s="6">
        <v>2.3333333333333335</v>
      </c>
      <c r="R13" s="14">
        <v>0</v>
      </c>
      <c r="S13" s="14">
        <v>0</v>
      </c>
      <c r="T13" s="6">
        <v>0</v>
      </c>
      <c r="U13" s="14">
        <v>0</v>
      </c>
      <c r="V13" s="14">
        <v>0</v>
      </c>
      <c r="W13" s="6">
        <v>0</v>
      </c>
      <c r="X13" s="14">
        <v>0</v>
      </c>
      <c r="Y13" s="14">
        <v>0</v>
      </c>
      <c r="Z13" s="14"/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6">
        <v>0</v>
      </c>
      <c r="AG13" s="14">
        <v>0</v>
      </c>
      <c r="AH13" s="14">
        <v>0</v>
      </c>
      <c r="AI13" s="6">
        <v>0</v>
      </c>
      <c r="AJ13" s="14">
        <v>0</v>
      </c>
      <c r="AK13" s="14">
        <v>0</v>
      </c>
      <c r="AL13" s="6">
        <v>0</v>
      </c>
      <c r="AM13" s="14">
        <v>0</v>
      </c>
      <c r="AN13" s="14">
        <v>0</v>
      </c>
      <c r="AO13" s="6">
        <v>0</v>
      </c>
      <c r="AP13" s="14">
        <v>0.8666666666666667</v>
      </c>
      <c r="AQ13" s="14">
        <v>0.8633734341176054</v>
      </c>
      <c r="AR13" s="16">
        <v>2.227930402930403</v>
      </c>
      <c r="AS13" s="14">
        <v>0</v>
      </c>
      <c r="AT13" s="14">
        <v>0</v>
      </c>
      <c r="AU13" s="33">
        <v>0</v>
      </c>
      <c r="AV13" s="14"/>
      <c r="AW13" s="14">
        <f>I13+L13+O13+R13+U13+X13</f>
        <v>0.13333333333333333</v>
      </c>
      <c r="AX13" s="14">
        <f>J13+M13+P13+S13+V13+Y13</f>
        <v>0.1366265658823947</v>
      </c>
      <c r="AY13" s="14">
        <f>AA13+AD13+AG13+AJ13+AM13</f>
        <v>0</v>
      </c>
      <c r="AZ13" s="14">
        <f>AB13+AE13+AH13+AK13+AN13</f>
        <v>0</v>
      </c>
      <c r="BB13" s="14">
        <f>AP13+AS13</f>
        <v>0.8666666666666667</v>
      </c>
      <c r="BC13" s="14">
        <f>AQ13+AT13</f>
        <v>0.8633734341176054</v>
      </c>
      <c r="BE13" s="14">
        <f>AW13+AY13+BB13</f>
        <v>1</v>
      </c>
      <c r="BF13" s="14">
        <f>AX13+AZ13+BC13</f>
        <v>1</v>
      </c>
    </row>
    <row r="15" spans="1:58" ht="12.75">
      <c r="A15" s="3" t="s">
        <v>14</v>
      </c>
      <c r="B15" s="31">
        <v>2</v>
      </c>
      <c r="C15" s="6">
        <v>23</v>
      </c>
      <c r="D15" s="6">
        <v>39.358333333333334</v>
      </c>
      <c r="E15" s="6">
        <v>1.711231884057971</v>
      </c>
      <c r="F15" s="14">
        <v>1</v>
      </c>
      <c r="G15" s="14">
        <v>1</v>
      </c>
      <c r="H15" s="6">
        <v>1.711231884057971</v>
      </c>
      <c r="I15" s="14">
        <v>0</v>
      </c>
      <c r="J15" s="14">
        <v>0</v>
      </c>
      <c r="K15" s="6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6">
        <v>0</v>
      </c>
      <c r="U15" s="14">
        <v>0</v>
      </c>
      <c r="V15" s="14">
        <v>0</v>
      </c>
      <c r="W15" s="6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6">
        <v>0</v>
      </c>
      <c r="AG15" s="14">
        <v>0</v>
      </c>
      <c r="AH15" s="14">
        <v>0</v>
      </c>
      <c r="AI15" s="6">
        <v>0</v>
      </c>
      <c r="AJ15" s="14">
        <v>0</v>
      </c>
      <c r="AK15" s="14">
        <v>0</v>
      </c>
      <c r="AL15" s="6">
        <v>0</v>
      </c>
      <c r="AM15" s="14">
        <v>0</v>
      </c>
      <c r="AN15" s="14">
        <v>0</v>
      </c>
      <c r="AO15" s="6">
        <v>0</v>
      </c>
      <c r="AP15" s="14">
        <v>1</v>
      </c>
      <c r="AQ15" s="14">
        <v>1</v>
      </c>
      <c r="AR15" s="6">
        <v>1.711231884057971</v>
      </c>
      <c r="AS15" s="14">
        <v>0</v>
      </c>
      <c r="AT15" s="6">
        <v>0</v>
      </c>
      <c r="AU15" s="33">
        <v>0</v>
      </c>
      <c r="AW15" s="14">
        <f>I15+L15+O15+R15+U15+X15</f>
        <v>0</v>
      </c>
      <c r="AX15" s="14">
        <f>J15+M15+P15+S15+V15+Y15</f>
        <v>0</v>
      </c>
      <c r="AY15" s="14">
        <f>AA15+AD15+AG15+AJ15+AM15</f>
        <v>0</v>
      </c>
      <c r="AZ15" s="14">
        <f>AB15+AE15+AH15+AK15+AN15</f>
        <v>0</v>
      </c>
      <c r="BB15" s="14">
        <f>AP15+AS15</f>
        <v>1</v>
      </c>
      <c r="BC15" s="14">
        <f>AQ15+AT15</f>
        <v>1</v>
      </c>
      <c r="BE15" s="14">
        <f>AW15+AY15+BB15</f>
        <v>1</v>
      </c>
      <c r="BF15" s="14">
        <f>AX15+AZ15+BC15</f>
        <v>1</v>
      </c>
    </row>
    <row r="17" spans="1:58" ht="12.75">
      <c r="A17" s="3" t="s">
        <v>21</v>
      </c>
      <c r="B17" s="31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14">
        <v>0</v>
      </c>
      <c r="AT17" s="6">
        <v>0</v>
      </c>
      <c r="AU17" s="33">
        <v>0</v>
      </c>
      <c r="AW17" s="14">
        <f>I17+L17+O17+R17+U17+X17</f>
        <v>0</v>
      </c>
      <c r="AX17" s="14">
        <f>J17+M17+P17+S17+V17+Y17</f>
        <v>0</v>
      </c>
      <c r="AY17" s="14">
        <f>AA17+AD17+AG17+AJ17+AM17</f>
        <v>0</v>
      </c>
      <c r="AZ17" s="14">
        <f>AB17+AE17+AH17+AK17+AN17</f>
        <v>0</v>
      </c>
      <c r="BB17" s="14">
        <f>AP17+AS17</f>
        <v>0</v>
      </c>
      <c r="BC17" s="14">
        <f>AQ17+AT17</f>
        <v>0</v>
      </c>
      <c r="BE17" s="14">
        <f>AW17+AY17+BB17</f>
        <v>0</v>
      </c>
      <c r="BF17" s="14">
        <f>AX17+AZ17+BC17</f>
        <v>0</v>
      </c>
    </row>
    <row r="19" spans="1:58" ht="12.75">
      <c r="A19" s="3" t="s">
        <v>32</v>
      </c>
      <c r="B19" s="31">
        <v>9</v>
      </c>
      <c r="C19" s="6">
        <v>19.38888888888889</v>
      </c>
      <c r="D19" s="6">
        <v>34.745763274811566</v>
      </c>
      <c r="E19" s="6">
        <v>1.7920450972682183</v>
      </c>
      <c r="F19" s="14">
        <v>0.6131805157593123</v>
      </c>
      <c r="G19" s="14">
        <v>0.5569090946662514</v>
      </c>
      <c r="H19" s="6">
        <v>1.627589571212792</v>
      </c>
      <c r="I19" s="14">
        <v>0.3868194842406877</v>
      </c>
      <c r="J19" s="14">
        <v>0.4430909053337487</v>
      </c>
      <c r="K19" s="16">
        <v>2.0527375607931164</v>
      </c>
      <c r="L19" s="14">
        <v>0.20057306590257878</v>
      </c>
      <c r="M19" s="14">
        <v>0.2006469518847449</v>
      </c>
      <c r="N19" s="16">
        <v>1.7927052407999622</v>
      </c>
      <c r="O19" s="14">
        <v>0.17765042979942694</v>
      </c>
      <c r="P19" s="14">
        <v>0.14371735549944953</v>
      </c>
      <c r="Q19" s="6">
        <v>1.4497459004513644</v>
      </c>
      <c r="R19" s="14">
        <v>0.0057306590257879654</v>
      </c>
      <c r="S19" s="14">
        <v>0.004157181504461505</v>
      </c>
      <c r="T19" s="16">
        <v>1.3000000000000003</v>
      </c>
      <c r="U19" s="14">
        <v>0</v>
      </c>
      <c r="V19" s="14">
        <v>0</v>
      </c>
      <c r="W19" s="6">
        <v>0</v>
      </c>
      <c r="X19" s="14">
        <v>0.017191977077363897</v>
      </c>
      <c r="Y19" s="14">
        <v>0.010153116366665597</v>
      </c>
      <c r="Z19" s="16">
        <v>1.0583333333333333</v>
      </c>
      <c r="AA19" s="14">
        <v>0.017191977077363897</v>
      </c>
      <c r="AB19" s="14">
        <v>0.011911923926245464</v>
      </c>
      <c r="AC19" s="16">
        <v>1.2416666666666667</v>
      </c>
      <c r="AD19" s="14">
        <v>0.04011461318051576</v>
      </c>
      <c r="AE19" s="14">
        <v>0.04033265517309287</v>
      </c>
      <c r="AF19" s="16">
        <v>1.8017857142857143</v>
      </c>
      <c r="AG19" s="14">
        <v>0</v>
      </c>
      <c r="AH19" s="14">
        <v>0</v>
      </c>
      <c r="AI19" s="6">
        <v>0</v>
      </c>
      <c r="AJ19" s="14">
        <v>0</v>
      </c>
      <c r="AK19" s="14">
        <v>0</v>
      </c>
      <c r="AL19" s="6">
        <v>0</v>
      </c>
      <c r="AM19" s="14">
        <v>0</v>
      </c>
      <c r="AN19" s="14">
        <v>0</v>
      </c>
      <c r="AO19" s="6">
        <v>0</v>
      </c>
      <c r="AP19" s="14">
        <v>0.15472779369627507</v>
      </c>
      <c r="AQ19" s="14">
        <v>0.14598991031159153</v>
      </c>
      <c r="AR19" s="16">
        <v>1.6908436213991769</v>
      </c>
      <c r="AS19" s="14">
        <v>0</v>
      </c>
      <c r="AT19" s="14">
        <v>0</v>
      </c>
      <c r="AU19" s="33">
        <v>0</v>
      </c>
      <c r="AV19" s="14"/>
      <c r="AW19" s="14">
        <f>I19+L19+O19+R19+U19+X19</f>
        <v>0.7879656160458451</v>
      </c>
      <c r="AX19" s="14">
        <f>J19+M19+P19+S19+V19+Y19</f>
        <v>0.8017655105890702</v>
      </c>
      <c r="AY19" s="14">
        <f>AA19+AD19+AG19+AJ19+AM19</f>
        <v>0.05730659025787966</v>
      </c>
      <c r="AZ19" s="14">
        <f>AB19+AE19+AH19+AK19+AN19</f>
        <v>0.05224457909933833</v>
      </c>
      <c r="BB19" s="14">
        <f>AP19+AS19</f>
        <v>0.15472779369627507</v>
      </c>
      <c r="BC19" s="14">
        <f>AQ19+AT19</f>
        <v>0.14598991031159153</v>
      </c>
      <c r="BE19" s="14">
        <f>AW19+AY19+BB19</f>
        <v>0.9999999999999999</v>
      </c>
      <c r="BF19" s="14">
        <f>AX19+AZ19+BC19</f>
        <v>1</v>
      </c>
    </row>
    <row r="21" spans="1:58" ht="12.75">
      <c r="A21" s="3" t="s">
        <v>33</v>
      </c>
      <c r="B21" s="31">
        <v>7</v>
      </c>
      <c r="C21" s="6">
        <v>22.642857142857142</v>
      </c>
      <c r="D21" s="6">
        <v>57.39545428955895</v>
      </c>
      <c r="E21" s="6">
        <v>2.534815015942667</v>
      </c>
      <c r="F21" s="14">
        <v>0.6845425867507886</v>
      </c>
      <c r="G21" s="14">
        <v>0.5157220127053491</v>
      </c>
      <c r="H21" s="6">
        <v>1.9096838197644643</v>
      </c>
      <c r="I21" s="14">
        <v>0.31545741324921134</v>
      </c>
      <c r="J21" s="14">
        <v>0.48427798729465105</v>
      </c>
      <c r="K21" s="6">
        <v>3.8913497116493656</v>
      </c>
      <c r="L21" s="14">
        <v>0.22397476340694006</v>
      </c>
      <c r="M21" s="14">
        <v>0.17343645779845573</v>
      </c>
      <c r="N21" s="6">
        <v>1.9628521126760565</v>
      </c>
      <c r="O21" s="14">
        <v>0.25236593059936907</v>
      </c>
      <c r="P21" s="14">
        <v>0.18414087556532907</v>
      </c>
      <c r="Q21" s="6">
        <v>1.8495486111111115</v>
      </c>
      <c r="R21" s="14">
        <v>0.012618296529968454</v>
      </c>
      <c r="S21" s="14">
        <v>0.00858704141221164</v>
      </c>
      <c r="T21" s="6">
        <v>1.725</v>
      </c>
      <c r="U21" s="14">
        <v>0</v>
      </c>
      <c r="V21" s="6">
        <v>0</v>
      </c>
      <c r="W21" s="6">
        <v>0</v>
      </c>
      <c r="X21" s="14">
        <v>0.012618296529968454</v>
      </c>
      <c r="Y21" s="14">
        <v>0.007342542656818648</v>
      </c>
      <c r="Z21" s="6">
        <v>1.475</v>
      </c>
      <c r="AA21" s="14">
        <v>0.0473186119873817</v>
      </c>
      <c r="AB21" s="14">
        <v>0.02993019506720144</v>
      </c>
      <c r="AC21" s="6">
        <v>1.6033333333333335</v>
      </c>
      <c r="AD21" s="14">
        <v>0</v>
      </c>
      <c r="AE21" s="14">
        <v>0</v>
      </c>
      <c r="AF21" s="6">
        <v>0</v>
      </c>
      <c r="AG21" s="14">
        <v>0</v>
      </c>
      <c r="AH21" s="14">
        <v>0</v>
      </c>
      <c r="AI21" s="6">
        <v>0</v>
      </c>
      <c r="AJ21" s="14">
        <v>0</v>
      </c>
      <c r="AK21" s="14">
        <v>0</v>
      </c>
      <c r="AL21" s="6">
        <v>0</v>
      </c>
      <c r="AM21" s="14">
        <v>0</v>
      </c>
      <c r="AN21" s="14">
        <v>0</v>
      </c>
      <c r="AO21" s="6">
        <v>0</v>
      </c>
      <c r="AP21" s="14">
        <v>0.13564668769716087</v>
      </c>
      <c r="AQ21" s="14">
        <v>0.11228490020533263</v>
      </c>
      <c r="AR21" s="6">
        <v>2.0982558139534886</v>
      </c>
      <c r="AS21" s="14">
        <v>0</v>
      </c>
      <c r="AT21" s="14">
        <v>0</v>
      </c>
      <c r="AU21" s="33">
        <v>0</v>
      </c>
      <c r="AW21" s="14">
        <f>I21+L21+O21+R21+U21+X21</f>
        <v>0.8170347003154574</v>
      </c>
      <c r="AX21" s="14">
        <f>J21+M21+P21+S21+V21+Y21</f>
        <v>0.8577849047274662</v>
      </c>
      <c r="AY21" s="14">
        <f>AA21+AD21+AG21+AJ21+AM21</f>
        <v>0.0473186119873817</v>
      </c>
      <c r="AZ21" s="14">
        <f>AB21+AE21+AH21+AK21+AN21</f>
        <v>0.02993019506720144</v>
      </c>
      <c r="BB21" s="14">
        <f>AP21+AS21</f>
        <v>0.13564668769716087</v>
      </c>
      <c r="BC21" s="14">
        <f>AQ21+AT21</f>
        <v>0.11228490020533263</v>
      </c>
      <c r="BE21" s="14">
        <f>AW21+AY21+BB21</f>
        <v>1</v>
      </c>
      <c r="BF21" s="14">
        <f>AX21+AZ21+BC21</f>
        <v>1.0000000000000002</v>
      </c>
    </row>
    <row r="23" spans="1:58" ht="12.75">
      <c r="A23" s="3" t="s">
        <v>34</v>
      </c>
      <c r="B23" s="31">
        <v>8</v>
      </c>
      <c r="C23" s="6">
        <v>17.020375</v>
      </c>
      <c r="D23" s="6">
        <v>98.25247291666666</v>
      </c>
      <c r="E23" s="6">
        <v>5.772638553302536</v>
      </c>
      <c r="F23" s="14">
        <v>0.4590086881164486</v>
      </c>
      <c r="G23" s="14">
        <v>0.27079736139804966</v>
      </c>
      <c r="H23" s="6">
        <v>3.4056333333333333</v>
      </c>
      <c r="I23" s="14">
        <v>0.5409913118835513</v>
      </c>
      <c r="J23" s="14">
        <v>0.7292026386019503</v>
      </c>
      <c r="K23" s="16">
        <v>7.780944300395042</v>
      </c>
      <c r="L23" s="14">
        <v>0.05140897306904225</v>
      </c>
      <c r="M23" s="14">
        <v>0.029770243060252066</v>
      </c>
      <c r="N23" s="6">
        <v>3.3428571428571425</v>
      </c>
      <c r="O23" s="14">
        <v>0.15422691920712675</v>
      </c>
      <c r="P23" s="14">
        <v>0.10292361810146977</v>
      </c>
      <c r="Q23" s="6">
        <v>3.8523809523809525</v>
      </c>
      <c r="R23" s="14">
        <v>0</v>
      </c>
      <c r="S23" s="14">
        <v>0</v>
      </c>
      <c r="T23" s="6">
        <v>0</v>
      </c>
      <c r="U23" s="14">
        <v>0</v>
      </c>
      <c r="V23" s="14">
        <v>0</v>
      </c>
      <c r="W23" s="6">
        <v>0</v>
      </c>
      <c r="X23" s="14">
        <v>0</v>
      </c>
      <c r="Y23" s="14">
        <v>0</v>
      </c>
      <c r="Z23" s="6">
        <v>0</v>
      </c>
      <c r="AA23" s="14">
        <v>0</v>
      </c>
      <c r="AB23" s="14">
        <v>0</v>
      </c>
      <c r="AC23" s="6">
        <v>0</v>
      </c>
      <c r="AD23" s="14">
        <v>0.007344139009863178</v>
      </c>
      <c r="AE23" s="14">
        <v>0.006043104894709287</v>
      </c>
      <c r="AF23" s="6">
        <v>4.75</v>
      </c>
      <c r="AG23" s="14">
        <v>0</v>
      </c>
      <c r="AH23" s="14">
        <v>0</v>
      </c>
      <c r="AI23" s="6">
        <v>0</v>
      </c>
      <c r="AJ23" s="14">
        <v>0</v>
      </c>
      <c r="AK23" s="14">
        <v>0</v>
      </c>
      <c r="AL23" s="6">
        <v>0</v>
      </c>
      <c r="AM23" s="14">
        <v>0</v>
      </c>
      <c r="AN23" s="14">
        <v>0</v>
      </c>
      <c r="AO23" s="6">
        <v>0</v>
      </c>
      <c r="AP23" s="14">
        <v>0.24602865683041647</v>
      </c>
      <c r="AQ23" s="14">
        <v>0.13206039534161854</v>
      </c>
      <c r="AR23" s="6">
        <v>3.0985696517412937</v>
      </c>
      <c r="AS23" s="14">
        <v>0</v>
      </c>
      <c r="AT23" s="14">
        <v>0</v>
      </c>
      <c r="AU23" s="33">
        <v>0</v>
      </c>
      <c r="AW23" s="14">
        <f>I23+L23+O23+R23+U23+X23</f>
        <v>0.7466272041597203</v>
      </c>
      <c r="AX23" s="14">
        <f>J23+M23+P23+S23+V23+Y23</f>
        <v>0.8618964997636722</v>
      </c>
      <c r="AY23" s="14">
        <f>AA23+AD23+AG23+AJ23+AM23</f>
        <v>0.007344139009863178</v>
      </c>
      <c r="AZ23" s="14">
        <f>AB23+AE23+AH23+AK23+AN23</f>
        <v>0.006043104894709287</v>
      </c>
      <c r="BB23" s="14">
        <f>AP23+AS23</f>
        <v>0.24602865683041647</v>
      </c>
      <c r="BC23" s="14">
        <f>AQ23+AT23</f>
        <v>0.13206039534161854</v>
      </c>
      <c r="BE23" s="14">
        <f>AW23+AY23+BB23</f>
        <v>1</v>
      </c>
      <c r="BF23" s="14">
        <f>AX23+AZ23+BC23</f>
        <v>1</v>
      </c>
    </row>
    <row r="25" spans="1:58" ht="12.75">
      <c r="A25" s="3" t="s">
        <v>36</v>
      </c>
      <c r="B25" s="31">
        <v>8</v>
      </c>
      <c r="C25" s="6">
        <v>40.54166666666667</v>
      </c>
      <c r="D25" s="6">
        <v>259.83307291666665</v>
      </c>
      <c r="E25" s="6">
        <v>6.409037769784171</v>
      </c>
      <c r="F25" s="14">
        <v>0.6916752312435764</v>
      </c>
      <c r="G25" s="14">
        <v>0.49615889207714486</v>
      </c>
      <c r="H25" s="6">
        <v>4.597390416047548</v>
      </c>
      <c r="I25" s="14">
        <v>0.3083247687564234</v>
      </c>
      <c r="J25" s="14">
        <v>0.5038411079228551</v>
      </c>
      <c r="K25" s="16">
        <v>10.473166666666666</v>
      </c>
      <c r="L25" s="14">
        <v>0.316546762589928</v>
      </c>
      <c r="M25" s="14">
        <v>0.23304425216911098</v>
      </c>
      <c r="N25" s="6">
        <v>4.71838474025974</v>
      </c>
      <c r="O25" s="14">
        <v>0.14028776978417265</v>
      </c>
      <c r="P25" s="14">
        <v>0.08978220191449038</v>
      </c>
      <c r="Q25" s="6">
        <v>4.101694139194139</v>
      </c>
      <c r="R25" s="14">
        <v>0.016443987667009247</v>
      </c>
      <c r="S25" s="14">
        <v>0.010537614794755047</v>
      </c>
      <c r="T25" s="16">
        <v>4.10703125</v>
      </c>
      <c r="U25" s="14">
        <v>0.009249743062692701</v>
      </c>
      <c r="V25" s="14">
        <v>0.00962156192026331</v>
      </c>
      <c r="W25" s="16">
        <v>6.666666666666667</v>
      </c>
      <c r="X25" s="14">
        <v>0</v>
      </c>
      <c r="Y25" s="14">
        <v>0</v>
      </c>
      <c r="Z25" s="6">
        <v>0</v>
      </c>
      <c r="AA25" s="14">
        <v>0.04624871531346351</v>
      </c>
      <c r="AB25" s="14">
        <v>0.03402224384846441</v>
      </c>
      <c r="AC25" s="16">
        <v>4.714722222222222</v>
      </c>
      <c r="AD25" s="14">
        <v>0.036998972250770805</v>
      </c>
      <c r="AE25" s="14">
        <v>0.028816577951188617</v>
      </c>
      <c r="AF25" s="16">
        <v>4.991666666666667</v>
      </c>
      <c r="AG25" s="14">
        <v>0.01541623843782117</v>
      </c>
      <c r="AH25" s="14">
        <v>0.0139512647843818</v>
      </c>
      <c r="AI25" s="16">
        <v>5.8</v>
      </c>
      <c r="AJ25" s="14">
        <v>0</v>
      </c>
      <c r="AK25" s="14">
        <v>0</v>
      </c>
      <c r="AL25" s="6">
        <v>0</v>
      </c>
      <c r="AM25" s="14">
        <v>0</v>
      </c>
      <c r="AN25" s="14">
        <v>0</v>
      </c>
      <c r="AO25" s="22">
        <v>0</v>
      </c>
      <c r="AP25" s="14">
        <v>0.1104830421377184</v>
      </c>
      <c r="AQ25" s="14">
        <v>0.07638317469449037</v>
      </c>
      <c r="AR25" s="16">
        <v>4.430930232558139</v>
      </c>
      <c r="AS25" s="14">
        <v>0</v>
      </c>
      <c r="AT25" s="14">
        <v>0</v>
      </c>
      <c r="AU25" s="33">
        <v>0</v>
      </c>
      <c r="AW25" s="14">
        <f>I25+L25+O25+R25+U25+X25</f>
        <v>0.7908530318602259</v>
      </c>
      <c r="AX25" s="14">
        <f>J25+M25+P25+S25+V25+Y25</f>
        <v>0.8468267387214747</v>
      </c>
      <c r="AY25" s="14">
        <f>AA25+AD25+AG25+AJ25+AM25</f>
        <v>0.09866392600205548</v>
      </c>
      <c r="AZ25" s="14">
        <f>AB25+AE25+AH25+AK25+AN25</f>
        <v>0.07679008658403483</v>
      </c>
      <c r="BB25" s="14">
        <f>AP25+AS25</f>
        <v>0.1104830421377184</v>
      </c>
      <c r="BC25" s="14">
        <f>AQ25+AT25</f>
        <v>0.07638317469449037</v>
      </c>
      <c r="BE25" s="14">
        <f>AW25+AY25+BB25</f>
        <v>0.9999999999999999</v>
      </c>
      <c r="BF25" s="14">
        <f>AX25+AZ25+BC25</f>
        <v>1</v>
      </c>
    </row>
    <row r="27" spans="1:58" ht="12.75">
      <c r="A27" s="3" t="s">
        <v>37</v>
      </c>
      <c r="B27" s="31">
        <v>5</v>
      </c>
      <c r="C27" s="6">
        <v>45.06666666666667</v>
      </c>
      <c r="D27" s="6">
        <v>375.7046314102564</v>
      </c>
      <c r="E27" s="16">
        <v>8.336641229517523</v>
      </c>
      <c r="F27" s="14">
        <v>0.826923076923077</v>
      </c>
      <c r="G27" s="14">
        <v>0.7018518920580386</v>
      </c>
      <c r="H27" s="16">
        <v>7.075733624604376</v>
      </c>
      <c r="I27" s="14">
        <v>0.17307692307692307</v>
      </c>
      <c r="J27" s="14">
        <v>0.29814810794196156</v>
      </c>
      <c r="K27" s="16">
        <v>14.360977564102564</v>
      </c>
      <c r="L27" s="14">
        <v>0.3321005917159763</v>
      </c>
      <c r="M27" s="14">
        <v>0.280515811977059</v>
      </c>
      <c r="N27" s="16">
        <v>7.041720918279938</v>
      </c>
      <c r="O27" s="14">
        <v>0.18491124260355027</v>
      </c>
      <c r="P27" s="14">
        <v>0.1705073914745409</v>
      </c>
      <c r="Q27" s="16">
        <v>7.6872500000000015</v>
      </c>
      <c r="R27" s="14">
        <v>0.016272189349112426</v>
      </c>
      <c r="S27" s="14">
        <v>0.011187866696121292</v>
      </c>
      <c r="T27" s="16">
        <v>5.7318181818181815</v>
      </c>
      <c r="U27" s="14">
        <v>0.01775147928994083</v>
      </c>
      <c r="V27" s="14">
        <v>0.012137194004991221</v>
      </c>
      <c r="W27" s="16">
        <v>5.7</v>
      </c>
      <c r="X27" s="14">
        <v>0</v>
      </c>
      <c r="Y27" s="14">
        <v>0</v>
      </c>
      <c r="Z27" s="6">
        <v>0</v>
      </c>
      <c r="AA27" s="14">
        <v>0.10502958579881655</v>
      </c>
      <c r="AB27" s="14">
        <v>0.08399328629038882</v>
      </c>
      <c r="AC27" s="16">
        <v>6.666901408450706</v>
      </c>
      <c r="AD27" s="14">
        <v>0.07544378698224852</v>
      </c>
      <c r="AE27" s="14">
        <v>0.05666020118009882</v>
      </c>
      <c r="AF27" s="16">
        <v>6.2610294117647065</v>
      </c>
      <c r="AG27" s="14">
        <v>0</v>
      </c>
      <c r="AH27" s="14">
        <v>0</v>
      </c>
      <c r="AI27" s="6">
        <v>0</v>
      </c>
      <c r="AJ27" s="14">
        <v>0</v>
      </c>
      <c r="AK27" s="14">
        <v>0</v>
      </c>
      <c r="AL27" s="6">
        <v>0</v>
      </c>
      <c r="AM27" s="14">
        <v>0</v>
      </c>
      <c r="AN27" s="14">
        <v>0</v>
      </c>
      <c r="AO27" s="6">
        <v>0</v>
      </c>
      <c r="AP27" s="14">
        <v>0.09541420118343195</v>
      </c>
      <c r="AQ27" s="14">
        <v>0.08685014043483849</v>
      </c>
      <c r="AR27" s="16">
        <v>7.588372093023256</v>
      </c>
      <c r="AS27" s="14">
        <v>0</v>
      </c>
      <c r="AT27" s="14">
        <v>0</v>
      </c>
      <c r="AU27" s="33">
        <v>0</v>
      </c>
      <c r="AW27" s="14">
        <f>I27+L27+O27+R27+U27+X27</f>
        <v>0.724112426035503</v>
      </c>
      <c r="AX27" s="14">
        <f>J27+M27+P27+S27+V27+Y27</f>
        <v>0.7724963720946739</v>
      </c>
      <c r="AY27" s="14">
        <f>AA27+AD27+AG27+AJ27+AM27</f>
        <v>0.18047337278106507</v>
      </c>
      <c r="AZ27" s="14">
        <f>AB27+AE27+AH27+AK27+AN27</f>
        <v>0.14065348747048764</v>
      </c>
      <c r="BB27" s="14">
        <f>AP27+AS27</f>
        <v>0.09541420118343195</v>
      </c>
      <c r="BC27" s="14">
        <f>AQ27+AT27</f>
        <v>0.08685014043483849</v>
      </c>
      <c r="BE27" s="14">
        <f>AW27+AY27+BB27</f>
        <v>0.9999999999999999</v>
      </c>
      <c r="BF27" s="14">
        <f>AX27+AZ27+BC27</f>
        <v>1</v>
      </c>
    </row>
    <row r="28" spans="1:8" ht="12.75">
      <c r="A28" s="3"/>
      <c r="B28" s="31"/>
      <c r="C28" s="6"/>
      <c r="D28" s="6"/>
      <c r="E28" s="6"/>
      <c r="F28" s="6"/>
      <c r="G28" s="6"/>
      <c r="H28" s="6"/>
    </row>
    <row r="29" spans="1:58" ht="12.75">
      <c r="A29" s="3" t="s">
        <v>38</v>
      </c>
      <c r="B29" s="31">
        <v>8</v>
      </c>
      <c r="C29" s="6">
        <v>33.28125</v>
      </c>
      <c r="D29" s="6">
        <v>316.25598958333336</v>
      </c>
      <c r="E29" s="6">
        <v>9.502527386541471</v>
      </c>
      <c r="F29" s="14">
        <v>0.7971830985915493</v>
      </c>
      <c r="G29" s="14">
        <v>0.640026580524249</v>
      </c>
      <c r="H29" s="6">
        <v>7.629201020808796</v>
      </c>
      <c r="I29" s="14">
        <v>0.2028169014084507</v>
      </c>
      <c r="J29" s="14">
        <v>0.359973419475751</v>
      </c>
      <c r="K29" s="16">
        <v>16.86574074074074</v>
      </c>
      <c r="L29" s="14">
        <v>0.20375586854460093</v>
      </c>
      <c r="M29" s="14">
        <v>0.18923472299190647</v>
      </c>
      <c r="N29" s="6">
        <v>8.82530721966206</v>
      </c>
      <c r="O29" s="14">
        <v>0.010328638497652582</v>
      </c>
      <c r="P29" s="14">
        <v>0.005765701077795792</v>
      </c>
      <c r="Q29" s="6">
        <v>5.304545454545455</v>
      </c>
      <c r="R29" s="14">
        <v>0.022535211267605635</v>
      </c>
      <c r="S29" s="14">
        <v>0.02291293890184886</v>
      </c>
      <c r="T29" s="16">
        <v>9.661805555555556</v>
      </c>
      <c r="U29" s="14">
        <v>0.10328638497652583</v>
      </c>
      <c r="V29" s="14">
        <v>0.06312133416445505</v>
      </c>
      <c r="W29" s="16">
        <v>5.807272727272727</v>
      </c>
      <c r="X29" s="14">
        <v>0</v>
      </c>
      <c r="Y29" s="14">
        <v>0</v>
      </c>
      <c r="Z29" s="6">
        <v>0</v>
      </c>
      <c r="AA29" s="14">
        <v>0.19530516431924883</v>
      </c>
      <c r="AB29" s="14">
        <v>0.14661283588996585</v>
      </c>
      <c r="AC29" s="16">
        <v>7.133413461538462</v>
      </c>
      <c r="AD29" s="14">
        <v>0.08075117370892018</v>
      </c>
      <c r="AE29" s="14">
        <v>0.05493967093837979</v>
      </c>
      <c r="AF29" s="16">
        <v>6.465116279069767</v>
      </c>
      <c r="AG29" s="14">
        <v>0.011267605633802818</v>
      </c>
      <c r="AH29" s="14">
        <v>0.007588789079258215</v>
      </c>
      <c r="AI29" s="16">
        <v>6.4</v>
      </c>
      <c r="AJ29" s="14">
        <v>0.03192488262910798</v>
      </c>
      <c r="AK29" s="14">
        <v>0.045074903884396125</v>
      </c>
      <c r="AL29" s="16">
        <v>13.416666666666668</v>
      </c>
      <c r="AM29" s="14">
        <v>0</v>
      </c>
      <c r="AN29" s="14">
        <v>0</v>
      </c>
      <c r="AO29" s="6">
        <v>0</v>
      </c>
      <c r="AP29" s="14">
        <v>0.13802816901408452</v>
      </c>
      <c r="AQ29" s="14">
        <v>0.10477568359624283</v>
      </c>
      <c r="AR29" s="16">
        <v>7.21326530612245</v>
      </c>
      <c r="AS29" s="14">
        <v>0</v>
      </c>
      <c r="AT29" s="14">
        <v>0</v>
      </c>
      <c r="AU29" s="33">
        <v>0</v>
      </c>
      <c r="AW29" s="14">
        <f>I29+L29+O29+R29+U29+X29</f>
        <v>0.5427230046948357</v>
      </c>
      <c r="AX29" s="14">
        <f>J29+M29+P29+S29+V29+Y29</f>
        <v>0.6410081166117573</v>
      </c>
      <c r="AY29" s="14">
        <f>AA29+AD29+AG29+AJ29+AM29</f>
        <v>0.31924882629107976</v>
      </c>
      <c r="AZ29" s="14">
        <f>AB29+AE29+AH29+AK29+AN29</f>
        <v>0.254216199792</v>
      </c>
      <c r="BB29" s="14">
        <f>AP29+AS29</f>
        <v>0.13802816901408452</v>
      </c>
      <c r="BC29" s="14">
        <f>AQ29+AT29</f>
        <v>0.10477568359624283</v>
      </c>
      <c r="BE29" s="14">
        <f>AW29+AY29+BB29</f>
        <v>1</v>
      </c>
      <c r="BF29" s="14">
        <f>AX29+AZ29+BC29</f>
        <v>1</v>
      </c>
    </row>
    <row r="30" spans="1:46" ht="12.75">
      <c r="A30" s="3"/>
      <c r="B30" s="31"/>
      <c r="C30" s="6"/>
      <c r="D30" s="6"/>
      <c r="E30" s="6"/>
      <c r="F30" s="6"/>
      <c r="G30" s="6"/>
      <c r="H30" s="6"/>
      <c r="I30" s="6"/>
      <c r="J30" s="6"/>
      <c r="L30" s="6"/>
      <c r="M30" s="6"/>
      <c r="N30" s="6"/>
      <c r="O30" s="6"/>
      <c r="P30" s="6"/>
      <c r="Q30" s="6"/>
      <c r="R30" s="6"/>
      <c r="S30" s="6"/>
      <c r="U30" s="6"/>
      <c r="V30" s="6"/>
      <c r="X30" s="6"/>
      <c r="Y30" s="6"/>
      <c r="Z30" s="6"/>
      <c r="AA30" s="6"/>
      <c r="AB30" s="6"/>
      <c r="AC30" s="6"/>
      <c r="AD30" s="6"/>
      <c r="AE30" s="6"/>
      <c r="AG30" s="6"/>
      <c r="AH30" s="6"/>
      <c r="AJ30" s="6"/>
      <c r="AK30" s="6"/>
      <c r="AM30" s="6"/>
      <c r="AN30" s="6"/>
      <c r="AP30" s="6"/>
      <c r="AQ30" s="6"/>
      <c r="AR30" s="6"/>
      <c r="AT30" s="6"/>
    </row>
    <row r="31" spans="1:58" ht="12.75">
      <c r="A31" s="3" t="s">
        <v>39</v>
      </c>
      <c r="B31" s="31">
        <v>10</v>
      </c>
      <c r="C31" s="6">
        <v>51.85</v>
      </c>
      <c r="D31" s="6">
        <v>407.52145833333327</v>
      </c>
      <c r="E31" s="6">
        <v>7.859623111539697</v>
      </c>
      <c r="F31" s="14">
        <v>0.8640308582449373</v>
      </c>
      <c r="G31" s="14">
        <v>0.6982848040210563</v>
      </c>
      <c r="H31" s="6">
        <v>6.351920572916667</v>
      </c>
      <c r="I31" s="14">
        <v>0.1359691417550627</v>
      </c>
      <c r="J31" s="14">
        <v>0.3017151959789439</v>
      </c>
      <c r="K31" s="16">
        <v>17.440484633569742</v>
      </c>
      <c r="L31" s="14">
        <v>0.10221793635486982</v>
      </c>
      <c r="M31" s="14">
        <v>0.0948682150173074</v>
      </c>
      <c r="N31" s="6">
        <v>7.294496855345913</v>
      </c>
      <c r="O31" s="14">
        <v>0</v>
      </c>
      <c r="P31" s="14">
        <v>0</v>
      </c>
      <c r="Q31" s="6">
        <v>0</v>
      </c>
      <c r="R31" s="14">
        <v>0.14368370298939248</v>
      </c>
      <c r="S31" s="14">
        <v>0.10312289281290406</v>
      </c>
      <c r="T31" s="16">
        <v>5.640911633109621</v>
      </c>
      <c r="U31" s="14">
        <v>0.003857280617164899</v>
      </c>
      <c r="V31" s="14">
        <v>0.00228208841763445</v>
      </c>
      <c r="W31" s="16">
        <v>4.6499999999999995</v>
      </c>
      <c r="X31" s="14">
        <v>0</v>
      </c>
      <c r="Y31" s="6">
        <v>0</v>
      </c>
      <c r="Z31" s="14">
        <v>0</v>
      </c>
      <c r="AA31" s="14">
        <v>0.20154291224686596</v>
      </c>
      <c r="AB31" s="14">
        <v>0.14559765002149685</v>
      </c>
      <c r="AC31" s="16">
        <v>5.677910685805423</v>
      </c>
      <c r="AD31" s="14">
        <v>0.10703953712632594</v>
      </c>
      <c r="AE31" s="14">
        <v>0.08980304206884814</v>
      </c>
      <c r="AF31" s="16">
        <v>6.593993993993995</v>
      </c>
      <c r="AG31" s="14">
        <v>0</v>
      </c>
      <c r="AH31" s="14">
        <v>0</v>
      </c>
      <c r="AI31" s="6">
        <v>0</v>
      </c>
      <c r="AJ31" s="14">
        <v>0</v>
      </c>
      <c r="AK31" s="14">
        <v>0</v>
      </c>
      <c r="AL31" s="6">
        <v>0</v>
      </c>
      <c r="AM31" s="14">
        <v>0.10896817743490839</v>
      </c>
      <c r="AN31" s="14">
        <v>0.09664317267546753</v>
      </c>
      <c r="AO31" s="6">
        <v>8.718</v>
      </c>
      <c r="AP31" s="14">
        <v>0.19672131147540983</v>
      </c>
      <c r="AQ31" s="14">
        <v>0.1659677430073979</v>
      </c>
      <c r="AR31" s="16">
        <v>6.630923202614379</v>
      </c>
      <c r="AS31" s="14">
        <v>0</v>
      </c>
      <c r="AT31" s="14">
        <v>0</v>
      </c>
      <c r="AU31" s="33">
        <v>0</v>
      </c>
      <c r="AW31" s="14">
        <f>I31+L31+O31+R31+U31+X31</f>
        <v>0.3857280617164899</v>
      </c>
      <c r="AX31" s="14">
        <f>J31+M31+P31+S31+V31+Y31</f>
        <v>0.5019883922267898</v>
      </c>
      <c r="AY31" s="14">
        <f>AA31+AD31+AG31+AJ31+AM31</f>
        <v>0.4175506268081003</v>
      </c>
      <c r="AZ31" s="14">
        <f>AB31+AE31+AH31+AK31+AN31</f>
        <v>0.3320438647658125</v>
      </c>
      <c r="BB31" s="14">
        <f>AP31+AS31</f>
        <v>0.19672131147540983</v>
      </c>
      <c r="BC31" s="14">
        <f>AQ31+AT31</f>
        <v>0.1659677430073979</v>
      </c>
      <c r="BE31" s="14">
        <f>AW31+AY31+BB31</f>
        <v>1</v>
      </c>
      <c r="BF31" s="14">
        <f>AX31+AZ31+BC31</f>
        <v>1.0000000000000002</v>
      </c>
    </row>
    <row r="33" spans="1:58" ht="12.75">
      <c r="A33" s="3" t="s">
        <v>40</v>
      </c>
      <c r="B33" s="31">
        <v>10</v>
      </c>
      <c r="C33" s="6">
        <v>58.15</v>
      </c>
      <c r="D33" s="6">
        <v>420.6675</v>
      </c>
      <c r="E33" s="6">
        <v>7.234178847807395</v>
      </c>
      <c r="F33" s="14">
        <v>0.8268844941243909</v>
      </c>
      <c r="G33" s="14">
        <v>0.6811812971844351</v>
      </c>
      <c r="H33" s="6">
        <v>5.959462738301561</v>
      </c>
      <c r="I33" s="14">
        <v>0.17311550587560903</v>
      </c>
      <c r="J33" s="14">
        <v>0.31881870281556496</v>
      </c>
      <c r="K33" s="16">
        <v>13.322847682119207</v>
      </c>
      <c r="L33" s="14">
        <v>0.2972198337632559</v>
      </c>
      <c r="M33" s="14">
        <v>0.27698835778851466</v>
      </c>
      <c r="N33" s="6">
        <v>6.741755062680811</v>
      </c>
      <c r="O33" s="14">
        <v>0</v>
      </c>
      <c r="P33" s="14">
        <v>0</v>
      </c>
      <c r="Q33" s="6">
        <v>0</v>
      </c>
      <c r="R33" s="14">
        <v>0.10060189165950129</v>
      </c>
      <c r="S33" s="14">
        <v>0.0616044738421675</v>
      </c>
      <c r="T33" s="16">
        <v>4.42991452991453</v>
      </c>
      <c r="U33" s="14">
        <v>0.0017196904557179708</v>
      </c>
      <c r="V33" s="14">
        <v>0.0014976198541603522</v>
      </c>
      <c r="W33" s="16">
        <v>6.3</v>
      </c>
      <c r="X33" s="14">
        <v>0</v>
      </c>
      <c r="Y33" s="14">
        <v>0</v>
      </c>
      <c r="Z33" s="6">
        <v>0</v>
      </c>
      <c r="AA33" s="14">
        <v>0.026368586987675552</v>
      </c>
      <c r="AB33" s="14">
        <v>0.02666793449299823</v>
      </c>
      <c r="AC33" s="16">
        <v>7.316304347826087</v>
      </c>
      <c r="AD33" s="14">
        <v>0.1292633992548008</v>
      </c>
      <c r="AE33" s="14">
        <v>0.0957090021612477</v>
      </c>
      <c r="AF33" s="16">
        <v>5.356319290465633</v>
      </c>
      <c r="AG33" s="14">
        <v>0.004012611063341932</v>
      </c>
      <c r="AH33" s="14">
        <v>0.0028526092460197184</v>
      </c>
      <c r="AI33" s="16">
        <v>5.142857142857143</v>
      </c>
      <c r="AJ33" s="14">
        <v>0.06534823731728288</v>
      </c>
      <c r="AK33" s="14">
        <v>0.05152525450623117</v>
      </c>
      <c r="AL33" s="16">
        <v>5.703947368421053</v>
      </c>
      <c r="AM33" s="14">
        <v>0.03353396388650043</v>
      </c>
      <c r="AN33" s="14">
        <v>0.025831961505623013</v>
      </c>
      <c r="AO33" s="16">
        <v>5.572649572649574</v>
      </c>
      <c r="AP33" s="14">
        <v>0.13327601031814273</v>
      </c>
      <c r="AQ33" s="14">
        <v>0.11639636213081986</v>
      </c>
      <c r="AR33" s="16">
        <v>6.317956989247311</v>
      </c>
      <c r="AS33" s="14">
        <v>0.03554026941817139</v>
      </c>
      <c r="AT33" s="14">
        <v>0.02210772165665282</v>
      </c>
      <c r="AU33" s="35">
        <v>4.500000000000001</v>
      </c>
      <c r="AW33" s="14">
        <f>I33+L33+O33+R33+U33+X33</f>
        <v>0.5726569217540842</v>
      </c>
      <c r="AX33" s="14">
        <f>J33+M33+P33+S33+V33+Y33</f>
        <v>0.6589091543004074</v>
      </c>
      <c r="AY33" s="14">
        <f>AA33+AD33+AG33+AJ33+AM33</f>
        <v>0.2585267985096016</v>
      </c>
      <c r="AZ33" s="14">
        <f>AB33+AE33+AH33+AK33+AN33</f>
        <v>0.2025867619121198</v>
      </c>
      <c r="BB33" s="14">
        <f>AP33+AS33</f>
        <v>0.16881627973631413</v>
      </c>
      <c r="BC33" s="14">
        <f>AQ33+AT33</f>
        <v>0.13850408378747267</v>
      </c>
      <c r="BE33" s="14">
        <f>AW33+AY33+BB33</f>
        <v>1</v>
      </c>
      <c r="BF33" s="14">
        <f>AX33+AZ33+BC33</f>
        <v>0.9999999999999999</v>
      </c>
    </row>
    <row r="35" spans="1:58" ht="12.75">
      <c r="A35" s="3" t="s">
        <v>41</v>
      </c>
      <c r="B35" s="31">
        <v>10</v>
      </c>
      <c r="C35" s="6">
        <v>52.4</v>
      </c>
      <c r="D35" s="6">
        <v>310.78249999999997</v>
      </c>
      <c r="E35" s="16">
        <v>5.930963740458015</v>
      </c>
      <c r="F35" s="14">
        <v>0.8874045801526718</v>
      </c>
      <c r="G35" s="14">
        <v>0.8039867109634552</v>
      </c>
      <c r="H35" s="16">
        <v>5.3734408602150525</v>
      </c>
      <c r="I35" s="14">
        <v>0.11259541984732824</v>
      </c>
      <c r="J35" s="14">
        <v>0.19601328903654486</v>
      </c>
      <c r="K35" s="16">
        <v>10.325</v>
      </c>
      <c r="L35" s="14">
        <v>0.20229007633587787</v>
      </c>
      <c r="M35" s="14">
        <v>0.2030358852251977</v>
      </c>
      <c r="N35" s="16">
        <v>5.952830188679245</v>
      </c>
      <c r="O35" s="14">
        <v>0</v>
      </c>
      <c r="P35" s="14">
        <v>0</v>
      </c>
      <c r="Q35" s="6">
        <v>0</v>
      </c>
      <c r="R35" s="14">
        <v>0.10877862595419847</v>
      </c>
      <c r="S35" s="14">
        <v>0.0967718581322951</v>
      </c>
      <c r="T35" s="16">
        <v>5.276315789473684</v>
      </c>
      <c r="U35" s="14">
        <v>0.05629770992366412</v>
      </c>
      <c r="V35" s="14">
        <v>0.05894797808756928</v>
      </c>
      <c r="W35" s="16">
        <v>6.2101694915254235</v>
      </c>
      <c r="X35" s="14">
        <v>0</v>
      </c>
      <c r="Y35" s="14">
        <v>0</v>
      </c>
      <c r="Z35" s="6">
        <v>0</v>
      </c>
      <c r="AA35" s="14">
        <v>0.09923664122137404</v>
      </c>
      <c r="AB35" s="14">
        <v>0.09135005992937184</v>
      </c>
      <c r="AC35" s="16">
        <v>5.459615384615385</v>
      </c>
      <c r="AD35" s="14">
        <v>0.09541984732824428</v>
      </c>
      <c r="AE35" s="14">
        <v>0.07864020657533806</v>
      </c>
      <c r="AF35" s="16">
        <v>4.888</v>
      </c>
      <c r="AG35" s="14">
        <v>0</v>
      </c>
      <c r="AH35" s="14">
        <v>0</v>
      </c>
      <c r="AI35" s="6">
        <v>0</v>
      </c>
      <c r="AJ35" s="14">
        <v>0.02099236641221374</v>
      </c>
      <c r="AK35" s="14">
        <v>0.02300644341299784</v>
      </c>
      <c r="AL35" s="16">
        <v>6.5</v>
      </c>
      <c r="AM35" s="14">
        <v>0.09637404580152671</v>
      </c>
      <c r="AN35" s="14">
        <v>0.0862982954316926</v>
      </c>
      <c r="AO35" s="16">
        <v>5.310891089108912</v>
      </c>
      <c r="AP35" s="14">
        <v>0</v>
      </c>
      <c r="AQ35" s="14">
        <v>0</v>
      </c>
      <c r="AR35" s="6">
        <v>0</v>
      </c>
      <c r="AS35" s="14">
        <v>0.20801526717557253</v>
      </c>
      <c r="AT35" s="14">
        <v>0.16593598416899277</v>
      </c>
      <c r="AU35" s="35">
        <v>4.731192660550458</v>
      </c>
      <c r="AW35" s="14">
        <f>I35+L35+O35+R35+U35+X35</f>
        <v>0.4799618320610687</v>
      </c>
      <c r="AX35" s="14">
        <f>J35+M35+P35+S35+V35+Y35</f>
        <v>0.554769010481607</v>
      </c>
      <c r="AY35" s="14">
        <f>AA35+AD35+AG35+AJ35+AM35</f>
        <v>0.31202290076335876</v>
      </c>
      <c r="AZ35" s="14">
        <f>AB35+AE35+AH35+AK35+AN35</f>
        <v>0.2792950053494003</v>
      </c>
      <c r="BB35" s="14">
        <f>AP35+AS35</f>
        <v>0.20801526717557253</v>
      </c>
      <c r="BC35" s="14">
        <f>AQ35+AT35</f>
        <v>0.16593598416899277</v>
      </c>
      <c r="BE35" s="14">
        <f>AW35+AY35+BB35</f>
        <v>0.9999999999999999</v>
      </c>
      <c r="BF35" s="14">
        <f>AX35+AZ35+BC35</f>
        <v>1</v>
      </c>
    </row>
    <row r="37" spans="1:58" ht="12.75">
      <c r="A37" s="3" t="s">
        <v>42</v>
      </c>
      <c r="B37" s="31">
        <v>10</v>
      </c>
      <c r="C37" s="6">
        <v>39.91666666666667</v>
      </c>
      <c r="D37" s="6">
        <v>249.95416666666665</v>
      </c>
      <c r="E37" s="16">
        <v>6.261899791231733</v>
      </c>
      <c r="F37" s="14">
        <v>0.6977035490605428</v>
      </c>
      <c r="G37" s="14">
        <v>0.6230342229408725</v>
      </c>
      <c r="H37" s="16">
        <v>7.219359664871333</v>
      </c>
      <c r="I37" s="14">
        <v>0.10772442588726514</v>
      </c>
      <c r="J37" s="14">
        <v>0.19561586290819988</v>
      </c>
      <c r="K37" s="16">
        <v>11.370930232558141</v>
      </c>
      <c r="L37" s="14">
        <v>0.3018789144050104</v>
      </c>
      <c r="M37" s="14">
        <v>0.2973545149944157</v>
      </c>
      <c r="N37" s="16">
        <v>6.168049792531121</v>
      </c>
      <c r="O37" s="14">
        <v>0</v>
      </c>
      <c r="P37" s="14">
        <v>0</v>
      </c>
      <c r="Q37" s="6">
        <v>0</v>
      </c>
      <c r="R37" s="14">
        <v>0</v>
      </c>
      <c r="S37" s="14">
        <v>0</v>
      </c>
      <c r="T37" s="6">
        <v>0</v>
      </c>
      <c r="U37" s="14">
        <v>0.020041753653444676</v>
      </c>
      <c r="V37" s="14">
        <v>0.017043124572838356</v>
      </c>
      <c r="W37" s="16">
        <v>5.324999999999999</v>
      </c>
      <c r="X37" s="14">
        <v>0</v>
      </c>
      <c r="Y37" s="14">
        <v>0</v>
      </c>
      <c r="Z37" s="6">
        <v>0</v>
      </c>
      <c r="AA37" s="14">
        <v>0.08267223382045928</v>
      </c>
      <c r="AB37" s="14">
        <v>0.057320508759939326</v>
      </c>
      <c r="AC37" s="16">
        <v>4.341666666666667</v>
      </c>
      <c r="AD37" s="14">
        <v>0.13528183716075157</v>
      </c>
      <c r="AE37" s="14">
        <v>0.14986747570387907</v>
      </c>
      <c r="AF37" s="16">
        <v>6.937037037037037</v>
      </c>
      <c r="AG37" s="14">
        <v>0</v>
      </c>
      <c r="AH37" s="14">
        <v>0</v>
      </c>
      <c r="AI37" s="6">
        <v>0</v>
      </c>
      <c r="AJ37" s="14">
        <v>0</v>
      </c>
      <c r="AK37" s="14">
        <v>0</v>
      </c>
      <c r="AL37" s="6">
        <v>0</v>
      </c>
      <c r="AM37" s="14">
        <v>0.17202505219206682</v>
      </c>
      <c r="AN37" s="14">
        <v>0.15317474870392905</v>
      </c>
      <c r="AO37" s="16">
        <v>5.575728155339805</v>
      </c>
      <c r="AP37" s="14">
        <v>0</v>
      </c>
      <c r="AQ37" s="14">
        <v>0</v>
      </c>
      <c r="AR37" s="6">
        <v>0</v>
      </c>
      <c r="AS37" s="14">
        <v>0.1803757828810021</v>
      </c>
      <c r="AT37" s="14">
        <v>0.12962376435679876</v>
      </c>
      <c r="AU37" s="35">
        <v>4.5</v>
      </c>
      <c r="AW37" s="14">
        <f>I37+L37+O37+R37+U37+X37</f>
        <v>0.4296450939457202</v>
      </c>
      <c r="AX37" s="14">
        <f>J37+M37+P37+S37+V37+Y37</f>
        <v>0.510013502475454</v>
      </c>
      <c r="AY37" s="14">
        <f>AA37+AD37+AG37+AJ37+AM37</f>
        <v>0.38997912317327765</v>
      </c>
      <c r="AZ37" s="14">
        <f>AB37+AE37+AH37+AK37+AN37</f>
        <v>0.3603627331677475</v>
      </c>
      <c r="BB37" s="14">
        <f>AP37+AS37</f>
        <v>0.1803757828810021</v>
      </c>
      <c r="BC37" s="14">
        <f>AQ37+AT37</f>
        <v>0.12962376435679876</v>
      </c>
      <c r="BE37" s="14">
        <f>AW37+AY37+BB37</f>
        <v>0.9999999999999999</v>
      </c>
      <c r="BF37" s="14">
        <f>AX37+AZ37+BC37</f>
        <v>1.0000000000000002</v>
      </c>
    </row>
    <row r="39" spans="1:58" ht="12.75">
      <c r="A39" s="3" t="s">
        <v>43</v>
      </c>
      <c r="B39" s="31">
        <v>10</v>
      </c>
      <c r="C39" s="6">
        <v>39.45</v>
      </c>
      <c r="D39" s="6">
        <v>285.1933333333333</v>
      </c>
      <c r="E39" s="6">
        <v>7.229235318969159</v>
      </c>
      <c r="F39" s="14">
        <v>0.9163498098859315</v>
      </c>
      <c r="G39" s="14">
        <v>0.8482579069169451</v>
      </c>
      <c r="H39" s="6">
        <v>6.692047026279391</v>
      </c>
      <c r="I39" s="14">
        <v>0.08365019011406843</v>
      </c>
      <c r="J39" s="14">
        <v>0.15174209308305478</v>
      </c>
      <c r="K39" s="6">
        <v>13.11388888888889</v>
      </c>
      <c r="L39" s="14">
        <v>0.11153358681875793</v>
      </c>
      <c r="M39" s="14">
        <v>0.10527069356459946</v>
      </c>
      <c r="N39" s="6">
        <v>6.8232954545454545</v>
      </c>
      <c r="O39" s="14">
        <v>0</v>
      </c>
      <c r="P39" s="14">
        <v>0</v>
      </c>
      <c r="Q39" s="6">
        <v>0</v>
      </c>
      <c r="R39" s="14">
        <v>0.07351077313054499</v>
      </c>
      <c r="S39" s="14">
        <v>0.06872530914701139</v>
      </c>
      <c r="T39" s="6">
        <v>6.7586206896551735</v>
      </c>
      <c r="U39" s="14">
        <v>0</v>
      </c>
      <c r="V39" s="14">
        <v>0</v>
      </c>
      <c r="W39" s="6">
        <v>0</v>
      </c>
      <c r="X39" s="14">
        <v>0</v>
      </c>
      <c r="Y39" s="14">
        <v>0</v>
      </c>
      <c r="Z39" s="6">
        <v>0</v>
      </c>
      <c r="AA39" s="14">
        <v>0.0025348542458808617</v>
      </c>
      <c r="AB39" s="14">
        <v>0.0018408564950092336</v>
      </c>
      <c r="AC39" s="6">
        <v>5.25</v>
      </c>
      <c r="AD39" s="14">
        <v>0.12040557667934093</v>
      </c>
      <c r="AE39" s="14">
        <v>0.11842843451226069</v>
      </c>
      <c r="AF39" s="6">
        <v>7.110526315789474</v>
      </c>
      <c r="AG39" s="14">
        <v>0.005069708491761723</v>
      </c>
      <c r="AH39" s="14">
        <v>0.0035589892236845173</v>
      </c>
      <c r="AI39" s="6">
        <v>5.074999999999999</v>
      </c>
      <c r="AJ39" s="14">
        <v>0.1444866920152091</v>
      </c>
      <c r="AK39" s="14">
        <v>0.14676447556043853</v>
      </c>
      <c r="AL39" s="6">
        <v>7.343201754385965</v>
      </c>
      <c r="AM39" s="14">
        <v>0.21039290240811154</v>
      </c>
      <c r="AN39" s="14">
        <v>0.20462873138689547</v>
      </c>
      <c r="AO39" s="6">
        <v>7.031174698795181</v>
      </c>
      <c r="AP39" s="14">
        <v>0.058301647655259824</v>
      </c>
      <c r="AQ39" s="14">
        <v>0.05820612917553005</v>
      </c>
      <c r="AR39" s="6">
        <v>7.217391304347827</v>
      </c>
      <c r="AS39" s="14">
        <v>0.19011406844106463</v>
      </c>
      <c r="AT39" s="14">
        <v>0.14083428785151592</v>
      </c>
      <c r="AU39" s="33">
        <v>5.355333333333333</v>
      </c>
      <c r="AW39" s="14">
        <f>I39+L39+O39+R39+U39+X39</f>
        <v>0.26869455006337134</v>
      </c>
      <c r="AX39" s="14">
        <f>J39+M39+P39+S39+V39+Y39</f>
        <v>0.3257380957946656</v>
      </c>
      <c r="AY39" s="14">
        <f>AA39+AD39+AG39+AJ39+AM39</f>
        <v>0.48288973384030415</v>
      </c>
      <c r="AZ39" s="14">
        <f>AB39+AE39+AH39+AK39+AN39</f>
        <v>0.47522148717828844</v>
      </c>
      <c r="BB39" s="14">
        <f>AP39+AS39</f>
        <v>0.24841571609632446</v>
      </c>
      <c r="BC39" s="14">
        <f>AQ39+AT39</f>
        <v>0.19904041702704597</v>
      </c>
      <c r="BE39" s="14">
        <f>AW39+AY39+BB39</f>
        <v>1</v>
      </c>
      <c r="BF39" s="14">
        <f>AX39+AZ39+BC39</f>
        <v>1</v>
      </c>
    </row>
    <row r="41" spans="1:58" ht="12.75">
      <c r="A41" s="3" t="s">
        <v>44</v>
      </c>
      <c r="B41" s="31">
        <v>10</v>
      </c>
      <c r="C41" s="6">
        <v>42.483333333333334</v>
      </c>
      <c r="D41" s="6">
        <v>348.8079166666667</v>
      </c>
      <c r="E41" s="6">
        <v>8.21046488819145</v>
      </c>
      <c r="F41" s="14">
        <v>0.7579442918791683</v>
      </c>
      <c r="G41" s="14">
        <v>0.650790370535837</v>
      </c>
      <c r="H41" s="6">
        <v>7.049715320910974</v>
      </c>
      <c r="I41" s="14">
        <v>0.24205570812083174</v>
      </c>
      <c r="J41" s="14">
        <v>0.34920962946416306</v>
      </c>
      <c r="K41" s="16">
        <v>11.845097244732576</v>
      </c>
      <c r="L41" s="14">
        <v>0.04236955668889761</v>
      </c>
      <c r="M41" s="14">
        <v>0.03612303333138224</v>
      </c>
      <c r="N41" s="6">
        <v>7</v>
      </c>
      <c r="O41" s="14">
        <v>0</v>
      </c>
      <c r="P41" s="14">
        <v>0</v>
      </c>
      <c r="Q41" s="6">
        <v>0</v>
      </c>
      <c r="R41" s="14">
        <v>0.02471557473519027</v>
      </c>
      <c r="S41" s="14">
        <v>0.024082022220921494</v>
      </c>
      <c r="T41" s="16">
        <v>8</v>
      </c>
      <c r="U41" s="14">
        <v>0</v>
      </c>
      <c r="V41" s="14">
        <v>0</v>
      </c>
      <c r="W41" s="6">
        <v>0</v>
      </c>
      <c r="X41" s="14">
        <v>0</v>
      </c>
      <c r="Y41" s="14">
        <v>0</v>
      </c>
      <c r="Z41" s="6">
        <v>0</v>
      </c>
      <c r="AA41" s="14">
        <v>0.06826206355433503</v>
      </c>
      <c r="AB41" s="14">
        <v>0.06292861758919367</v>
      </c>
      <c r="AC41" s="16">
        <v>7.568965517241379</v>
      </c>
      <c r="AD41" s="14">
        <v>0.10945468811298549</v>
      </c>
      <c r="AE41" s="14">
        <v>0.1056455379572568</v>
      </c>
      <c r="AF41" s="16">
        <v>7.924731182795699</v>
      </c>
      <c r="AG41" s="14">
        <v>0.0612004707728521</v>
      </c>
      <c r="AH41" s="14">
        <v>0.05544598925626449</v>
      </c>
      <c r="AI41" s="16">
        <v>7.438461538461539</v>
      </c>
      <c r="AJ41" s="14">
        <v>0.08042369556688897</v>
      </c>
      <c r="AK41" s="14">
        <v>0.07517986857618628</v>
      </c>
      <c r="AL41" s="16">
        <v>7.675121951219513</v>
      </c>
      <c r="AM41" s="14">
        <v>0.2361710474695959</v>
      </c>
      <c r="AN41" s="14">
        <v>0.20382994938713878</v>
      </c>
      <c r="AO41" s="16">
        <v>7.086129568106312</v>
      </c>
      <c r="AP41" s="14">
        <v>0.01412318556296587</v>
      </c>
      <c r="AQ41" s="14">
        <v>0.012041011110460747</v>
      </c>
      <c r="AR41" s="16">
        <v>7</v>
      </c>
      <c r="AS41" s="14">
        <v>0.12122400941545705</v>
      </c>
      <c r="AT41" s="14">
        <v>0.0755143411070324</v>
      </c>
      <c r="AU41" s="35">
        <v>5.114563106796116</v>
      </c>
      <c r="AW41" s="14">
        <f>I41+L41+O41+R41+U41+X41</f>
        <v>0.3091408395449196</v>
      </c>
      <c r="AX41" s="14">
        <f>J41+M41+P41+S41+V41+Y41</f>
        <v>0.4094146850164668</v>
      </c>
      <c r="AY41" s="14">
        <f>AA41+AD41+AG41+AJ41+AM41</f>
        <v>0.5555119654766575</v>
      </c>
      <c r="AZ41" s="14">
        <f>AB41+AE41+AH41+AK41+AN41</f>
        <v>0.50302996276604</v>
      </c>
      <c r="BB41" s="14">
        <f>AP41+AS41</f>
        <v>0.13534719497842293</v>
      </c>
      <c r="BC41" s="14">
        <f>AQ41+AT41</f>
        <v>0.08755535221749314</v>
      </c>
      <c r="BE41" s="14">
        <f>AW41+AY41+BB41</f>
        <v>1</v>
      </c>
      <c r="BF41" s="14">
        <f>AX41+AZ41+BC41</f>
        <v>0.9999999999999999</v>
      </c>
    </row>
    <row r="43" spans="1:58" ht="12.75">
      <c r="A43" s="3" t="s">
        <v>45</v>
      </c>
      <c r="B43" s="31">
        <v>10</v>
      </c>
      <c r="C43" s="6">
        <v>44.85</v>
      </c>
      <c r="D43" s="6">
        <v>298.25166666666667</v>
      </c>
      <c r="E43" s="6">
        <v>6.649981419546637</v>
      </c>
      <c r="F43" s="14">
        <v>1</v>
      </c>
      <c r="G43" s="14">
        <v>1</v>
      </c>
      <c r="H43" s="6">
        <v>6.649981419546637</v>
      </c>
      <c r="I43" s="14">
        <v>0</v>
      </c>
      <c r="J43" s="14">
        <v>0</v>
      </c>
      <c r="K43" s="6">
        <v>0</v>
      </c>
      <c r="L43" s="14">
        <v>0.03121516164994426</v>
      </c>
      <c r="M43" s="14">
        <v>0.03134936379232304</v>
      </c>
      <c r="N43" s="6">
        <v>6.678571428571429</v>
      </c>
      <c r="O43" s="14">
        <v>0</v>
      </c>
      <c r="P43" s="14">
        <v>0</v>
      </c>
      <c r="Q43" s="6">
        <v>0</v>
      </c>
      <c r="R43" s="14">
        <v>0</v>
      </c>
      <c r="S43" s="14">
        <v>0</v>
      </c>
      <c r="T43" s="6">
        <v>0</v>
      </c>
      <c r="U43" s="14">
        <v>0.022296544035674472</v>
      </c>
      <c r="V43" s="14">
        <v>0.025146548496515805</v>
      </c>
      <c r="W43" s="16">
        <v>7.5</v>
      </c>
      <c r="X43" s="14">
        <v>0</v>
      </c>
      <c r="Y43" s="14">
        <v>0</v>
      </c>
      <c r="Z43" s="6">
        <v>0</v>
      </c>
      <c r="AA43" s="14">
        <v>0.16387959866220736</v>
      </c>
      <c r="AB43" s="14">
        <v>0.179554738447955</v>
      </c>
      <c r="AC43" s="16">
        <v>7.286054421768707</v>
      </c>
      <c r="AD43" s="14">
        <v>0.0713489409141583</v>
      </c>
      <c r="AE43" s="14">
        <v>0.07989617269531882</v>
      </c>
      <c r="AF43" s="16">
        <v>7.446614583333333</v>
      </c>
      <c r="AG43" s="14">
        <v>0.004459308807134894</v>
      </c>
      <c r="AH43" s="14">
        <v>0.004694022386016283</v>
      </c>
      <c r="AI43" s="16">
        <v>6.999999999999999</v>
      </c>
      <c r="AJ43" s="14">
        <v>0.0802675585284281</v>
      </c>
      <c r="AK43" s="14">
        <v>0.08678073886147604</v>
      </c>
      <c r="AL43" s="16">
        <v>7.189583333333333</v>
      </c>
      <c r="AM43" s="14">
        <v>0.2697881828316611</v>
      </c>
      <c r="AN43" s="14">
        <v>0.26522064699275216</v>
      </c>
      <c r="AO43" s="16">
        <v>6.537396694214875</v>
      </c>
      <c r="AP43" s="14">
        <v>0.20066889632107024</v>
      </c>
      <c r="AQ43" s="14">
        <v>0.2100575017742287</v>
      </c>
      <c r="AR43" s="16">
        <v>6.961111111111111</v>
      </c>
      <c r="AS43" s="14">
        <v>0.15607580824972128</v>
      </c>
      <c r="AT43" s="14">
        <v>0.11730026655341406</v>
      </c>
      <c r="AU43" s="35">
        <v>4.997857142857143</v>
      </c>
      <c r="AW43" s="14">
        <f>I43+L43+O43+R43+U43+X43</f>
        <v>0.053511705685618735</v>
      </c>
      <c r="AX43" s="14">
        <f>J43+M43+P43+S43+V43+Y43</f>
        <v>0.056495912288838844</v>
      </c>
      <c r="AY43" s="14">
        <f>AA43+AD43+AG43+AJ43+AM43</f>
        <v>0.5897435897435898</v>
      </c>
      <c r="AZ43" s="14">
        <f>AB43+AE43+AH43+AK43+AN43</f>
        <v>0.6161463193835183</v>
      </c>
      <c r="BB43" s="14">
        <f>AP43+AS43</f>
        <v>0.35674470457079155</v>
      </c>
      <c r="BC43" s="14">
        <f>AQ43+AT43</f>
        <v>0.32735776832764274</v>
      </c>
      <c r="BE43" s="14">
        <f>AW43+AY43+BB43</f>
        <v>1</v>
      </c>
      <c r="BF43" s="14">
        <f>AX43+AZ43+BC43</f>
        <v>0.9999999999999999</v>
      </c>
    </row>
    <row r="45" spans="1:58" ht="12.75">
      <c r="A45" s="3" t="s">
        <v>46</v>
      </c>
      <c r="B45" s="31">
        <v>10</v>
      </c>
      <c r="C45" s="6">
        <v>28.03333333333333</v>
      </c>
      <c r="D45" s="6">
        <v>193.1375</v>
      </c>
      <c r="E45" s="6">
        <v>6.889565992865634</v>
      </c>
      <c r="F45" s="14">
        <v>1.0000000000000002</v>
      </c>
      <c r="G45" s="14">
        <v>1</v>
      </c>
      <c r="H45" s="6">
        <v>6.889565992865634</v>
      </c>
      <c r="I45" s="14">
        <v>0</v>
      </c>
      <c r="J45" s="14">
        <v>0</v>
      </c>
      <c r="K45" s="6">
        <v>0</v>
      </c>
      <c r="L45" s="14">
        <v>0.04994054696789536</v>
      </c>
      <c r="M45" s="14">
        <v>0.045330399326904414</v>
      </c>
      <c r="N45" s="6">
        <v>6.25357142857143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6">
        <v>0</v>
      </c>
      <c r="U45" s="14">
        <v>0.017835909631391204</v>
      </c>
      <c r="V45" s="14">
        <v>0.017798200763704614</v>
      </c>
      <c r="W45" s="16">
        <v>6.875</v>
      </c>
      <c r="X45" s="14">
        <v>0</v>
      </c>
      <c r="Y45" s="14">
        <v>0</v>
      </c>
      <c r="Z45">
        <v>0</v>
      </c>
      <c r="AA45" s="14">
        <v>0.14268727705112963</v>
      </c>
      <c r="AB45" s="14">
        <v>0.16705714840463398</v>
      </c>
      <c r="AC45" s="16">
        <v>8.06625</v>
      </c>
      <c r="AD45" s="14">
        <v>0.2479191438763377</v>
      </c>
      <c r="AE45" s="14">
        <v>0.25991845188013724</v>
      </c>
      <c r="AF45" s="16">
        <v>7.223021582733813</v>
      </c>
      <c r="AG45" s="14">
        <v>0.14922711058263974</v>
      </c>
      <c r="AH45" s="14">
        <v>0.15579574137596272</v>
      </c>
      <c r="AI45" s="16">
        <v>7.192828685258963</v>
      </c>
      <c r="AJ45" s="14">
        <v>0.07847800237812129</v>
      </c>
      <c r="AK45" s="14">
        <v>0.07875218432463918</v>
      </c>
      <c r="AL45" s="16">
        <v>6.913636363636362</v>
      </c>
      <c r="AM45" s="14">
        <v>0.29607609988109396</v>
      </c>
      <c r="AN45" s="14">
        <v>0.2559316549090674</v>
      </c>
      <c r="AO45" s="16">
        <v>5.955421686746988</v>
      </c>
      <c r="AP45" s="14">
        <v>0</v>
      </c>
      <c r="AQ45" s="14">
        <v>0</v>
      </c>
      <c r="AR45" s="6">
        <v>0</v>
      </c>
      <c r="AS45" s="14">
        <v>0.017835909631391204</v>
      </c>
      <c r="AT45" s="14">
        <v>0.019416219014950487</v>
      </c>
      <c r="AU45" s="35">
        <v>7.5</v>
      </c>
      <c r="AW45" s="14">
        <f>I45+L45+O45+R45+U45+X45</f>
        <v>0.06777645659928656</v>
      </c>
      <c r="AX45" s="14">
        <f>J45+M45+P45+S45+V45+Y45</f>
        <v>0.06312860009060903</v>
      </c>
      <c r="AY45" s="14">
        <f>AA45+AD45+AG45+AJ45+AM45</f>
        <v>0.9143876337693223</v>
      </c>
      <c r="AZ45" s="14">
        <f>AB45+AE45+AH45+AK45+AN45</f>
        <v>0.9174551808944404</v>
      </c>
      <c r="BB45" s="14">
        <f>AP45+AS45</f>
        <v>0.017835909631391204</v>
      </c>
      <c r="BC45" s="14">
        <f>AQ45+AT45</f>
        <v>0.019416219014950487</v>
      </c>
      <c r="BE45" s="14">
        <f>AW45+AY45+BB45</f>
        <v>1</v>
      </c>
      <c r="BF45" s="14">
        <f>AX45+AZ45+BC45</f>
        <v>1</v>
      </c>
    </row>
    <row r="47" spans="1:58" ht="12.75">
      <c r="A47" s="3" t="s">
        <v>47</v>
      </c>
      <c r="B47" s="31">
        <v>10</v>
      </c>
      <c r="C47" s="6">
        <v>26.31666666666667</v>
      </c>
      <c r="D47" s="6">
        <v>192.1325</v>
      </c>
      <c r="E47" s="16">
        <v>7.300791640278656</v>
      </c>
      <c r="F47" s="14">
        <v>0.9999999999999998</v>
      </c>
      <c r="G47" s="14">
        <v>1</v>
      </c>
      <c r="H47" s="16">
        <v>7.300791640278658</v>
      </c>
      <c r="I47" s="14">
        <v>0</v>
      </c>
      <c r="J47" s="14">
        <v>0</v>
      </c>
      <c r="K47" s="6">
        <v>0</v>
      </c>
      <c r="L47" s="14">
        <v>0.09499683343888536</v>
      </c>
      <c r="M47" s="14">
        <v>0.0803872327690526</v>
      </c>
      <c r="N47" s="6">
        <v>6.177999999999999</v>
      </c>
      <c r="O47" s="14">
        <v>0</v>
      </c>
      <c r="P47" s="14">
        <v>0</v>
      </c>
      <c r="Q47" s="6">
        <v>0</v>
      </c>
      <c r="R47" s="14">
        <v>0</v>
      </c>
      <c r="S47" s="14">
        <v>0</v>
      </c>
      <c r="T47" s="6">
        <v>0</v>
      </c>
      <c r="U47" s="14">
        <v>0.07219759341355288</v>
      </c>
      <c r="V47" s="14">
        <v>0.06875463547291584</v>
      </c>
      <c r="W47" s="16">
        <v>6.95263157894737</v>
      </c>
      <c r="X47" s="14">
        <v>0</v>
      </c>
      <c r="Y47" s="14">
        <v>0</v>
      </c>
      <c r="Z47" s="6">
        <v>0</v>
      </c>
      <c r="AA47" s="14">
        <v>0.08359721342621912</v>
      </c>
      <c r="AB47" s="14">
        <v>0.08928734076743915</v>
      </c>
      <c r="AC47" s="16">
        <v>7.797727272727273</v>
      </c>
      <c r="AD47" s="14">
        <v>0.19379354021532613</v>
      </c>
      <c r="AE47" s="14">
        <v>0.2135245208384839</v>
      </c>
      <c r="AF47" s="16">
        <v>8.044117647058824</v>
      </c>
      <c r="AG47" s="14">
        <v>0.16339455351488283</v>
      </c>
      <c r="AH47" s="14">
        <v>0.19426697721624403</v>
      </c>
      <c r="AI47" s="16">
        <v>8.680232558139537</v>
      </c>
      <c r="AJ47" s="14">
        <v>0.09499683343888536</v>
      </c>
      <c r="AK47" s="14">
        <v>0.09238416197155609</v>
      </c>
      <c r="AL47" s="16">
        <v>7.1</v>
      </c>
      <c r="AM47" s="14">
        <v>0.2970234325522483</v>
      </c>
      <c r="AN47" s="14">
        <v>0.2613951309643085</v>
      </c>
      <c r="AO47" s="16">
        <v>6.4250533049040515</v>
      </c>
      <c r="AP47" s="14">
        <v>0</v>
      </c>
      <c r="AQ47" s="14">
        <v>0</v>
      </c>
      <c r="AR47" s="6">
        <v>0</v>
      </c>
      <c r="AS47" s="14">
        <v>0</v>
      </c>
      <c r="AT47" s="14">
        <v>0</v>
      </c>
      <c r="AU47" s="33">
        <v>0</v>
      </c>
      <c r="AW47" s="14">
        <f>I47+L47+O47+R47+U47+X47</f>
        <v>0.16719442685243824</v>
      </c>
      <c r="AX47" s="14">
        <f>J47+M47+P47+S47+V47+Y47</f>
        <v>0.14914186824196846</v>
      </c>
      <c r="AY47" s="14">
        <f>AA47+AD47+AG47+AJ47+AM47</f>
        <v>0.8328055731475617</v>
      </c>
      <c r="AZ47" s="14">
        <f>AB47+AE47+AH47+AK47+AN47</f>
        <v>0.8508581317580317</v>
      </c>
      <c r="BB47" s="14">
        <f>AP47+AS47</f>
        <v>0</v>
      </c>
      <c r="BC47" s="14">
        <f>AQ47+AT47</f>
        <v>0</v>
      </c>
      <c r="BE47" s="14">
        <f>AW47+AY47+BB47</f>
        <v>0.9999999999999999</v>
      </c>
      <c r="BF47" s="14">
        <f>AX47+AZ47+BC47</f>
        <v>1.0000000000000002</v>
      </c>
    </row>
    <row r="49" spans="1:58" ht="12.75">
      <c r="A49" s="3" t="s">
        <v>48</v>
      </c>
      <c r="B49" s="31">
        <v>10</v>
      </c>
      <c r="C49" s="6">
        <v>31.5</v>
      </c>
      <c r="D49" s="6">
        <v>370.43416666666667</v>
      </c>
      <c r="E49" s="6">
        <v>11.759814814814815</v>
      </c>
      <c r="F49" s="14">
        <v>0.9650793650793651</v>
      </c>
      <c r="G49" s="14">
        <v>0.9449036153522555</v>
      </c>
      <c r="H49" s="6">
        <v>11.513966557017545</v>
      </c>
      <c r="I49" s="14">
        <v>0.03492063492063492</v>
      </c>
      <c r="J49" s="14">
        <v>0.055096384647744426</v>
      </c>
      <c r="K49" s="16">
        <v>18.554166666666667</v>
      </c>
      <c r="L49" s="14">
        <v>0</v>
      </c>
      <c r="M49" s="14">
        <v>0</v>
      </c>
      <c r="N49" s="6">
        <v>0</v>
      </c>
      <c r="O49" s="14">
        <v>0</v>
      </c>
      <c r="P49" s="14">
        <v>0</v>
      </c>
      <c r="Q49" s="6">
        <v>0</v>
      </c>
      <c r="R49" s="14">
        <v>0</v>
      </c>
      <c r="S49" s="14">
        <v>0</v>
      </c>
      <c r="T49" s="6">
        <v>0</v>
      </c>
      <c r="U49" s="14">
        <v>0.08253968253968254</v>
      </c>
      <c r="V49" s="14">
        <v>0.08025717570148543</v>
      </c>
      <c r="W49" s="16">
        <v>11.434615384615386</v>
      </c>
      <c r="X49" s="14">
        <v>0</v>
      </c>
      <c r="Y49" s="14">
        <v>0</v>
      </c>
      <c r="Z49" s="6">
        <v>0</v>
      </c>
      <c r="AA49" s="14">
        <v>0.025396825396825397</v>
      </c>
      <c r="AB49" s="14">
        <v>0.024970698797132193</v>
      </c>
      <c r="AC49" s="16">
        <v>11.5625</v>
      </c>
      <c r="AD49" s="14">
        <v>0.031746031746031744</v>
      </c>
      <c r="AE49" s="14">
        <v>0.030639722307832476</v>
      </c>
      <c r="AF49" s="16">
        <v>11.35</v>
      </c>
      <c r="AG49" s="14">
        <v>0.21904761904761905</v>
      </c>
      <c r="AH49" s="14">
        <v>0.2283806614310685</v>
      </c>
      <c r="AI49" s="16">
        <v>12.26086956521739</v>
      </c>
      <c r="AJ49" s="14">
        <v>0.30317460317460315</v>
      </c>
      <c r="AK49" s="14">
        <v>0.33959362999723297</v>
      </c>
      <c r="AL49" s="16">
        <v>13.172469458987782</v>
      </c>
      <c r="AM49" s="14">
        <v>0.3</v>
      </c>
      <c r="AN49" s="14">
        <v>0.23828120606225578</v>
      </c>
      <c r="AO49" s="16">
        <v>9.340476190476192</v>
      </c>
      <c r="AP49" s="14">
        <v>0.0031746031746031746</v>
      </c>
      <c r="AQ49" s="14">
        <v>0.0027805210552482337</v>
      </c>
      <c r="AR49" s="16">
        <v>10.3</v>
      </c>
      <c r="AS49" s="14">
        <v>0</v>
      </c>
      <c r="AT49" s="14">
        <v>0</v>
      </c>
      <c r="AU49" s="33">
        <v>0</v>
      </c>
      <c r="AW49" s="14">
        <f>I49+L49+O49+R49+U49+X49</f>
        <v>0.11746031746031746</v>
      </c>
      <c r="AX49" s="14">
        <f>J49+M49+P49+S49+V49+Y49</f>
        <v>0.13535356034922985</v>
      </c>
      <c r="AY49" s="14">
        <f>AA49+AD49+AG49+AJ49+AM49</f>
        <v>0.8793650793650793</v>
      </c>
      <c r="AZ49" s="14">
        <f>AB49+AE49+AH49+AK49+AN49</f>
        <v>0.8618659185955219</v>
      </c>
      <c r="BB49" s="14">
        <f>AP49+AS49</f>
        <v>0.0031746031746031746</v>
      </c>
      <c r="BC49" s="14">
        <f>AQ49+AT49</f>
        <v>0.0027805210552482337</v>
      </c>
      <c r="BE49" s="14">
        <f>AW49+AY49+BB49</f>
        <v>1</v>
      </c>
      <c r="BF49" s="14">
        <f>AX49+AZ49+BC49</f>
        <v>1</v>
      </c>
    </row>
    <row r="51" spans="1:58" ht="12.75">
      <c r="A51" s="3" t="s">
        <v>49</v>
      </c>
      <c r="B51" s="31">
        <v>6</v>
      </c>
      <c r="C51" s="6">
        <v>25.666666666666668</v>
      </c>
      <c r="D51" s="6">
        <v>218.36666666666667</v>
      </c>
      <c r="E51" s="6">
        <v>8.507792207792209</v>
      </c>
      <c r="F51" s="14">
        <v>1</v>
      </c>
      <c r="G51" s="14">
        <v>1</v>
      </c>
      <c r="H51" s="16">
        <v>8.507792207792209</v>
      </c>
      <c r="I51" s="14">
        <v>0</v>
      </c>
      <c r="J51" s="14">
        <v>0</v>
      </c>
      <c r="K51" s="6">
        <v>0</v>
      </c>
      <c r="L51" s="14">
        <v>0.032467532467532464</v>
      </c>
      <c r="M51" s="14">
        <v>0.02747672111128072</v>
      </c>
      <c r="N51" s="16">
        <v>7.199999999999999</v>
      </c>
      <c r="O51" s="14">
        <v>0</v>
      </c>
      <c r="P51" s="14">
        <v>0</v>
      </c>
      <c r="Q51" s="6">
        <v>0</v>
      </c>
      <c r="R51" s="14">
        <v>0</v>
      </c>
      <c r="S51" s="14">
        <v>0</v>
      </c>
      <c r="T51" s="6">
        <v>0</v>
      </c>
      <c r="U51" s="14">
        <v>0.032467532467532464</v>
      </c>
      <c r="V51" s="14">
        <v>0.03415509082582811</v>
      </c>
      <c r="W51" s="16">
        <v>8.95</v>
      </c>
      <c r="X51" s="14">
        <v>0</v>
      </c>
      <c r="Y51" s="14">
        <v>0</v>
      </c>
      <c r="Z51" s="6">
        <v>0</v>
      </c>
      <c r="AA51" s="14">
        <v>0.05844155844155844</v>
      </c>
      <c r="AB51" s="14">
        <v>0.04853046510808684</v>
      </c>
      <c r="AC51" s="16">
        <v>7.064957264957265</v>
      </c>
      <c r="AD51" s="14">
        <v>0.03571428571428571</v>
      </c>
      <c r="AE51" s="14">
        <v>0.04197832392001221</v>
      </c>
      <c r="AF51" s="16">
        <v>10</v>
      </c>
      <c r="AG51" s="14">
        <v>0.09090909090909091</v>
      </c>
      <c r="AH51" s="14">
        <v>0.08220119065791483</v>
      </c>
      <c r="AI51" s="16">
        <v>7.692857142857142</v>
      </c>
      <c r="AJ51" s="14">
        <v>0.42207792207792205</v>
      </c>
      <c r="AK51" s="14">
        <v>0.4324912227140894</v>
      </c>
      <c r="AL51" s="16">
        <v>8.717692307692307</v>
      </c>
      <c r="AM51" s="14">
        <v>0.32792207792207795</v>
      </c>
      <c r="AN51" s="14">
        <v>0.3331669856627878</v>
      </c>
      <c r="AO51" s="16">
        <v>8.643869002284845</v>
      </c>
      <c r="AP51" s="14">
        <v>0</v>
      </c>
      <c r="AQ51" s="14">
        <v>0</v>
      </c>
      <c r="AR51" s="6">
        <v>0</v>
      </c>
      <c r="AS51" s="14">
        <v>0</v>
      </c>
      <c r="AT51" s="14">
        <v>0</v>
      </c>
      <c r="AU51" s="33">
        <v>0</v>
      </c>
      <c r="AW51" s="14">
        <f>I51+L51+O51+R51+U51+X51</f>
        <v>0.06493506493506493</v>
      </c>
      <c r="AX51" s="14">
        <f>J51+M51+P51+S51+V51+Y51</f>
        <v>0.06163181193710883</v>
      </c>
      <c r="AY51" s="14">
        <f>AA51+AD51+AG51+AJ51+AM51</f>
        <v>0.935064935064935</v>
      </c>
      <c r="AZ51" s="14">
        <f>AB51+AE51+AH51+AK51+AN51</f>
        <v>0.938368188062891</v>
      </c>
      <c r="BB51" s="14">
        <f>AP51+AS51</f>
        <v>0</v>
      </c>
      <c r="BC51" s="14">
        <f>AQ51+AT51</f>
        <v>0</v>
      </c>
      <c r="BE51" s="14">
        <f>AW51+AY51+BB51</f>
        <v>1</v>
      </c>
      <c r="BF51" s="14">
        <f>AX51+AZ51+BC51</f>
        <v>0.9999999999999999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N50"/>
  <sheetViews>
    <sheetView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49" sqref="N49"/>
    </sheetView>
  </sheetViews>
  <sheetFormatPr defaultColWidth="9.140625" defaultRowHeight="12.75"/>
  <cols>
    <col min="2" max="3" width="15.00390625" style="14" customWidth="1"/>
    <col min="4" max="4" width="11.421875" style="14" customWidth="1"/>
    <col min="5" max="5" width="9.140625" style="14" customWidth="1"/>
    <col min="6" max="6" width="8.421875" style="14" customWidth="1"/>
    <col min="7" max="8" width="12.57421875" style="14" customWidth="1"/>
  </cols>
  <sheetData>
    <row r="1" spans="1:14" ht="12.75">
      <c r="A1" s="3" t="s">
        <v>83</v>
      </c>
      <c r="B1" s="3"/>
      <c r="C1" s="4" t="s">
        <v>90</v>
      </c>
      <c r="D1" s="6"/>
      <c r="E1" s="2"/>
      <c r="G1" s="6"/>
      <c r="H1"/>
      <c r="J1" s="6"/>
      <c r="K1" s="22"/>
      <c r="N1" s="6"/>
    </row>
    <row r="3" spans="1:11" ht="12.75">
      <c r="A3" s="3"/>
      <c r="C3" s="28" t="s">
        <v>206</v>
      </c>
      <c r="J3" s="6"/>
      <c r="K3" s="6"/>
    </row>
    <row r="4" spans="1:11" ht="12.75">
      <c r="A4" s="3"/>
      <c r="C4" s="28" t="s">
        <v>114</v>
      </c>
      <c r="J4" s="6"/>
      <c r="K4" s="6"/>
    </row>
    <row r="5" spans="1:11" ht="12.75">
      <c r="A5" s="3"/>
      <c r="J5" s="6"/>
      <c r="K5" s="6"/>
    </row>
    <row r="6" spans="1:11" ht="12.75">
      <c r="A6" s="3"/>
      <c r="B6" s="28" t="s">
        <v>149</v>
      </c>
      <c r="C6" s="28" t="s">
        <v>149</v>
      </c>
      <c r="D6" s="28" t="s">
        <v>103</v>
      </c>
      <c r="E6" s="28" t="s">
        <v>103</v>
      </c>
      <c r="G6" s="28" t="s">
        <v>218</v>
      </c>
      <c r="H6" s="28" t="s">
        <v>218</v>
      </c>
      <c r="J6" s="7" t="s">
        <v>199</v>
      </c>
      <c r="K6" s="7" t="s">
        <v>199</v>
      </c>
    </row>
    <row r="7" spans="1:11" ht="12.75">
      <c r="A7" s="3"/>
      <c r="B7" s="28" t="s">
        <v>172</v>
      </c>
      <c r="C7" s="28" t="s">
        <v>172</v>
      </c>
      <c r="D7" s="28" t="s">
        <v>95</v>
      </c>
      <c r="E7" s="28" t="s">
        <v>95</v>
      </c>
      <c r="F7" s="28"/>
      <c r="G7" s="28" t="s">
        <v>220</v>
      </c>
      <c r="H7" s="28" t="s">
        <v>220</v>
      </c>
      <c r="J7" s="1" t="s">
        <v>174</v>
      </c>
      <c r="K7" s="1" t="s">
        <v>174</v>
      </c>
    </row>
    <row r="8" spans="1:11" ht="12.75">
      <c r="A8" s="3"/>
      <c r="B8" s="28" t="s">
        <v>95</v>
      </c>
      <c r="C8" s="28" t="s">
        <v>95</v>
      </c>
      <c r="D8" s="28"/>
      <c r="E8" s="28"/>
      <c r="F8" s="28"/>
      <c r="G8" s="28"/>
      <c r="H8" s="28"/>
      <c r="J8" s="1" t="s">
        <v>87</v>
      </c>
      <c r="K8" s="1" t="s">
        <v>87</v>
      </c>
    </row>
    <row r="9" spans="1:11" ht="12.75">
      <c r="A9" s="3"/>
      <c r="B9" s="28" t="s">
        <v>174</v>
      </c>
      <c r="C9" s="28" t="s">
        <v>174</v>
      </c>
      <c r="D9" s="28" t="s">
        <v>174</v>
      </c>
      <c r="E9" s="28" t="s">
        <v>174</v>
      </c>
      <c r="F9" s="28"/>
      <c r="G9" s="28" t="s">
        <v>174</v>
      </c>
      <c r="H9" s="28" t="s">
        <v>174</v>
      </c>
      <c r="J9" s="7" t="s">
        <v>158</v>
      </c>
      <c r="K9" s="7" t="s">
        <v>227</v>
      </c>
    </row>
    <row r="10" spans="1:11" ht="12.75">
      <c r="A10" s="3"/>
      <c r="B10" s="28" t="s">
        <v>88</v>
      </c>
      <c r="C10" s="28" t="s">
        <v>89</v>
      </c>
      <c r="D10" s="28" t="s">
        <v>88</v>
      </c>
      <c r="E10" s="28" t="s">
        <v>89</v>
      </c>
      <c r="G10" s="28" t="s">
        <v>88</v>
      </c>
      <c r="H10" s="28" t="s">
        <v>89</v>
      </c>
      <c r="J10" s="6"/>
      <c r="K10" s="6"/>
    </row>
    <row r="11" spans="1:11" ht="12.75">
      <c r="A11" s="3"/>
      <c r="J11" s="6"/>
      <c r="K11" s="6"/>
    </row>
    <row r="12" spans="1:11" ht="12.75">
      <c r="A12" s="3" t="s">
        <v>12</v>
      </c>
      <c r="B12" s="14">
        <v>0.13333333333333333</v>
      </c>
      <c r="C12" s="14">
        <v>0.1366265658823947</v>
      </c>
      <c r="D12" s="14">
        <v>0</v>
      </c>
      <c r="E12" s="14">
        <v>0</v>
      </c>
      <c r="G12" s="14">
        <v>0.8666666666666667</v>
      </c>
      <c r="H12" s="14">
        <v>0.8633734341176054</v>
      </c>
      <c r="J12" s="14">
        <v>0</v>
      </c>
      <c r="K12" s="14">
        <v>0</v>
      </c>
    </row>
    <row r="14" spans="1:11" ht="12.75">
      <c r="A14" s="3" t="s">
        <v>14</v>
      </c>
      <c r="B14" s="14">
        <v>0</v>
      </c>
      <c r="C14" s="14">
        <v>0</v>
      </c>
      <c r="D14" s="14">
        <v>0</v>
      </c>
      <c r="E14" s="14">
        <v>0</v>
      </c>
      <c r="G14" s="14">
        <v>1</v>
      </c>
      <c r="H14" s="14">
        <v>1</v>
      </c>
      <c r="J14" s="14">
        <v>0</v>
      </c>
      <c r="K14" s="14">
        <v>0</v>
      </c>
    </row>
    <row r="16" spans="1:11" ht="12.75">
      <c r="A16" s="3" t="s">
        <v>21</v>
      </c>
      <c r="B16" s="14">
        <v>0</v>
      </c>
      <c r="C16" s="14">
        <v>0</v>
      </c>
      <c r="D16" s="14">
        <v>0</v>
      </c>
      <c r="E16" s="14">
        <v>0</v>
      </c>
      <c r="G16" s="14">
        <v>0</v>
      </c>
      <c r="H16" s="14">
        <v>0</v>
      </c>
      <c r="J16" s="6">
        <v>0</v>
      </c>
      <c r="K16" s="6">
        <v>0</v>
      </c>
    </row>
    <row r="18" spans="1:11" ht="12.75">
      <c r="A18" s="3" t="s">
        <v>32</v>
      </c>
      <c r="B18" s="14">
        <v>0.7879656160458451</v>
      </c>
      <c r="C18" s="14">
        <v>0.8017655105890702</v>
      </c>
      <c r="D18" s="14">
        <v>0.05730659025787966</v>
      </c>
      <c r="E18" s="14">
        <v>0.05224457909933833</v>
      </c>
      <c r="G18" s="14">
        <v>0.15472779369627507</v>
      </c>
      <c r="H18" s="14">
        <v>0.14598991031159153</v>
      </c>
      <c r="J18" s="14">
        <v>0.3868194842406877</v>
      </c>
      <c r="K18" s="14">
        <v>0.4430909053337487</v>
      </c>
    </row>
    <row r="20" spans="1:11" ht="12.75">
      <c r="A20" s="3" t="s">
        <v>33</v>
      </c>
      <c r="B20" s="14">
        <v>0.8170347003154574</v>
      </c>
      <c r="C20" s="14">
        <v>0.8577849047274662</v>
      </c>
      <c r="D20" s="14">
        <v>0.0473186119873817</v>
      </c>
      <c r="E20" s="14">
        <v>0.02993019506720144</v>
      </c>
      <c r="G20" s="14">
        <v>0.13564668769716087</v>
      </c>
      <c r="H20" s="14">
        <v>0.11228490020533263</v>
      </c>
      <c r="J20" s="14">
        <v>0.31545741324921134</v>
      </c>
      <c r="K20" s="14">
        <v>0.48427798729465105</v>
      </c>
    </row>
    <row r="22" spans="1:11" ht="12.75">
      <c r="A22" s="3" t="s">
        <v>34</v>
      </c>
      <c r="B22" s="14">
        <v>0.7466272041597203</v>
      </c>
      <c r="C22" s="14">
        <v>0.8618964997636722</v>
      </c>
      <c r="D22" s="14">
        <v>0.007344139009863178</v>
      </c>
      <c r="E22" s="14">
        <v>0.006043104894709287</v>
      </c>
      <c r="G22" s="14">
        <v>0.24602865683041647</v>
      </c>
      <c r="H22" s="14">
        <v>0.13206039534161854</v>
      </c>
      <c r="J22" s="14">
        <v>0.5409913118835513</v>
      </c>
      <c r="K22" s="14">
        <v>0.7292026386019503</v>
      </c>
    </row>
    <row r="24" spans="1:11" ht="12.75">
      <c r="A24" s="3" t="s">
        <v>36</v>
      </c>
      <c r="B24" s="14">
        <v>0.7908530318602259</v>
      </c>
      <c r="C24" s="14">
        <v>0.8468267387214747</v>
      </c>
      <c r="D24" s="14">
        <v>0.09866392600205548</v>
      </c>
      <c r="E24" s="14">
        <v>0.07679008658403483</v>
      </c>
      <c r="G24" s="14">
        <v>0.1104830421377184</v>
      </c>
      <c r="H24" s="14">
        <v>0.07638317469449037</v>
      </c>
      <c r="J24" s="14">
        <v>0.3083247687564234</v>
      </c>
      <c r="K24" s="14">
        <v>0.5038411079228551</v>
      </c>
    </row>
    <row r="26" spans="1:11" ht="12.75">
      <c r="A26" s="3" t="s">
        <v>37</v>
      </c>
      <c r="B26" s="14">
        <v>0.724112426035503</v>
      </c>
      <c r="C26" s="14">
        <v>0.7724963720946739</v>
      </c>
      <c r="D26" s="14">
        <v>0.18047337278106507</v>
      </c>
      <c r="E26" s="14">
        <v>0.14065348747048764</v>
      </c>
      <c r="G26" s="14">
        <v>0.09541420118343195</v>
      </c>
      <c r="H26" s="14">
        <v>0.08685014043483849</v>
      </c>
      <c r="J26" s="14">
        <v>0.17307692307692307</v>
      </c>
      <c r="K26" s="14">
        <v>0.29814810794196156</v>
      </c>
    </row>
    <row r="27" ht="12.75">
      <c r="A27" s="3"/>
    </row>
    <row r="28" spans="1:11" ht="12.75">
      <c r="A28" s="3" t="s">
        <v>38</v>
      </c>
      <c r="B28" s="14">
        <v>0.5427230046948357</v>
      </c>
      <c r="C28" s="14">
        <v>0.6410081166117573</v>
      </c>
      <c r="D28" s="14">
        <v>0.31924882629107976</v>
      </c>
      <c r="E28" s="14">
        <v>0.254216199792</v>
      </c>
      <c r="G28" s="14">
        <v>0.13802816901408452</v>
      </c>
      <c r="H28" s="14">
        <v>0.10477568359624283</v>
      </c>
      <c r="J28" s="14">
        <v>0.2028169014084507</v>
      </c>
      <c r="K28" s="14">
        <v>0.359973419475751</v>
      </c>
    </row>
    <row r="29" spans="1:11" ht="12.75">
      <c r="A29" s="3"/>
      <c r="J29" s="6"/>
      <c r="K29" s="6"/>
    </row>
    <row r="30" spans="1:11" ht="12.75">
      <c r="A30" s="3" t="s">
        <v>39</v>
      </c>
      <c r="B30" s="14">
        <v>0.3857280617164899</v>
      </c>
      <c r="C30" s="14">
        <v>0.5019883922267898</v>
      </c>
      <c r="D30" s="14">
        <v>0.4175506268081003</v>
      </c>
      <c r="E30" s="14">
        <v>0.3320438647658125</v>
      </c>
      <c r="G30" s="14">
        <v>0.19672131147540983</v>
      </c>
      <c r="H30" s="14">
        <v>0.1659677430073979</v>
      </c>
      <c r="J30" s="14">
        <v>0.1359691417550627</v>
      </c>
      <c r="K30" s="14">
        <v>0.3017151959789439</v>
      </c>
    </row>
    <row r="32" spans="1:11" ht="12.75">
      <c r="A32" s="3" t="s">
        <v>40</v>
      </c>
      <c r="B32" s="14">
        <v>0.5726569217540842</v>
      </c>
      <c r="C32" s="14">
        <v>0.6589091543004074</v>
      </c>
      <c r="D32" s="14">
        <v>0.2585267985096016</v>
      </c>
      <c r="E32" s="14">
        <v>0.2025867619121198</v>
      </c>
      <c r="G32" s="14">
        <v>0.16881627973631413</v>
      </c>
      <c r="H32" s="14">
        <v>0.13850408378747267</v>
      </c>
      <c r="J32" s="14">
        <v>0.17311550587560903</v>
      </c>
      <c r="K32" s="14">
        <v>0.31881870281556496</v>
      </c>
    </row>
    <row r="34" spans="1:11" ht="12.75">
      <c r="A34" s="3" t="s">
        <v>41</v>
      </c>
      <c r="B34" s="14">
        <v>0.4799618320610687</v>
      </c>
      <c r="C34" s="14">
        <v>0.554769010481607</v>
      </c>
      <c r="D34" s="14">
        <v>0.31202290076335876</v>
      </c>
      <c r="E34" s="14">
        <v>0.2792950053494003</v>
      </c>
      <c r="G34" s="14">
        <v>0.20801526717557253</v>
      </c>
      <c r="H34" s="14">
        <v>0.16593598416899277</v>
      </c>
      <c r="J34" s="14">
        <v>0.11259541984732824</v>
      </c>
      <c r="K34" s="14">
        <v>0.19601328903654486</v>
      </c>
    </row>
    <row r="36" spans="1:11" ht="12.75">
      <c r="A36" s="3" t="s">
        <v>42</v>
      </c>
      <c r="B36" s="14">
        <v>0.4296450939457202</v>
      </c>
      <c r="C36" s="14">
        <v>0.510013502475454</v>
      </c>
      <c r="D36" s="14">
        <v>0.38997912317327765</v>
      </c>
      <c r="E36" s="14">
        <v>0.3603627331677475</v>
      </c>
      <c r="G36" s="14">
        <v>0.1803757828810021</v>
      </c>
      <c r="H36" s="14">
        <v>0.12962376435679876</v>
      </c>
      <c r="J36" s="14">
        <v>0.10772442588726514</v>
      </c>
      <c r="K36" s="14">
        <v>0.19561586290819988</v>
      </c>
    </row>
    <row r="38" spans="1:11" ht="12.75">
      <c r="A38" s="3" t="s">
        <v>43</v>
      </c>
      <c r="B38" s="14">
        <v>0.26869455006337134</v>
      </c>
      <c r="C38" s="14">
        <v>0.3257380957946656</v>
      </c>
      <c r="D38" s="14">
        <v>0.48288973384030415</v>
      </c>
      <c r="E38" s="14">
        <v>0.47522148717828844</v>
      </c>
      <c r="G38" s="14">
        <v>0.24841571609632446</v>
      </c>
      <c r="H38" s="14">
        <v>0.19904041702704597</v>
      </c>
      <c r="J38" s="14">
        <v>0.08365019011406843</v>
      </c>
      <c r="K38" s="14">
        <v>0.15174209308305478</v>
      </c>
    </row>
    <row r="40" spans="1:11" ht="12.75">
      <c r="A40" s="3" t="s">
        <v>44</v>
      </c>
      <c r="B40" s="14">
        <v>0.3091408395449196</v>
      </c>
      <c r="C40" s="14">
        <v>0.4094146850164668</v>
      </c>
      <c r="D40" s="14">
        <v>0.5555119654766575</v>
      </c>
      <c r="E40" s="14">
        <v>0.50302996276604</v>
      </c>
      <c r="G40" s="14">
        <v>0.13534719497842293</v>
      </c>
      <c r="H40" s="14">
        <v>0.08755535221749314</v>
      </c>
      <c r="J40" s="14">
        <v>0.24205570812083174</v>
      </c>
      <c r="K40" s="14">
        <v>0.34920962946416306</v>
      </c>
    </row>
    <row r="42" spans="1:11" ht="12.75">
      <c r="A42" s="3" t="s">
        <v>45</v>
      </c>
      <c r="B42" s="14">
        <v>0.053511705685618735</v>
      </c>
      <c r="C42" s="14">
        <v>0.056495912288838844</v>
      </c>
      <c r="D42" s="14">
        <v>0.5897435897435898</v>
      </c>
      <c r="E42" s="14">
        <v>0.6161463193835183</v>
      </c>
      <c r="G42" s="14">
        <v>0.35674470457079155</v>
      </c>
      <c r="H42" s="14">
        <v>0.32735776832764274</v>
      </c>
      <c r="J42" s="14">
        <v>0</v>
      </c>
      <c r="K42" s="14">
        <v>0</v>
      </c>
    </row>
    <row r="44" spans="1:11" ht="12.75">
      <c r="A44" s="3" t="s">
        <v>46</v>
      </c>
      <c r="B44" s="14">
        <v>0.06777645659928656</v>
      </c>
      <c r="C44" s="14">
        <v>0.06312860009060903</v>
      </c>
      <c r="D44" s="14">
        <v>0.9143876337693223</v>
      </c>
      <c r="E44" s="14">
        <v>0.9174551808944404</v>
      </c>
      <c r="G44" s="14">
        <v>0.017835909631391204</v>
      </c>
      <c r="H44" s="14">
        <v>0.019416219014950487</v>
      </c>
      <c r="J44" s="14">
        <v>0</v>
      </c>
      <c r="K44" s="14">
        <v>0</v>
      </c>
    </row>
    <row r="46" spans="1:11" ht="12.75">
      <c r="A46" s="3" t="s">
        <v>47</v>
      </c>
      <c r="B46" s="14">
        <v>0.16719442685243824</v>
      </c>
      <c r="C46" s="14">
        <v>0.14914186824196846</v>
      </c>
      <c r="D46" s="14">
        <v>0.8328055731475617</v>
      </c>
      <c r="E46" s="14">
        <v>0.8508581317580317</v>
      </c>
      <c r="G46" s="14">
        <v>0</v>
      </c>
      <c r="H46" s="14">
        <v>0</v>
      </c>
      <c r="J46" s="14">
        <v>0</v>
      </c>
      <c r="K46" s="14">
        <v>0</v>
      </c>
    </row>
    <row r="48" spans="1:11" ht="12.75">
      <c r="A48" s="3" t="s">
        <v>48</v>
      </c>
      <c r="B48" s="14">
        <v>0.11746031746031746</v>
      </c>
      <c r="C48" s="14">
        <v>0.13535356034922985</v>
      </c>
      <c r="D48" s="14">
        <v>0.8793650793650793</v>
      </c>
      <c r="E48" s="14">
        <v>0.8618659185955219</v>
      </c>
      <c r="G48" s="14">
        <v>0.0031746031746031746</v>
      </c>
      <c r="H48" s="14">
        <v>0.0027805210552482337</v>
      </c>
      <c r="J48" s="14">
        <v>0.03492063492063492</v>
      </c>
      <c r="K48" s="14">
        <v>0.055096384647744426</v>
      </c>
    </row>
    <row r="50" spans="1:11" ht="12.75">
      <c r="A50" s="3" t="s">
        <v>49</v>
      </c>
      <c r="B50" s="14">
        <v>0.06493506493506493</v>
      </c>
      <c r="C50" s="14">
        <v>0.06163181193710883</v>
      </c>
      <c r="D50" s="14">
        <v>0.935064935064935</v>
      </c>
      <c r="E50" s="14">
        <v>0.938368188062891</v>
      </c>
      <c r="G50" s="14">
        <v>0</v>
      </c>
      <c r="H50" s="14">
        <v>0</v>
      </c>
      <c r="J50" s="14">
        <v>0</v>
      </c>
      <c r="K50" s="14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I321"/>
  <sheetViews>
    <sheetView zoomScale="90" zoomScaleNormal="90" zoomScalePageLayoutView="0" workbookViewId="0" topLeftCell="A1">
      <pane xSplit="1" ySplit="1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140625" defaultRowHeight="12.75"/>
  <cols>
    <col min="3" max="4" width="9.8515625" style="0" customWidth="1"/>
    <col min="5" max="5" width="10.140625" style="0" customWidth="1"/>
    <col min="6" max="6" width="9.57421875" style="0" customWidth="1"/>
    <col min="7" max="8" width="11.8515625" style="0" customWidth="1"/>
    <col min="9" max="9" width="12.28125" style="6" customWidth="1"/>
    <col min="10" max="11" width="11.8515625" style="6" customWidth="1"/>
    <col min="12" max="12" width="11.8515625" style="0" customWidth="1"/>
    <col min="13" max="13" width="15.57421875" style="6" customWidth="1"/>
    <col min="14" max="14" width="18.00390625" style="0" customWidth="1"/>
    <col min="15" max="15" width="15.8515625" style="0" customWidth="1"/>
    <col min="16" max="16" width="13.57421875" style="6" customWidth="1"/>
    <col min="18" max="18" width="14.28125" style="6" customWidth="1"/>
    <col min="19" max="19" width="16.421875" style="6" customWidth="1"/>
    <col min="20" max="20" width="8.421875" style="6" customWidth="1"/>
    <col min="21" max="21" width="19.00390625" style="6" customWidth="1"/>
    <col min="22" max="22" width="23.7109375" style="6" customWidth="1"/>
    <col min="23" max="23" width="19.00390625" style="6" customWidth="1"/>
  </cols>
  <sheetData>
    <row r="1" spans="1:7" ht="12.75">
      <c r="A1" s="3" t="s">
        <v>83</v>
      </c>
      <c r="B1" s="3"/>
      <c r="D1" s="6"/>
      <c r="E1" s="4" t="s">
        <v>90</v>
      </c>
      <c r="G1" s="6"/>
    </row>
    <row r="3" spans="1:8" ht="12.75">
      <c r="A3" s="3"/>
      <c r="E3" s="7" t="s">
        <v>180</v>
      </c>
      <c r="F3" s="6"/>
      <c r="G3" s="6"/>
      <c r="H3" s="6"/>
    </row>
    <row r="4" spans="1:8" ht="12.75">
      <c r="A4" s="3"/>
      <c r="E4" s="7" t="s">
        <v>57</v>
      </c>
      <c r="F4" s="6"/>
      <c r="G4" s="6"/>
      <c r="H4" s="6"/>
    </row>
    <row r="5" spans="1:8" ht="12.75">
      <c r="A5" s="3"/>
      <c r="E5" s="7" t="s">
        <v>169</v>
      </c>
      <c r="F5" s="6"/>
      <c r="G5" s="6"/>
      <c r="H5" s="6"/>
    </row>
    <row r="6" spans="1:8" ht="12.75">
      <c r="A6" s="3"/>
      <c r="E6" s="7" t="s">
        <v>2</v>
      </c>
      <c r="F6" s="6"/>
      <c r="G6" s="6"/>
      <c r="H6" s="6"/>
    </row>
    <row r="7" spans="1:8" ht="12.75">
      <c r="A7" s="3"/>
      <c r="E7" s="6"/>
      <c r="F7" s="6"/>
      <c r="G7" s="6"/>
      <c r="H7" s="6"/>
    </row>
    <row r="8" spans="1:23" ht="12.75">
      <c r="A8" s="3"/>
      <c r="E8" s="6"/>
      <c r="F8" s="6"/>
      <c r="G8" s="6"/>
      <c r="H8" s="6"/>
      <c r="S8" s="7" t="s">
        <v>150</v>
      </c>
      <c r="U8" s="7" t="s">
        <v>155</v>
      </c>
      <c r="V8" s="7" t="s">
        <v>155</v>
      </c>
      <c r="W8" s="7" t="s">
        <v>153</v>
      </c>
    </row>
    <row r="9" spans="1:23" ht="12.75">
      <c r="A9" s="3"/>
      <c r="E9" s="6"/>
      <c r="F9" s="6"/>
      <c r="G9" s="6"/>
      <c r="H9" s="6"/>
      <c r="R9" s="7" t="s">
        <v>150</v>
      </c>
      <c r="S9" s="7" t="s">
        <v>66</v>
      </c>
      <c r="U9" s="7" t="s">
        <v>162</v>
      </c>
      <c r="V9" s="7" t="s">
        <v>162</v>
      </c>
      <c r="W9" s="7" t="s">
        <v>165</v>
      </c>
    </row>
    <row r="10" spans="1:23" ht="12.75">
      <c r="A10" s="3"/>
      <c r="E10" s="6"/>
      <c r="F10" s="6"/>
      <c r="G10" s="7" t="s">
        <v>6</v>
      </c>
      <c r="H10" s="7" t="s">
        <v>6</v>
      </c>
      <c r="M10" s="7" t="s">
        <v>224</v>
      </c>
      <c r="N10" s="1" t="s">
        <v>98</v>
      </c>
      <c r="O10" s="1" t="s">
        <v>102</v>
      </c>
      <c r="P10" s="7" t="s">
        <v>60</v>
      </c>
      <c r="R10" s="7" t="s">
        <v>66</v>
      </c>
      <c r="S10" s="7" t="s">
        <v>97</v>
      </c>
      <c r="U10" s="7" t="s">
        <v>193</v>
      </c>
      <c r="V10" s="7" t="s">
        <v>193</v>
      </c>
      <c r="W10" s="7" t="s">
        <v>208</v>
      </c>
    </row>
    <row r="11" spans="1:23" ht="12.75">
      <c r="A11" s="3"/>
      <c r="D11" s="7" t="s">
        <v>6</v>
      </c>
      <c r="E11" s="7" t="s">
        <v>6</v>
      </c>
      <c r="F11" s="7" t="s">
        <v>214</v>
      </c>
      <c r="G11" s="7" t="s">
        <v>215</v>
      </c>
      <c r="H11" s="7" t="s">
        <v>140</v>
      </c>
      <c r="I11" s="7" t="s">
        <v>199</v>
      </c>
      <c r="J11" s="7" t="s">
        <v>199</v>
      </c>
      <c r="K11" s="7" t="s">
        <v>199</v>
      </c>
      <c r="M11" s="7" t="s">
        <v>64</v>
      </c>
      <c r="N11" s="1" t="s">
        <v>127</v>
      </c>
      <c r="O11" s="1" t="s">
        <v>133</v>
      </c>
      <c r="P11" s="7" t="s">
        <v>147</v>
      </c>
      <c r="R11" s="7" t="s">
        <v>97</v>
      </c>
      <c r="S11" s="7" t="s">
        <v>240</v>
      </c>
      <c r="U11" s="7" t="s">
        <v>171</v>
      </c>
      <c r="V11" s="7" t="s">
        <v>170</v>
      </c>
      <c r="W11" s="7" t="s">
        <v>237</v>
      </c>
    </row>
    <row r="12" spans="1:23" ht="12.75">
      <c r="A12" s="3" t="s">
        <v>246</v>
      </c>
      <c r="B12" s="3" t="s">
        <v>152</v>
      </c>
      <c r="C12" s="7" t="s">
        <v>214</v>
      </c>
      <c r="D12" s="7" t="s">
        <v>210</v>
      </c>
      <c r="E12" s="7" t="s">
        <v>135</v>
      </c>
      <c r="F12" s="7" t="s">
        <v>166</v>
      </c>
      <c r="G12" s="7" t="s">
        <v>166</v>
      </c>
      <c r="H12" s="7" t="s">
        <v>166</v>
      </c>
      <c r="I12" s="7"/>
      <c r="J12" s="7" t="s">
        <v>215</v>
      </c>
      <c r="K12" s="7" t="s">
        <v>139</v>
      </c>
      <c r="M12" s="7" t="s">
        <v>97</v>
      </c>
      <c r="N12" s="1" t="s">
        <v>136</v>
      </c>
      <c r="O12" s="1" t="s">
        <v>120</v>
      </c>
      <c r="P12" s="7" t="s">
        <v>125</v>
      </c>
      <c r="R12" s="7" t="s">
        <v>240</v>
      </c>
      <c r="S12" s="7" t="s">
        <v>54</v>
      </c>
      <c r="U12" s="7" t="s">
        <v>242</v>
      </c>
      <c r="V12" s="7" t="s">
        <v>242</v>
      </c>
      <c r="W12" s="7" t="s">
        <v>148</v>
      </c>
    </row>
    <row r="13" spans="1:23" ht="12.75">
      <c r="A13" s="3"/>
      <c r="B13" s="3" t="s">
        <v>247</v>
      </c>
      <c r="C13" s="7" t="s">
        <v>164</v>
      </c>
      <c r="D13" s="7" t="s">
        <v>223</v>
      </c>
      <c r="E13" s="7" t="s">
        <v>223</v>
      </c>
      <c r="F13" s="7" t="s">
        <v>199</v>
      </c>
      <c r="G13" s="7" t="s">
        <v>199</v>
      </c>
      <c r="H13" s="7" t="s">
        <v>199</v>
      </c>
      <c r="I13" s="7" t="s">
        <v>158</v>
      </c>
      <c r="J13" s="7" t="s">
        <v>3</v>
      </c>
      <c r="K13" s="7" t="s">
        <v>3</v>
      </c>
      <c r="M13" s="7" t="s">
        <v>122</v>
      </c>
      <c r="N13" s="1" t="s">
        <v>0</v>
      </c>
      <c r="O13" s="1" t="s">
        <v>100</v>
      </c>
      <c r="P13" s="7" t="s">
        <v>7</v>
      </c>
      <c r="R13" s="7" t="s">
        <v>55</v>
      </c>
      <c r="S13" s="7" t="s">
        <v>107</v>
      </c>
      <c r="U13" s="7"/>
      <c r="V13" s="7"/>
      <c r="W13" s="7" t="s">
        <v>161</v>
      </c>
    </row>
    <row r="14" spans="1:8" ht="12.75">
      <c r="A14" s="3"/>
      <c r="B14" s="10"/>
      <c r="E14" s="6"/>
      <c r="F14" s="6"/>
      <c r="G14" s="6"/>
      <c r="H14" s="6"/>
    </row>
    <row r="15" spans="1:8" ht="12.75">
      <c r="A15" s="3" t="s">
        <v>11</v>
      </c>
      <c r="B15" s="10"/>
      <c r="E15" s="6"/>
      <c r="F15" s="6"/>
      <c r="G15" s="6"/>
      <c r="H15" s="6"/>
    </row>
    <row r="16" spans="1:8" ht="12.75">
      <c r="A16" s="3">
        <v>1302</v>
      </c>
      <c r="B16" s="10"/>
      <c r="C16" s="6">
        <v>7</v>
      </c>
      <c r="D16" s="6">
        <v>14.466666666666665</v>
      </c>
      <c r="E16" s="6">
        <v>2.0666666666666664</v>
      </c>
      <c r="F16" s="6">
        <v>7</v>
      </c>
      <c r="G16" s="6">
        <v>14.466666666666665</v>
      </c>
      <c r="H16" s="6">
        <v>2.0666666666666664</v>
      </c>
    </row>
    <row r="17" spans="1:8" ht="12.75">
      <c r="A17" s="3">
        <v>1303</v>
      </c>
      <c r="B17" s="10"/>
      <c r="C17" s="6">
        <v>6.5</v>
      </c>
      <c r="D17" s="6">
        <v>8.325</v>
      </c>
      <c r="E17" s="6">
        <v>1.2807692307692307</v>
      </c>
      <c r="F17" s="6">
        <v>6.5</v>
      </c>
      <c r="G17" s="6">
        <v>8.325</v>
      </c>
      <c r="H17" s="6">
        <v>1.2807692307692307</v>
      </c>
    </row>
    <row r="18" spans="1:8" ht="12.75">
      <c r="A18" s="3">
        <v>1304</v>
      </c>
      <c r="B18" s="10"/>
      <c r="C18" s="6">
        <v>2</v>
      </c>
      <c r="D18" s="6">
        <v>3.125</v>
      </c>
      <c r="E18" s="6">
        <v>1.5625</v>
      </c>
      <c r="F18" s="6">
        <v>2</v>
      </c>
      <c r="G18" s="6">
        <v>3.125</v>
      </c>
      <c r="H18" s="6">
        <v>1.5625</v>
      </c>
    </row>
    <row r="19" spans="1:8" ht="12.75">
      <c r="A19" s="3">
        <v>1305</v>
      </c>
      <c r="B19" s="10"/>
      <c r="C19" s="6">
        <v>17</v>
      </c>
      <c r="D19" s="6">
        <v>45.86666666666667</v>
      </c>
      <c r="E19" s="6">
        <v>2.6980392156862747</v>
      </c>
      <c r="F19" s="6">
        <v>17</v>
      </c>
      <c r="G19" s="6">
        <v>45.86666666666667</v>
      </c>
      <c r="H19" s="6">
        <v>2.6980392156862747</v>
      </c>
    </row>
    <row r="20" spans="1:8" ht="12.75">
      <c r="A20" s="3">
        <v>1306</v>
      </c>
      <c r="B20" s="10"/>
      <c r="C20" s="6">
        <v>2</v>
      </c>
      <c r="D20" s="6">
        <v>7.5055555555555555</v>
      </c>
      <c r="E20" s="6">
        <v>3.7527777777777778</v>
      </c>
      <c r="F20" s="6">
        <v>2</v>
      </c>
      <c r="G20" s="6">
        <v>7.5055555555555555</v>
      </c>
      <c r="H20" s="6">
        <v>3.7527777777777778</v>
      </c>
    </row>
    <row r="21" spans="1:8" ht="12.75">
      <c r="A21" s="3">
        <v>1307</v>
      </c>
      <c r="B21" s="10"/>
      <c r="C21" s="6">
        <v>8.5</v>
      </c>
      <c r="D21" s="6">
        <v>18.204166666666666</v>
      </c>
      <c r="E21" s="6">
        <v>2.1416666666666666</v>
      </c>
      <c r="F21" s="6">
        <v>8.5</v>
      </c>
      <c r="G21" s="6">
        <v>18.204166666666666</v>
      </c>
      <c r="H21" s="6">
        <v>2.1416666666666666</v>
      </c>
    </row>
    <row r="22" spans="1:8" ht="12.75">
      <c r="A22" s="3">
        <v>1308</v>
      </c>
      <c r="B22" s="10"/>
      <c r="E22" s="6"/>
      <c r="F22" s="6"/>
      <c r="G22" s="6"/>
      <c r="H22" s="6"/>
    </row>
    <row r="23" spans="1:8" ht="12.75">
      <c r="A23" s="3">
        <v>1309</v>
      </c>
      <c r="B23" s="10"/>
      <c r="C23" s="6">
        <v>3.5</v>
      </c>
      <c r="D23" s="6">
        <v>8.794444444444444</v>
      </c>
      <c r="E23" s="6">
        <v>2.5126984126984127</v>
      </c>
      <c r="F23" s="6">
        <v>3.5</v>
      </c>
      <c r="G23" s="6">
        <v>8.794444444444444</v>
      </c>
      <c r="H23" s="6">
        <v>2.5126984126984127</v>
      </c>
    </row>
    <row r="24" spans="1:8" ht="12.75">
      <c r="A24" s="3">
        <v>1310</v>
      </c>
      <c r="B24" s="10"/>
      <c r="C24" s="6">
        <v>6</v>
      </c>
      <c r="D24" s="6">
        <v>11.125</v>
      </c>
      <c r="E24" s="6">
        <v>1.8541666666666667</v>
      </c>
      <c r="F24" s="6">
        <v>6</v>
      </c>
      <c r="G24" s="6">
        <v>11.125</v>
      </c>
      <c r="H24" s="6">
        <v>1.8541666666666667</v>
      </c>
    </row>
    <row r="25" spans="1:8" ht="12.75">
      <c r="A25" s="3"/>
      <c r="B25" s="10"/>
      <c r="E25" s="6"/>
      <c r="F25" s="6"/>
      <c r="G25" s="6"/>
      <c r="H25" s="6"/>
    </row>
    <row r="26" spans="1:11" ht="12.75">
      <c r="A26" s="3" t="s">
        <v>12</v>
      </c>
      <c r="B26" s="10">
        <v>8</v>
      </c>
      <c r="C26" s="6">
        <v>52.5</v>
      </c>
      <c r="D26" s="6">
        <v>117.4125</v>
      </c>
      <c r="E26" s="6">
        <v>2.236428571428571</v>
      </c>
      <c r="F26" s="6">
        <v>52.5</v>
      </c>
      <c r="G26" s="6">
        <v>117.4125</v>
      </c>
      <c r="H26" s="6">
        <v>2.236428571428571</v>
      </c>
      <c r="I26" s="6">
        <v>0</v>
      </c>
      <c r="J26" s="6">
        <v>0</v>
      </c>
      <c r="K26" s="6">
        <v>0</v>
      </c>
    </row>
    <row r="27" spans="1:10" ht="12.75">
      <c r="A27" s="3" t="s">
        <v>12</v>
      </c>
      <c r="B27" s="10">
        <v>8</v>
      </c>
      <c r="C27" s="6">
        <v>6.5625</v>
      </c>
      <c r="D27" s="6">
        <v>14.6765625</v>
      </c>
      <c r="E27" s="6">
        <v>2.236428571428571</v>
      </c>
      <c r="F27" s="6">
        <v>6.5625</v>
      </c>
      <c r="G27" s="6">
        <v>14.6765625</v>
      </c>
      <c r="H27" s="6">
        <v>2.236428571428571</v>
      </c>
      <c r="I27" s="6">
        <v>0</v>
      </c>
      <c r="J27" s="6">
        <v>0</v>
      </c>
    </row>
    <row r="28" spans="1:11" ht="12.75">
      <c r="A28" s="27" t="s">
        <v>174</v>
      </c>
      <c r="B28" s="17"/>
      <c r="E28" s="14"/>
      <c r="F28" s="14">
        <v>1</v>
      </c>
      <c r="G28" s="14">
        <v>1</v>
      </c>
      <c r="H28" s="14"/>
      <c r="I28" s="14">
        <v>0</v>
      </c>
      <c r="J28" s="14">
        <v>0</v>
      </c>
      <c r="K28" s="14"/>
    </row>
    <row r="29" spans="1:8" ht="12.75">
      <c r="A29" s="3"/>
      <c r="B29" s="10"/>
      <c r="E29" s="6"/>
      <c r="F29" s="6"/>
      <c r="G29" s="6"/>
      <c r="H29" s="6"/>
    </row>
    <row r="30" spans="1:8" ht="12.75">
      <c r="A30" s="3">
        <v>1311</v>
      </c>
      <c r="B30" s="10"/>
      <c r="E30" s="6"/>
      <c r="F30" s="6"/>
      <c r="G30" s="6"/>
      <c r="H30" s="6"/>
    </row>
    <row r="31" spans="1:8" ht="12.75">
      <c r="A31" s="3">
        <v>1312</v>
      </c>
      <c r="B31" s="10"/>
      <c r="C31" s="6">
        <v>14.5</v>
      </c>
      <c r="D31" s="6">
        <v>25.562499999999996</v>
      </c>
      <c r="E31" s="6">
        <v>1.7629310344827585</v>
      </c>
      <c r="F31" s="6">
        <v>14.5</v>
      </c>
      <c r="G31" s="6">
        <v>25.562499999999996</v>
      </c>
      <c r="H31" s="6">
        <v>1.7629310344827585</v>
      </c>
    </row>
    <row r="32" spans="1:8" ht="12.75">
      <c r="A32" s="3">
        <v>1313</v>
      </c>
      <c r="B32" s="10"/>
      <c r="E32" s="6"/>
      <c r="F32" s="6"/>
      <c r="G32" s="6"/>
      <c r="H32" s="6"/>
    </row>
    <row r="33" spans="1:8" ht="12.75">
      <c r="A33" s="3">
        <v>1314</v>
      </c>
      <c r="B33" s="10"/>
      <c r="E33" s="6"/>
      <c r="F33" s="6"/>
      <c r="G33" s="6"/>
      <c r="H33" s="6"/>
    </row>
    <row r="34" spans="1:8" ht="12.75">
      <c r="A34" s="3">
        <v>1315</v>
      </c>
      <c r="B34" s="10"/>
      <c r="C34" s="6">
        <v>8.5</v>
      </c>
      <c r="D34" s="6">
        <v>13.795833333333334</v>
      </c>
      <c r="E34" s="6">
        <v>1.6230392156862745</v>
      </c>
      <c r="F34" s="6">
        <v>8.5</v>
      </c>
      <c r="G34" s="6">
        <v>13.795833333333334</v>
      </c>
      <c r="H34" s="6">
        <v>1.6230392156862745</v>
      </c>
    </row>
    <row r="35" spans="1:8" ht="12.75">
      <c r="A35" s="3" t="s">
        <v>15</v>
      </c>
      <c r="B35" s="10"/>
      <c r="E35" s="6"/>
      <c r="F35" s="6"/>
      <c r="G35" s="6"/>
      <c r="H35" s="6"/>
    </row>
    <row r="36" spans="1:8" ht="12.75">
      <c r="A36" s="3" t="s">
        <v>16</v>
      </c>
      <c r="B36" s="10"/>
      <c r="E36" s="6"/>
      <c r="F36" s="6"/>
      <c r="G36" s="6"/>
      <c r="H36" s="6"/>
    </row>
    <row r="37" spans="1:8" ht="12.75">
      <c r="A37" s="3" t="s">
        <v>17</v>
      </c>
      <c r="B37" s="10"/>
      <c r="E37" s="6"/>
      <c r="F37" s="6"/>
      <c r="G37" s="6"/>
      <c r="H37" s="6"/>
    </row>
    <row r="38" spans="1:8" ht="12.75">
      <c r="A38" s="3" t="s">
        <v>18</v>
      </c>
      <c r="B38" s="10"/>
      <c r="E38" s="6"/>
      <c r="F38" s="6"/>
      <c r="G38" s="6"/>
      <c r="H38" s="6"/>
    </row>
    <row r="39" spans="1:8" ht="12.75">
      <c r="A39" s="3" t="s">
        <v>19</v>
      </c>
      <c r="B39" s="10"/>
      <c r="E39" s="6"/>
      <c r="F39" s="6"/>
      <c r="G39" s="6"/>
      <c r="H39" s="6"/>
    </row>
    <row r="40" spans="1:8" ht="12.75">
      <c r="A40" s="3"/>
      <c r="B40" s="10"/>
      <c r="E40" s="6"/>
      <c r="F40" s="6"/>
      <c r="G40" s="6"/>
      <c r="H40" s="6"/>
    </row>
    <row r="41" spans="1:11" ht="12.75">
      <c r="A41" s="3" t="s">
        <v>14</v>
      </c>
      <c r="B41" s="10">
        <v>2</v>
      </c>
      <c r="C41" s="6">
        <v>23</v>
      </c>
      <c r="D41" s="6">
        <v>39.358333333333334</v>
      </c>
      <c r="E41" s="6">
        <v>1.711231884057971</v>
      </c>
      <c r="F41" s="6">
        <v>23</v>
      </c>
      <c r="G41" s="6">
        <v>39.358333333333334</v>
      </c>
      <c r="H41" s="6">
        <v>1.711231884057971</v>
      </c>
      <c r="I41" s="6">
        <v>0</v>
      </c>
      <c r="J41" s="6">
        <v>0</v>
      </c>
      <c r="K41" s="6">
        <v>0</v>
      </c>
    </row>
    <row r="42" spans="1:8" ht="12.75">
      <c r="A42" s="3" t="s">
        <v>14</v>
      </c>
      <c r="B42" s="10">
        <v>2</v>
      </c>
      <c r="C42" s="6">
        <v>11.5</v>
      </c>
      <c r="D42" s="6">
        <v>19.679166666666667</v>
      </c>
      <c r="E42" s="6">
        <v>1.711231884057971</v>
      </c>
      <c r="F42" s="6">
        <v>11.5</v>
      </c>
      <c r="G42" s="6">
        <v>19.679166666666667</v>
      </c>
      <c r="H42" s="6">
        <v>1.711231884057971</v>
      </c>
    </row>
    <row r="43" spans="1:11" ht="12.75">
      <c r="A43" s="3" t="s">
        <v>174</v>
      </c>
      <c r="B43" s="10"/>
      <c r="E43" s="6"/>
      <c r="F43" s="14">
        <v>1</v>
      </c>
      <c r="G43" s="14">
        <v>1</v>
      </c>
      <c r="H43" s="6"/>
      <c r="I43" s="14">
        <v>0</v>
      </c>
      <c r="J43" s="14">
        <v>0</v>
      </c>
      <c r="K43" s="14"/>
    </row>
    <row r="44" spans="1:8" ht="12.75">
      <c r="A44" s="3"/>
      <c r="B44" s="10"/>
      <c r="E44" s="6"/>
      <c r="F44" s="6"/>
      <c r="G44" s="6"/>
      <c r="H44" s="6"/>
    </row>
    <row r="45" spans="1:8" ht="12.75">
      <c r="A45" s="3" t="s">
        <v>20</v>
      </c>
      <c r="B45" s="10"/>
      <c r="E45" s="6"/>
      <c r="F45" s="6"/>
      <c r="G45" s="6"/>
      <c r="H45" s="6"/>
    </row>
    <row r="46" spans="1:8" ht="12.75">
      <c r="A46" s="3" t="s">
        <v>22</v>
      </c>
      <c r="B46" s="10"/>
      <c r="E46" s="6"/>
      <c r="F46" s="6"/>
      <c r="G46" s="6"/>
      <c r="H46" s="6"/>
    </row>
    <row r="47" spans="1:8" ht="12.75">
      <c r="A47" s="3" t="s">
        <v>23</v>
      </c>
      <c r="B47" s="10"/>
      <c r="E47" s="6"/>
      <c r="F47" s="6"/>
      <c r="G47" s="6"/>
      <c r="H47" s="6"/>
    </row>
    <row r="48" spans="1:8" ht="12.75">
      <c r="A48" s="3" t="s">
        <v>24</v>
      </c>
      <c r="B48" s="10"/>
      <c r="E48" s="6"/>
      <c r="F48" s="6"/>
      <c r="G48" s="6"/>
      <c r="H48" s="6"/>
    </row>
    <row r="49" spans="1:8" ht="12.75">
      <c r="A49" s="3" t="s">
        <v>25</v>
      </c>
      <c r="B49" s="10"/>
      <c r="E49" s="6"/>
      <c r="F49" s="6"/>
      <c r="G49" s="6"/>
      <c r="H49" s="6"/>
    </row>
    <row r="50" spans="1:8" ht="12.75">
      <c r="A50" s="3" t="s">
        <v>26</v>
      </c>
      <c r="B50" s="10"/>
      <c r="E50" s="6"/>
      <c r="F50" s="6"/>
      <c r="G50" s="6"/>
      <c r="H50" s="6"/>
    </row>
    <row r="51" spans="1:8" ht="12.75">
      <c r="A51" s="3" t="s">
        <v>27</v>
      </c>
      <c r="B51" s="10"/>
      <c r="E51" s="6"/>
      <c r="F51" s="6"/>
      <c r="G51" s="6"/>
      <c r="H51" s="6"/>
    </row>
    <row r="52" spans="1:8" ht="12.75">
      <c r="A52" s="3" t="s">
        <v>28</v>
      </c>
      <c r="B52" s="10"/>
      <c r="E52" s="6"/>
      <c r="F52" s="6"/>
      <c r="G52" s="6"/>
      <c r="H52" s="6"/>
    </row>
    <row r="53" spans="1:8" ht="12.75">
      <c r="A53" s="3" t="s">
        <v>29</v>
      </c>
      <c r="B53" s="10"/>
      <c r="E53" s="6"/>
      <c r="F53" s="6"/>
      <c r="G53" s="6"/>
      <c r="H53" s="6"/>
    </row>
    <row r="54" spans="1:8" ht="12.75">
      <c r="A54" s="3" t="s">
        <v>30</v>
      </c>
      <c r="B54" s="10"/>
      <c r="E54" s="6"/>
      <c r="F54" s="6"/>
      <c r="G54" s="6"/>
      <c r="H54" s="6"/>
    </row>
    <row r="55" spans="1:8" ht="12.75">
      <c r="A55" s="3"/>
      <c r="B55" s="10"/>
      <c r="E55" s="6"/>
      <c r="F55" s="6"/>
      <c r="G55" s="6"/>
      <c r="H55" s="6"/>
    </row>
    <row r="56" spans="1:11" ht="12.75">
      <c r="A56" s="3" t="s">
        <v>21</v>
      </c>
      <c r="B56" s="10">
        <v>0</v>
      </c>
      <c r="E56" s="6"/>
      <c r="F56" s="6"/>
      <c r="G56" s="6"/>
      <c r="H56" s="6"/>
      <c r="I56" s="6">
        <v>0</v>
      </c>
      <c r="J56" s="6">
        <v>0</v>
      </c>
      <c r="K56" s="6">
        <v>0</v>
      </c>
    </row>
    <row r="57" spans="1:8" ht="12.75">
      <c r="A57" s="3" t="s">
        <v>21</v>
      </c>
      <c r="B57" s="10">
        <v>0</v>
      </c>
      <c r="E57" s="6"/>
      <c r="F57" s="6"/>
      <c r="G57" s="6"/>
      <c r="H57" s="6"/>
    </row>
    <row r="58" spans="1:8" ht="12.75">
      <c r="A58" s="3" t="s">
        <v>174</v>
      </c>
      <c r="B58" s="10"/>
      <c r="E58" s="6"/>
      <c r="F58" s="6"/>
      <c r="G58" s="6"/>
      <c r="H58" s="6"/>
    </row>
    <row r="59" spans="1:8" ht="12.75">
      <c r="A59" s="3"/>
      <c r="B59" s="10"/>
      <c r="E59" s="6"/>
      <c r="F59" s="6"/>
      <c r="G59" s="6"/>
      <c r="H59" s="6"/>
    </row>
    <row r="60" spans="1:8" ht="12.75">
      <c r="A60" s="3" t="s">
        <v>31</v>
      </c>
      <c r="B60" s="10"/>
      <c r="E60" s="6"/>
      <c r="F60" s="6"/>
      <c r="G60" s="6"/>
      <c r="H60" s="6"/>
    </row>
    <row r="61" spans="1:11" ht="12.75">
      <c r="A61" s="3">
        <v>1332</v>
      </c>
      <c r="B61" s="10"/>
      <c r="C61" s="6">
        <v>13</v>
      </c>
      <c r="D61" s="6">
        <v>23.420833333333334</v>
      </c>
      <c r="E61" s="6">
        <v>1.8016025641025641</v>
      </c>
      <c r="F61" s="6">
        <v>6.5</v>
      </c>
      <c r="G61" s="6">
        <v>8.9125</v>
      </c>
      <c r="H61" s="6">
        <v>1.3711538461538464</v>
      </c>
      <c r="I61" s="6">
        <v>6.5</v>
      </c>
      <c r="J61" s="6">
        <v>14.508333333333333</v>
      </c>
      <c r="K61" s="16">
        <v>2.232051282051282</v>
      </c>
    </row>
    <row r="62" spans="1:11" ht="12.75">
      <c r="A62" s="3">
        <v>1333</v>
      </c>
      <c r="B62" s="10"/>
      <c r="C62" s="6">
        <v>19</v>
      </c>
      <c r="D62" s="6">
        <v>33.416111111111114</v>
      </c>
      <c r="E62" s="6">
        <v>1.7587426900584797</v>
      </c>
      <c r="F62" s="6">
        <v>3.5</v>
      </c>
      <c r="G62" s="6">
        <v>6.0425</v>
      </c>
      <c r="H62" s="6">
        <v>1.7264285714285716</v>
      </c>
      <c r="I62" s="6">
        <v>15.5</v>
      </c>
      <c r="J62" s="6">
        <v>27.373611111111114</v>
      </c>
      <c r="K62" s="16">
        <v>1.7660394265232977</v>
      </c>
    </row>
    <row r="63" spans="1:11" ht="12.75">
      <c r="A63" s="3">
        <v>1334</v>
      </c>
      <c r="B63" s="10"/>
      <c r="C63" s="6">
        <v>20</v>
      </c>
      <c r="D63" s="6">
        <v>27.65</v>
      </c>
      <c r="E63" s="6">
        <v>1.3825</v>
      </c>
      <c r="F63" s="6">
        <v>16</v>
      </c>
      <c r="G63" s="6">
        <v>20.55</v>
      </c>
      <c r="H63" s="6">
        <v>1.284375</v>
      </c>
      <c r="I63" s="6">
        <v>4</v>
      </c>
      <c r="J63" s="6">
        <v>7.1</v>
      </c>
      <c r="K63" s="16">
        <v>1.775</v>
      </c>
    </row>
    <row r="64" spans="1:11" ht="12.75">
      <c r="A64" s="3">
        <v>1335</v>
      </c>
      <c r="B64" s="10"/>
      <c r="C64" s="6">
        <v>9.5</v>
      </c>
      <c r="D64" s="6">
        <v>14.432621951219513</v>
      </c>
      <c r="E64" s="6">
        <v>1.5192233632862646</v>
      </c>
      <c r="F64" s="6">
        <v>5</v>
      </c>
      <c r="G64" s="6">
        <v>6.432621951219513</v>
      </c>
      <c r="H64" s="6">
        <v>1.2865243902439025</v>
      </c>
      <c r="I64" s="6">
        <v>4.5</v>
      </c>
      <c r="J64" s="6">
        <v>8</v>
      </c>
      <c r="K64" s="16">
        <v>1.7777777777777777</v>
      </c>
    </row>
    <row r="65" spans="1:11" ht="12.75">
      <c r="A65" s="3">
        <v>1336</v>
      </c>
      <c r="B65" s="10"/>
      <c r="C65" s="6">
        <v>22.5</v>
      </c>
      <c r="D65" s="6">
        <v>32.98859649122807</v>
      </c>
      <c r="E65" s="6">
        <v>1.466159844054581</v>
      </c>
      <c r="F65" s="6">
        <v>10.5</v>
      </c>
      <c r="G65" s="6">
        <v>13.58859649122807</v>
      </c>
      <c r="H65" s="6">
        <v>1.294152046783626</v>
      </c>
      <c r="I65" s="6">
        <v>12</v>
      </c>
      <c r="J65" s="16">
        <v>19.4</v>
      </c>
      <c r="K65" s="16">
        <v>1.6166666666666665</v>
      </c>
    </row>
    <row r="66" spans="1:11" ht="12.75">
      <c r="A66" s="3">
        <v>1337</v>
      </c>
      <c r="B66" s="10"/>
      <c r="C66" s="6">
        <v>24.5</v>
      </c>
      <c r="D66" s="6">
        <v>47.47500000000001</v>
      </c>
      <c r="E66" s="6">
        <v>1.9377551020408166</v>
      </c>
      <c r="F66" s="6">
        <v>19</v>
      </c>
      <c r="G66" s="6">
        <v>37.025000000000006</v>
      </c>
      <c r="H66" s="6">
        <v>1.948684210526316</v>
      </c>
      <c r="I66" s="6">
        <v>5.5</v>
      </c>
      <c r="J66" s="16">
        <v>10.45</v>
      </c>
      <c r="K66" s="16">
        <v>1.9</v>
      </c>
    </row>
    <row r="67" spans="1:11" ht="12.75">
      <c r="A67" s="3">
        <v>1338</v>
      </c>
      <c r="B67" s="10"/>
      <c r="C67" s="6">
        <v>21</v>
      </c>
      <c r="D67" s="6">
        <v>40.938257575757575</v>
      </c>
      <c r="E67" s="6">
        <v>1.949440836940837</v>
      </c>
      <c r="F67" s="6">
        <v>12</v>
      </c>
      <c r="G67" s="6">
        <v>19.460416666666667</v>
      </c>
      <c r="H67" s="6">
        <v>1.621701388888889</v>
      </c>
      <c r="I67" s="6">
        <v>9</v>
      </c>
      <c r="J67" s="6">
        <v>21.477840909090908</v>
      </c>
      <c r="K67" s="16">
        <v>2.3864267676767676</v>
      </c>
    </row>
    <row r="68" spans="1:11" ht="12.75">
      <c r="A68" s="3">
        <v>1339</v>
      </c>
      <c r="B68" s="10" t="s">
        <v>245</v>
      </c>
      <c r="C68" s="6">
        <v>19.5</v>
      </c>
      <c r="D68" s="6">
        <v>37.45</v>
      </c>
      <c r="E68" s="6">
        <v>1.9205128205128206</v>
      </c>
      <c r="F68" s="6">
        <v>18.5</v>
      </c>
      <c r="G68" s="6">
        <v>35.45</v>
      </c>
      <c r="H68" s="6">
        <v>1.9162162162162164</v>
      </c>
      <c r="I68" s="6">
        <v>1</v>
      </c>
      <c r="J68" s="16">
        <v>2</v>
      </c>
      <c r="K68" s="16">
        <v>2</v>
      </c>
    </row>
    <row r="69" spans="1:11" ht="12.75">
      <c r="A69" s="3">
        <v>1340</v>
      </c>
      <c r="B69" s="10"/>
      <c r="C69" s="6">
        <v>25.5</v>
      </c>
      <c r="D69" s="6">
        <v>54.94044901065449</v>
      </c>
      <c r="E69" s="6">
        <v>2.154527412182529</v>
      </c>
      <c r="F69" s="6">
        <v>16</v>
      </c>
      <c r="G69" s="6">
        <v>26.690449010654493</v>
      </c>
      <c r="H69" s="6">
        <v>1.6681530631659056</v>
      </c>
      <c r="I69" s="6">
        <v>9.5</v>
      </c>
      <c r="J69" s="16">
        <v>28.25</v>
      </c>
      <c r="K69" s="16">
        <v>2.973684210526316</v>
      </c>
    </row>
    <row r="70" spans="1:11" ht="12.75">
      <c r="A70" s="3"/>
      <c r="B70" s="10"/>
      <c r="E70" s="6"/>
      <c r="F70" s="6"/>
      <c r="G70" s="6"/>
      <c r="H70" s="6"/>
      <c r="J70" s="16"/>
      <c r="K70" s="16"/>
    </row>
    <row r="71" spans="1:11" ht="12.75">
      <c r="A71" s="3" t="s">
        <v>32</v>
      </c>
      <c r="B71" s="10">
        <v>9</v>
      </c>
      <c r="C71" s="6">
        <v>174.5</v>
      </c>
      <c r="D71" s="6">
        <v>312.7118694733041</v>
      </c>
      <c r="E71" s="6">
        <v>1.7920450972682183</v>
      </c>
      <c r="F71" s="6">
        <v>107</v>
      </c>
      <c r="G71" s="6">
        <v>174.15208411976874</v>
      </c>
      <c r="H71" s="6">
        <v>1.627589571212792</v>
      </c>
      <c r="I71" s="6">
        <v>67.5</v>
      </c>
      <c r="J71" s="6">
        <v>138.55978535353535</v>
      </c>
      <c r="K71" s="16">
        <v>2.0527375607931164</v>
      </c>
    </row>
    <row r="72" spans="1:11" ht="12.75">
      <c r="A72" s="3" t="s">
        <v>32</v>
      </c>
      <c r="B72" s="10">
        <v>9</v>
      </c>
      <c r="C72" s="6">
        <v>19.38888888888889</v>
      </c>
      <c r="D72" s="6">
        <v>34.745763274811566</v>
      </c>
      <c r="E72" s="6">
        <v>1.7920450972682183</v>
      </c>
      <c r="F72" s="6">
        <v>11.88888888888889</v>
      </c>
      <c r="G72" s="6">
        <v>19.350231568863194</v>
      </c>
      <c r="H72" s="6">
        <v>1.627589571212792</v>
      </c>
      <c r="I72" s="6">
        <v>7.5</v>
      </c>
      <c r="J72" s="6">
        <v>15.395531705948372</v>
      </c>
      <c r="K72" s="16">
        <v>2.0527375607931164</v>
      </c>
    </row>
    <row r="73" spans="1:11" ht="12.75">
      <c r="A73" s="3" t="s">
        <v>174</v>
      </c>
      <c r="B73" s="10"/>
      <c r="E73" s="14"/>
      <c r="F73" s="14">
        <v>0.6131805157593123</v>
      </c>
      <c r="G73" s="14">
        <v>0.5569090946662514</v>
      </c>
      <c r="H73" s="14"/>
      <c r="I73" s="14">
        <v>0.3868194842406877</v>
      </c>
      <c r="J73" s="14">
        <v>0.4430909053337487</v>
      </c>
      <c r="K73" s="29"/>
    </row>
    <row r="74" spans="1:11" ht="12.75">
      <c r="A74" s="3"/>
      <c r="B74" s="10"/>
      <c r="E74" s="6"/>
      <c r="F74" s="6"/>
      <c r="G74" s="6"/>
      <c r="H74" s="6"/>
      <c r="J74" s="16"/>
      <c r="K74" s="16"/>
    </row>
    <row r="75" spans="1:8" ht="12.75">
      <c r="A75" s="3">
        <v>1341</v>
      </c>
      <c r="B75" s="10"/>
      <c r="C75" s="6">
        <v>12</v>
      </c>
      <c r="D75" s="6">
        <v>18.025</v>
      </c>
      <c r="E75" s="6">
        <v>1.5020833333333332</v>
      </c>
      <c r="F75" s="6">
        <v>12</v>
      </c>
      <c r="G75" s="6">
        <v>18.025</v>
      </c>
      <c r="H75" s="6">
        <v>1.5020833333333332</v>
      </c>
    </row>
    <row r="76" spans="1:11" ht="12.75">
      <c r="A76" s="3">
        <v>1342</v>
      </c>
      <c r="B76" s="10"/>
      <c r="C76" s="6">
        <v>33.5</v>
      </c>
      <c r="D76" s="6">
        <v>63.51193002691272</v>
      </c>
      <c r="E76" s="6">
        <v>1.8958785082660514</v>
      </c>
      <c r="F76" s="6">
        <v>29.5</v>
      </c>
      <c r="G76" s="6">
        <v>49.82777777777777</v>
      </c>
      <c r="H76" s="6">
        <v>1.6890772128060259</v>
      </c>
      <c r="I76" s="6">
        <v>4</v>
      </c>
      <c r="J76" s="16">
        <v>13.684152249134963</v>
      </c>
      <c r="K76" s="16">
        <v>3.4210380622837406</v>
      </c>
    </row>
    <row r="77" spans="1:8" ht="12.75">
      <c r="A77" s="3">
        <v>1343</v>
      </c>
      <c r="B77" s="10"/>
      <c r="E77" s="6"/>
      <c r="F77" s="6"/>
      <c r="G77" s="6"/>
      <c r="H77" s="6"/>
    </row>
    <row r="78" spans="1:11" ht="12.75">
      <c r="A78" s="3">
        <v>1344</v>
      </c>
      <c r="B78" s="10"/>
      <c r="C78" s="6">
        <v>26.5</v>
      </c>
      <c r="D78" s="6">
        <v>65.83749999999999</v>
      </c>
      <c r="E78" s="6">
        <v>2.4844339622641507</v>
      </c>
      <c r="F78" s="6">
        <v>16.5</v>
      </c>
      <c r="G78" s="6">
        <v>27.504166666666666</v>
      </c>
      <c r="H78" s="6">
        <v>1.6669191919191917</v>
      </c>
      <c r="I78" s="6">
        <v>10</v>
      </c>
      <c r="J78" s="6">
        <v>38.33333333333333</v>
      </c>
      <c r="K78" s="16">
        <v>3.833333333333333</v>
      </c>
    </row>
    <row r="79" spans="1:11" ht="12.75">
      <c r="A79" s="3">
        <v>1345</v>
      </c>
      <c r="B79" s="10" t="s">
        <v>245</v>
      </c>
      <c r="C79" s="6">
        <v>27.5</v>
      </c>
      <c r="D79" s="6">
        <v>65.7625</v>
      </c>
      <c r="E79" s="6">
        <v>2.3913636363636366</v>
      </c>
      <c r="F79" s="6">
        <v>20.5</v>
      </c>
      <c r="G79" s="6">
        <v>43.6625</v>
      </c>
      <c r="H79" s="6">
        <v>2.129878048780488</v>
      </c>
      <c r="I79" s="6">
        <v>7</v>
      </c>
      <c r="J79" s="6">
        <v>22.1</v>
      </c>
      <c r="K79" s="16">
        <v>3.1571428571428575</v>
      </c>
    </row>
    <row r="80" spans="1:11" ht="12.75">
      <c r="A80" s="3">
        <v>1346</v>
      </c>
      <c r="B80" s="10" t="s">
        <v>245</v>
      </c>
      <c r="C80" s="6">
        <v>25</v>
      </c>
      <c r="D80" s="6">
        <v>64.38125</v>
      </c>
      <c r="E80" s="6">
        <v>2.5752499999999996</v>
      </c>
      <c r="F80" s="6">
        <v>17</v>
      </c>
      <c r="G80" s="6">
        <v>37.28125</v>
      </c>
      <c r="H80" s="6">
        <v>2.1930147058823524</v>
      </c>
      <c r="I80" s="6">
        <v>8</v>
      </c>
      <c r="J80" s="2">
        <v>27.1</v>
      </c>
      <c r="K80" s="16">
        <v>3.3875</v>
      </c>
    </row>
    <row r="81" spans="1:11" ht="12.75">
      <c r="A81" s="3">
        <v>1347</v>
      </c>
      <c r="B81" s="10"/>
      <c r="C81" s="6">
        <v>19</v>
      </c>
      <c r="D81" s="6">
        <v>64.4</v>
      </c>
      <c r="E81" s="6">
        <v>3.3894736842105266</v>
      </c>
      <c r="F81" s="6">
        <v>9</v>
      </c>
      <c r="G81" s="6">
        <v>22.3</v>
      </c>
      <c r="H81" s="6">
        <v>2.4777777777777783</v>
      </c>
      <c r="I81" s="6">
        <v>10</v>
      </c>
      <c r="J81" s="6">
        <v>42.1</v>
      </c>
      <c r="K81" s="16">
        <v>4.21</v>
      </c>
    </row>
    <row r="82" spans="1:8" ht="12.75">
      <c r="A82" s="3">
        <v>1348</v>
      </c>
      <c r="B82" s="10"/>
      <c r="E82" s="6"/>
      <c r="F82" s="6"/>
      <c r="G82" s="6"/>
      <c r="H82" s="6"/>
    </row>
    <row r="83" spans="1:23" ht="12.75">
      <c r="A83" s="3">
        <v>1349</v>
      </c>
      <c r="B83" s="10"/>
      <c r="E83" s="6"/>
      <c r="F83" s="6"/>
      <c r="G83" s="6"/>
      <c r="H83" s="6"/>
      <c r="M83" s="6">
        <v>63.69319460795059</v>
      </c>
      <c r="N83" s="6">
        <v>50.43213248416686</v>
      </c>
      <c r="O83" s="2">
        <v>5</v>
      </c>
      <c r="P83" s="6">
        <f>(O83*210)/240</f>
        <v>4.375</v>
      </c>
      <c r="W83" s="6">
        <f>(P83*240)/M83</f>
        <v>16.485277688818144</v>
      </c>
    </row>
    <row r="84" spans="1:23" ht="12.75">
      <c r="A84" s="3">
        <v>1350</v>
      </c>
      <c r="B84" s="10" t="s">
        <v>245</v>
      </c>
      <c r="C84" s="6">
        <v>15</v>
      </c>
      <c r="D84" s="6">
        <v>59.85</v>
      </c>
      <c r="E84" s="6">
        <v>3.99</v>
      </c>
      <c r="F84" s="6">
        <v>4</v>
      </c>
      <c r="G84" s="6">
        <v>8.6</v>
      </c>
      <c r="H84" s="6">
        <v>2.1500000000000004</v>
      </c>
      <c r="I84" s="6">
        <v>11</v>
      </c>
      <c r="J84" s="6">
        <v>51.25</v>
      </c>
      <c r="K84" s="16">
        <v>4.659090909090909</v>
      </c>
      <c r="M84" s="6">
        <v>64.04326444983477</v>
      </c>
      <c r="N84" s="6">
        <v>50.70931702096525</v>
      </c>
      <c r="O84" s="26">
        <v>5</v>
      </c>
      <c r="P84" s="6">
        <f>(O84*210)/240</f>
        <v>4.375</v>
      </c>
      <c r="R84" s="6">
        <f>K84*240/M84</f>
        <v>17.459787969704333</v>
      </c>
      <c r="S84" s="6">
        <f>(H84*240)/M84</f>
        <v>8.057053375287952</v>
      </c>
      <c r="U84" s="6">
        <f>(K84*240)/O84</f>
        <v>223.63636363636365</v>
      </c>
      <c r="V84" s="6">
        <f>(H84*240)/O84</f>
        <v>103.20000000000002</v>
      </c>
      <c r="W84" s="6">
        <f>(P84*240)/M84</f>
        <v>16.395166752039433</v>
      </c>
    </row>
    <row r="85" spans="1:8" ht="12.75">
      <c r="A85" s="3"/>
      <c r="B85" s="10"/>
      <c r="E85" s="6"/>
      <c r="F85" s="6"/>
      <c r="G85" s="6"/>
      <c r="H85" s="6"/>
    </row>
    <row r="86" spans="1:11" ht="12.75">
      <c r="A86" s="3" t="s">
        <v>33</v>
      </c>
      <c r="B86" s="10">
        <v>7</v>
      </c>
      <c r="C86" s="6">
        <v>158.5</v>
      </c>
      <c r="D86" s="6">
        <v>401.76818002691266</v>
      </c>
      <c r="E86" s="6">
        <v>2.534815015942667</v>
      </c>
      <c r="F86" s="6">
        <v>108.5</v>
      </c>
      <c r="G86" s="6">
        <v>207.20069444444442</v>
      </c>
      <c r="H86" s="6">
        <v>1.9096838197644648</v>
      </c>
      <c r="I86" s="6">
        <v>50</v>
      </c>
      <c r="J86" s="6">
        <v>194.5674855824683</v>
      </c>
      <c r="K86" s="16">
        <v>3.891349711649366</v>
      </c>
    </row>
    <row r="87" spans="1:23" ht="12.75">
      <c r="A87" s="3" t="s">
        <v>33</v>
      </c>
      <c r="B87" s="10">
        <v>7</v>
      </c>
      <c r="C87" s="6">
        <v>22.642857142857142</v>
      </c>
      <c r="D87" s="6">
        <v>57.39545428955895</v>
      </c>
      <c r="E87" s="6">
        <v>2.534815015942667</v>
      </c>
      <c r="F87" s="6">
        <v>15.5</v>
      </c>
      <c r="G87" s="6">
        <v>29.600099206349203</v>
      </c>
      <c r="H87" s="6">
        <v>1.9096838197644643</v>
      </c>
      <c r="I87" s="6">
        <v>7.142857142857143</v>
      </c>
      <c r="J87" s="6">
        <v>27.795355083209756</v>
      </c>
      <c r="K87" s="6">
        <v>3.8913497116493656</v>
      </c>
      <c r="M87" s="6">
        <f>AVERAGE(M83:M85)</f>
        <v>63.86822952889268</v>
      </c>
      <c r="N87" s="6">
        <f>AVERAGE(N83:N85)</f>
        <v>50.57072475256605</v>
      </c>
      <c r="O87" s="6">
        <f>AVERAGE(O83:O85)</f>
        <v>5</v>
      </c>
      <c r="P87" s="6">
        <f>AVERAGE(P83:P85)</f>
        <v>4.375</v>
      </c>
      <c r="R87" s="6">
        <f>AVERAGE(R83:R85)</f>
        <v>17.459787969704333</v>
      </c>
      <c r="S87" s="6">
        <f>AVERAGE(S83:S85)</f>
        <v>8.057053375287952</v>
      </c>
      <c r="U87" s="6">
        <f>AVERAGE(U83:U85)</f>
        <v>223.63636363636365</v>
      </c>
      <c r="V87" s="6">
        <f>AVERAGE(V83:V85)</f>
        <v>103.20000000000002</v>
      </c>
      <c r="W87" s="6">
        <f>AVERAGE(W83:W86)</f>
        <v>16.440222220428787</v>
      </c>
    </row>
    <row r="88" spans="1:10" ht="12.75">
      <c r="A88" s="3" t="s">
        <v>174</v>
      </c>
      <c r="B88" s="10"/>
      <c r="E88" s="6"/>
      <c r="F88" s="14">
        <v>0.6845425867507886</v>
      </c>
      <c r="G88" s="14">
        <v>0.5157220127053491</v>
      </c>
      <c r="H88" s="6"/>
      <c r="I88" s="14">
        <v>0.31545741324921134</v>
      </c>
      <c r="J88" s="14">
        <v>0.48427798729465105</v>
      </c>
    </row>
    <row r="89" spans="1:8" ht="12.75">
      <c r="A89" s="3"/>
      <c r="B89" s="10"/>
      <c r="E89" s="6"/>
      <c r="F89" s="6"/>
      <c r="G89" s="6"/>
      <c r="H89" s="6"/>
    </row>
    <row r="90" spans="1:23" ht="12.75">
      <c r="A90" s="3">
        <v>1351</v>
      </c>
      <c r="B90" s="10"/>
      <c r="C90" s="6">
        <v>19.33</v>
      </c>
      <c r="D90" s="6">
        <v>85.8875</v>
      </c>
      <c r="E90" s="6">
        <v>4.443222969477497</v>
      </c>
      <c r="F90" s="6">
        <v>14.999999999999998</v>
      </c>
      <c r="G90" s="6">
        <v>48</v>
      </c>
      <c r="H90" s="6">
        <v>3.2</v>
      </c>
      <c r="I90" s="6">
        <v>4.33</v>
      </c>
      <c r="J90" s="6">
        <v>37.88750000000001</v>
      </c>
      <c r="K90" s="16">
        <v>8.750000000000002</v>
      </c>
      <c r="M90" s="6">
        <v>63.290601358531525</v>
      </c>
      <c r="N90" s="6">
        <v>50.113360027911405</v>
      </c>
      <c r="O90" s="26">
        <v>5</v>
      </c>
      <c r="P90" s="6">
        <f aca="true" t="shared" si="0" ref="P90:P99">(O90*210)/240</f>
        <v>4.375</v>
      </c>
      <c r="R90" s="6">
        <f>K90*240/M90</f>
        <v>33.18028198379446</v>
      </c>
      <c r="S90" s="6">
        <f aca="true" t="shared" si="1" ref="S90:S99">(H90*240)/M90</f>
        <v>12.13450312550197</v>
      </c>
      <c r="U90" s="6">
        <f aca="true" t="shared" si="2" ref="U90:U99">(K90*240)/O90</f>
        <v>420.0000000000001</v>
      </c>
      <c r="V90" s="6">
        <f aca="true" t="shared" si="3" ref="V90:V99">(H90*240)/O90</f>
        <v>153.6</v>
      </c>
      <c r="W90" s="6">
        <f aca="true" t="shared" si="4" ref="W90:W99">(P90*240)/M90</f>
        <v>16.590140991897226</v>
      </c>
    </row>
    <row r="91" spans="1:23" ht="12.75">
      <c r="A91" s="3">
        <v>1352</v>
      </c>
      <c r="B91" s="10"/>
      <c r="C91" s="6">
        <v>15</v>
      </c>
      <c r="D91" s="6">
        <v>45</v>
      </c>
      <c r="E91" s="6">
        <v>3</v>
      </c>
      <c r="F91" s="6">
        <v>10</v>
      </c>
      <c r="G91" s="6">
        <v>30</v>
      </c>
      <c r="H91" s="6">
        <v>3</v>
      </c>
      <c r="I91" s="6">
        <v>5</v>
      </c>
      <c r="J91" s="6">
        <v>15</v>
      </c>
      <c r="K91" s="16">
        <v>3</v>
      </c>
      <c r="M91" s="6">
        <v>88.6179585809966</v>
      </c>
      <c r="N91" s="6">
        <v>70.16750620128825</v>
      </c>
      <c r="O91" s="26">
        <v>5</v>
      </c>
      <c r="P91" s="6">
        <f t="shared" si="0"/>
        <v>4.375</v>
      </c>
      <c r="R91" s="6">
        <f>K91*240/M91</f>
        <v>8.124764004148457</v>
      </c>
      <c r="S91" s="6">
        <f t="shared" si="1"/>
        <v>8.124764004148457</v>
      </c>
      <c r="U91" s="6">
        <f t="shared" si="2"/>
        <v>144</v>
      </c>
      <c r="V91" s="6">
        <f t="shared" si="3"/>
        <v>144</v>
      </c>
      <c r="W91" s="6">
        <f t="shared" si="4"/>
        <v>11.848614172716498</v>
      </c>
    </row>
    <row r="92" spans="1:23" ht="12.75">
      <c r="A92" s="3">
        <v>1353</v>
      </c>
      <c r="B92" s="10"/>
      <c r="C92" s="6">
        <v>14</v>
      </c>
      <c r="D92" s="6">
        <v>87.15</v>
      </c>
      <c r="E92" s="6">
        <v>6.225</v>
      </c>
      <c r="F92" s="6">
        <v>10</v>
      </c>
      <c r="G92" s="6">
        <v>48.15</v>
      </c>
      <c r="H92" s="6">
        <v>4.815</v>
      </c>
      <c r="I92" s="6">
        <v>4</v>
      </c>
      <c r="J92" s="6">
        <v>39</v>
      </c>
      <c r="K92" s="16">
        <v>9.75</v>
      </c>
      <c r="M92" s="6">
        <v>81.39452948400914</v>
      </c>
      <c r="N92" s="6">
        <v>64.4480108069752</v>
      </c>
      <c r="O92" s="26">
        <v>5</v>
      </c>
      <c r="P92" s="6">
        <f t="shared" si="0"/>
        <v>4.375</v>
      </c>
      <c r="R92" s="6">
        <f>K92*240/M92</f>
        <v>28.748860824359443</v>
      </c>
      <c r="S92" s="6">
        <f t="shared" si="1"/>
        <v>14.19751434556828</v>
      </c>
      <c r="U92" s="6">
        <f t="shared" si="2"/>
        <v>468</v>
      </c>
      <c r="V92" s="6">
        <f t="shared" si="3"/>
        <v>231.12000000000003</v>
      </c>
      <c r="W92" s="6">
        <f t="shared" si="4"/>
        <v>12.900129857084366</v>
      </c>
    </row>
    <row r="93" spans="1:23" ht="12.75">
      <c r="A93" s="3">
        <v>1354</v>
      </c>
      <c r="B93" s="10"/>
      <c r="C93" s="6">
        <v>22.333</v>
      </c>
      <c r="D93" s="6">
        <v>109.41353333333333</v>
      </c>
      <c r="E93" s="6">
        <v>4.89918655502321</v>
      </c>
      <c r="F93" s="6">
        <v>11.999999999999998</v>
      </c>
      <c r="G93" s="6">
        <v>31.183333333333334</v>
      </c>
      <c r="H93" s="6">
        <v>2.598611111111112</v>
      </c>
      <c r="I93" s="6">
        <v>10.333</v>
      </c>
      <c r="J93" s="6">
        <v>78.2302</v>
      </c>
      <c r="K93" s="16">
        <v>7.57090873899158</v>
      </c>
      <c r="M93" s="6">
        <v>72.00246642036016</v>
      </c>
      <c r="N93" s="6">
        <v>57.0113957707674</v>
      </c>
      <c r="O93" s="26">
        <v>5</v>
      </c>
      <c r="P93" s="6">
        <f t="shared" si="0"/>
        <v>4.375</v>
      </c>
      <c r="R93" s="6">
        <f>K93*240/M93</f>
        <v>25.235498000165457</v>
      </c>
      <c r="S93" s="6">
        <f t="shared" si="1"/>
        <v>8.661740321860869</v>
      </c>
      <c r="U93" s="6">
        <f t="shared" si="2"/>
        <v>363.40361947159585</v>
      </c>
      <c r="V93" s="6">
        <f t="shared" si="3"/>
        <v>124.73333333333338</v>
      </c>
      <c r="W93" s="6">
        <f t="shared" si="4"/>
        <v>14.58283378613668</v>
      </c>
    </row>
    <row r="94" spans="1:23" ht="12.75">
      <c r="A94" s="3">
        <v>1355</v>
      </c>
      <c r="B94" s="10"/>
      <c r="C94" s="6">
        <v>11.5</v>
      </c>
      <c r="D94" s="6">
        <v>84.75</v>
      </c>
      <c r="E94" s="6">
        <v>7.369565217391305</v>
      </c>
      <c r="F94" s="6">
        <v>1.5</v>
      </c>
      <c r="G94" s="6">
        <v>5.8</v>
      </c>
      <c r="H94" s="6">
        <v>3.866666666666665</v>
      </c>
      <c r="I94" s="6">
        <v>10</v>
      </c>
      <c r="J94" s="6">
        <v>78.95</v>
      </c>
      <c r="K94" s="16">
        <v>7.895</v>
      </c>
      <c r="M94" s="6">
        <v>77.66010281813958</v>
      </c>
      <c r="N94" s="6">
        <v>61.491099923092015</v>
      </c>
      <c r="O94" s="26">
        <v>6</v>
      </c>
      <c r="P94" s="6">
        <f t="shared" si="0"/>
        <v>5.25</v>
      </c>
      <c r="R94" s="6">
        <f>K94*240/M94</f>
        <v>24.39862852663413</v>
      </c>
      <c r="S94" s="6">
        <f t="shared" si="1"/>
        <v>11.949507743675566</v>
      </c>
      <c r="U94" s="6">
        <f t="shared" si="2"/>
        <v>315.8</v>
      </c>
      <c r="V94" s="6">
        <f t="shared" si="3"/>
        <v>154.6666666666666</v>
      </c>
      <c r="W94" s="6">
        <f t="shared" si="4"/>
        <v>16.224547151973297</v>
      </c>
    </row>
    <row r="95" spans="1:23" ht="12.75">
      <c r="A95" s="3">
        <v>1356</v>
      </c>
      <c r="B95" s="10"/>
      <c r="E95" s="6"/>
      <c r="F95" s="6"/>
      <c r="G95" s="6"/>
      <c r="H95" s="6"/>
      <c r="M95" s="6">
        <v>90.13104802132723</v>
      </c>
      <c r="N95" s="6">
        <v>71.3655671179191</v>
      </c>
      <c r="O95" s="26">
        <v>6</v>
      </c>
      <c r="P95" s="6">
        <f t="shared" si="0"/>
        <v>5.25</v>
      </c>
      <c r="R95" s="6">
        <f>K95/(M95/240)</f>
        <v>0</v>
      </c>
      <c r="S95" s="6">
        <f t="shared" si="1"/>
        <v>0</v>
      </c>
      <c r="U95" s="6">
        <f t="shared" si="2"/>
        <v>0</v>
      </c>
      <c r="V95" s="6">
        <f t="shared" si="3"/>
        <v>0</v>
      </c>
      <c r="W95" s="6">
        <f t="shared" si="4"/>
        <v>13.979644391817711</v>
      </c>
    </row>
    <row r="96" spans="1:23" ht="12.75">
      <c r="A96" s="3" t="s">
        <v>35</v>
      </c>
      <c r="B96" s="10"/>
      <c r="E96" s="6"/>
      <c r="F96" s="6"/>
      <c r="G96" s="6"/>
      <c r="H96" s="6"/>
      <c r="M96" s="6">
        <v>105.85568216206167</v>
      </c>
      <c r="N96" s="6">
        <v>83.81629811252338</v>
      </c>
      <c r="O96" s="26">
        <v>6</v>
      </c>
      <c r="P96" s="6">
        <f t="shared" si="0"/>
        <v>5.25</v>
      </c>
      <c r="R96" s="6">
        <f>K96/(M96/240)</f>
        <v>0</v>
      </c>
      <c r="S96" s="6">
        <f t="shared" si="1"/>
        <v>0</v>
      </c>
      <c r="U96" s="6">
        <f t="shared" si="2"/>
        <v>0</v>
      </c>
      <c r="V96" s="6">
        <f t="shared" si="3"/>
        <v>0</v>
      </c>
      <c r="W96" s="6">
        <f t="shared" si="4"/>
        <v>11.902998254462904</v>
      </c>
    </row>
    <row r="97" spans="1:23" ht="12.75">
      <c r="A97" s="3">
        <v>1358</v>
      </c>
      <c r="B97" s="10"/>
      <c r="C97" s="6">
        <v>18</v>
      </c>
      <c r="D97" s="6">
        <v>97.66875</v>
      </c>
      <c r="E97" s="6">
        <v>5.426041666666666</v>
      </c>
      <c r="F97" s="6">
        <v>4</v>
      </c>
      <c r="G97" s="6">
        <v>12.86875</v>
      </c>
      <c r="H97" s="6">
        <v>3.2171875000000014</v>
      </c>
      <c r="I97" s="6">
        <v>14</v>
      </c>
      <c r="J97" s="6">
        <v>84.8</v>
      </c>
      <c r="K97" s="16">
        <v>6.057142857142857</v>
      </c>
      <c r="M97" s="6">
        <v>126.38731559960264</v>
      </c>
      <c r="N97" s="6">
        <v>100.07320065936413</v>
      </c>
      <c r="O97" s="26">
        <v>6</v>
      </c>
      <c r="P97" s="6">
        <f t="shared" si="0"/>
        <v>5.25</v>
      </c>
      <c r="R97" s="6">
        <f>K97*240/M97</f>
        <v>11.502058405288704</v>
      </c>
      <c r="S97" s="6">
        <f t="shared" si="1"/>
        <v>6.1091969264234285</v>
      </c>
      <c r="U97" s="6">
        <f t="shared" si="2"/>
        <v>242.2857142857143</v>
      </c>
      <c r="V97" s="6">
        <f t="shared" si="3"/>
        <v>128.68750000000006</v>
      </c>
      <c r="W97" s="6">
        <f t="shared" si="4"/>
        <v>9.969354867791507</v>
      </c>
    </row>
    <row r="98" spans="1:23" ht="12.75">
      <c r="A98" s="3">
        <v>1359</v>
      </c>
      <c r="B98" s="10"/>
      <c r="C98" s="6">
        <v>17</v>
      </c>
      <c r="D98" s="6">
        <v>115.5</v>
      </c>
      <c r="E98" s="6">
        <v>6.794117647058823</v>
      </c>
      <c r="F98" s="6">
        <v>7</v>
      </c>
      <c r="G98" s="6">
        <v>22.200000000000003</v>
      </c>
      <c r="H98" s="6">
        <v>3.17142857142857</v>
      </c>
      <c r="I98" s="6">
        <v>10</v>
      </c>
      <c r="J98" s="6">
        <v>93.30000000000001</v>
      </c>
      <c r="K98" s="16">
        <v>9.330000000000002</v>
      </c>
      <c r="M98" s="6">
        <v>107.43456029137424</v>
      </c>
      <c r="N98" s="6">
        <v>85.06645036951042</v>
      </c>
      <c r="O98" s="26">
        <v>6</v>
      </c>
      <c r="P98" s="6">
        <f t="shared" si="0"/>
        <v>5.25</v>
      </c>
      <c r="R98" s="6">
        <f>K98*240/M98</f>
        <v>20.842455108738246</v>
      </c>
      <c r="S98" s="6">
        <f t="shared" si="1"/>
        <v>7.08471142878562</v>
      </c>
      <c r="U98" s="6">
        <f t="shared" si="2"/>
        <v>373.20000000000005</v>
      </c>
      <c r="V98" s="6">
        <f t="shared" si="3"/>
        <v>126.85714285714279</v>
      </c>
      <c r="W98" s="6">
        <f t="shared" si="4"/>
        <v>11.728069594949174</v>
      </c>
    </row>
    <row r="99" spans="1:23" ht="12.75">
      <c r="A99" s="3">
        <v>1360</v>
      </c>
      <c r="B99" s="10"/>
      <c r="C99" s="6">
        <v>19</v>
      </c>
      <c r="D99" s="6">
        <v>160.65</v>
      </c>
      <c r="E99" s="6">
        <v>8.455263157894738</v>
      </c>
      <c r="F99" s="6">
        <v>3</v>
      </c>
      <c r="G99" s="6">
        <v>14.65</v>
      </c>
      <c r="H99" s="6">
        <v>4.8833333333333355</v>
      </c>
      <c r="I99" s="6">
        <v>16</v>
      </c>
      <c r="J99" s="6">
        <v>146</v>
      </c>
      <c r="K99" s="16">
        <v>9.125</v>
      </c>
      <c r="M99" s="6">
        <v>122.98164121314367</v>
      </c>
      <c r="N99" s="6">
        <v>97.37659511283701</v>
      </c>
      <c r="O99" s="26">
        <v>6</v>
      </c>
      <c r="P99" s="6">
        <f t="shared" si="0"/>
        <v>5.25</v>
      </c>
      <c r="R99" s="6">
        <f>K99*240/M99</f>
        <v>17.807535973637204</v>
      </c>
      <c r="S99" s="6">
        <f t="shared" si="1"/>
        <v>9.529877699133705</v>
      </c>
      <c r="U99" s="6">
        <f t="shared" si="2"/>
        <v>365</v>
      </c>
      <c r="V99" s="6">
        <f t="shared" si="3"/>
        <v>195.3333333333334</v>
      </c>
      <c r="W99" s="6">
        <f t="shared" si="4"/>
        <v>10.245431656065241</v>
      </c>
    </row>
    <row r="100" spans="1:8" ht="12.75">
      <c r="A100" s="3"/>
      <c r="B100" s="10"/>
      <c r="E100" s="6"/>
      <c r="F100" s="6"/>
      <c r="G100" s="6"/>
      <c r="H100" s="6"/>
    </row>
    <row r="101" spans="1:35" ht="12.75">
      <c r="A101" s="3" t="s">
        <v>34</v>
      </c>
      <c r="B101" s="10">
        <v>8</v>
      </c>
      <c r="C101" s="6">
        <v>136.163</v>
      </c>
      <c r="D101" s="6">
        <v>786.0197833333333</v>
      </c>
      <c r="E101" s="6">
        <v>5.772638553302536</v>
      </c>
      <c r="F101" s="6">
        <v>62.5</v>
      </c>
      <c r="G101" s="6">
        <v>212.85208333333335</v>
      </c>
      <c r="H101" s="6">
        <v>3.4056333333333333</v>
      </c>
      <c r="I101" s="6">
        <v>73.663</v>
      </c>
      <c r="J101" s="6">
        <v>573.1677</v>
      </c>
      <c r="K101" s="16">
        <v>7.780944300395042</v>
      </c>
      <c r="AI101" s="6">
        <f>1/((1/AI95+1/AI96+1/AI97+1/AI98+1/AI99+1/AI100+1/AI101+1/101+1/AI103+1/AI104)/10)</f>
        <v>0</v>
      </c>
    </row>
    <row r="102" spans="1:23" ht="12.75">
      <c r="A102" s="3" t="s">
        <v>34</v>
      </c>
      <c r="B102" s="10">
        <v>8</v>
      </c>
      <c r="C102" s="6">
        <v>17.020375</v>
      </c>
      <c r="D102" s="6">
        <v>98.25247291666666</v>
      </c>
      <c r="E102" s="6">
        <v>5.772638553302536</v>
      </c>
      <c r="F102" s="6">
        <v>7.8125</v>
      </c>
      <c r="G102" s="6">
        <v>26.60651041666667</v>
      </c>
      <c r="H102" s="6">
        <v>3.4056333333333333</v>
      </c>
      <c r="I102" s="6">
        <v>9.207875</v>
      </c>
      <c r="J102" s="6">
        <v>71.6459625</v>
      </c>
      <c r="K102" s="16">
        <v>7.780944300395042</v>
      </c>
      <c r="M102" s="6">
        <f>AVERAGE(M90:M101)</f>
        <v>93.57559059495466</v>
      </c>
      <c r="N102" s="6">
        <f>AVERAGE(N90:N101)</f>
        <v>74.09294841021884</v>
      </c>
      <c r="O102" s="6">
        <f>AVERAGE(O90:O101)</f>
        <v>5.6</v>
      </c>
      <c r="P102" s="6">
        <f>AVERAGE(P90:P101)</f>
        <v>4.9</v>
      </c>
      <c r="R102" s="6">
        <f>1/((1/R90+1/R91+1/R92+1/R93+1/R94+1/R97+1/R98+1/R99)/8)</f>
        <v>17.402977601052903</v>
      </c>
      <c r="S102" s="6">
        <f>1/((1/S90+1/S91+1/S92+1/S93+1/S94+1/S97+1/S98+1/S99)/8)</f>
        <v>9.041279847327857</v>
      </c>
      <c r="U102" s="6">
        <f>1/((1/U90+1/U91+1/U92+1/U93+1/U94+1/U97+1/U98+1/U99)/8)</f>
        <v>297.0986358902141</v>
      </c>
      <c r="V102" s="6">
        <f>1/((1/V90+1/V91+1/V92+1/V93+1/V94+1/V97+1/V98+1/V99)/8)</f>
        <v>150.8371343597434</v>
      </c>
      <c r="W102" s="6">
        <f>1/((1/W90+1/W91+1/W92+1/W93+1/W94+1/W95+1/W96+1/W97+1/W98+1/W99)/10)</f>
        <v>12.64023364731978</v>
      </c>
    </row>
    <row r="103" spans="1:10" ht="12.75">
      <c r="A103" s="3" t="s">
        <v>174</v>
      </c>
      <c r="B103" s="10"/>
      <c r="E103" s="6"/>
      <c r="F103" s="14">
        <v>0.4590086881164486</v>
      </c>
      <c r="G103" s="14">
        <v>0.27079736139804966</v>
      </c>
      <c r="H103" s="6"/>
      <c r="I103" s="14">
        <v>0.5409913118835513</v>
      </c>
      <c r="J103" s="14">
        <v>0.7292026386019503</v>
      </c>
    </row>
    <row r="104" spans="1:8" ht="12.75">
      <c r="A104" s="3"/>
      <c r="B104" s="10"/>
      <c r="E104" s="6"/>
      <c r="F104" s="6"/>
      <c r="G104" s="6"/>
      <c r="H104" s="6"/>
    </row>
    <row r="105" spans="1:23" ht="12.75">
      <c r="A105" s="3">
        <v>1361</v>
      </c>
      <c r="B105" s="10"/>
      <c r="C105" s="6">
        <v>39</v>
      </c>
      <c r="D105" s="6">
        <v>254.5027777777778</v>
      </c>
      <c r="E105" s="6">
        <v>6.525712250712251</v>
      </c>
      <c r="F105" s="6">
        <v>21</v>
      </c>
      <c r="G105" s="6">
        <v>90.00277777777777</v>
      </c>
      <c r="H105" s="6">
        <v>4.2858465608465615</v>
      </c>
      <c r="I105" s="6">
        <v>18</v>
      </c>
      <c r="J105" s="6">
        <v>164.5</v>
      </c>
      <c r="K105" s="16">
        <v>9.13888888888889</v>
      </c>
      <c r="M105" s="6">
        <v>143.69072674519072</v>
      </c>
      <c r="N105" s="6">
        <v>113.77400384082958</v>
      </c>
      <c r="O105" s="26">
        <v>6</v>
      </c>
      <c r="P105" s="6">
        <f aca="true" t="shared" si="5" ref="P105:P114">(O105*210)/240</f>
        <v>5.25</v>
      </c>
      <c r="R105" s="6">
        <f>K105*240/M105</f>
        <v>15.264265015673628</v>
      </c>
      <c r="S105" s="6">
        <f aca="true" t="shared" si="6" ref="S105:S114">(H105*240)/M105</f>
        <v>7.158452030291522</v>
      </c>
      <c r="U105" s="6">
        <f aca="true" t="shared" si="7" ref="U105:U114">(K105*240)/O105</f>
        <v>365.5555555555556</v>
      </c>
      <c r="V105" s="6">
        <f aca="true" t="shared" si="8" ref="V105:V114">(H105*240)/O105</f>
        <v>171.43386243386246</v>
      </c>
      <c r="W105" s="6">
        <f aca="true" t="shared" si="9" ref="W105:W114">(P105*240)/M105</f>
        <v>8.76883309411038</v>
      </c>
    </row>
    <row r="106" spans="1:23" ht="12.75">
      <c r="A106" s="3">
        <v>1362</v>
      </c>
      <c r="B106" s="10"/>
      <c r="C106" s="6">
        <v>34</v>
      </c>
      <c r="D106" s="6">
        <v>187.90833333333333</v>
      </c>
      <c r="E106" s="6">
        <v>5.5267156862745095</v>
      </c>
      <c r="F106" s="6">
        <v>23</v>
      </c>
      <c r="G106" s="6">
        <v>91.53333333333333</v>
      </c>
      <c r="H106" s="6">
        <v>3.979710144927536</v>
      </c>
      <c r="I106" s="6">
        <v>11</v>
      </c>
      <c r="J106" s="6">
        <v>96.375</v>
      </c>
      <c r="K106" s="16">
        <v>8.761363636363637</v>
      </c>
      <c r="M106" s="6">
        <v>88.44790959377326</v>
      </c>
      <c r="N106" s="6">
        <v>70.03286178432607</v>
      </c>
      <c r="O106" s="26">
        <v>6.75</v>
      </c>
      <c r="P106" s="6">
        <f t="shared" si="5"/>
        <v>5.90625</v>
      </c>
      <c r="R106" s="6">
        <f aca="true" t="shared" si="10" ref="R106:R114">K106/(M106/240)</f>
        <v>23.77362316853789</v>
      </c>
      <c r="S106" s="6">
        <f t="shared" si="6"/>
        <v>10.79879037468908</v>
      </c>
      <c r="U106" s="6">
        <f t="shared" si="7"/>
        <v>311.51515151515156</v>
      </c>
      <c r="V106" s="6">
        <f t="shared" si="8"/>
        <v>141.50080515297907</v>
      </c>
      <c r="W106" s="6">
        <f t="shared" si="9"/>
        <v>16.026382155444317</v>
      </c>
    </row>
    <row r="107" spans="1:23" ht="12.75">
      <c r="A107" s="3">
        <v>1363</v>
      </c>
      <c r="B107" s="10"/>
      <c r="C107" s="6">
        <v>33</v>
      </c>
      <c r="D107" s="6">
        <v>184.4875</v>
      </c>
      <c r="E107" s="6">
        <v>5.590530303030303</v>
      </c>
      <c r="F107" s="6">
        <v>21</v>
      </c>
      <c r="G107" s="6">
        <v>90.6375</v>
      </c>
      <c r="H107" s="6">
        <v>4.316071428571429</v>
      </c>
      <c r="I107" s="6">
        <v>12</v>
      </c>
      <c r="J107" s="6">
        <v>93.85</v>
      </c>
      <c r="K107" s="16">
        <v>7.820833333333334</v>
      </c>
      <c r="M107" s="6">
        <v>97.73847753514741</v>
      </c>
      <c r="N107" s="6">
        <v>77.38911320422342</v>
      </c>
      <c r="O107" s="26">
        <v>7</v>
      </c>
      <c r="P107" s="6">
        <f t="shared" si="5"/>
        <v>6.125</v>
      </c>
      <c r="R107" s="6">
        <f t="shared" si="10"/>
        <v>19.204309779892146</v>
      </c>
      <c r="S107" s="6">
        <f t="shared" si="6"/>
        <v>10.59825330801415</v>
      </c>
      <c r="U107" s="6">
        <f t="shared" si="7"/>
        <v>268.14285714285717</v>
      </c>
      <c r="V107" s="6">
        <f t="shared" si="8"/>
        <v>147.9795918367347</v>
      </c>
      <c r="W107" s="6">
        <f t="shared" si="9"/>
        <v>15.040136055642755</v>
      </c>
    </row>
    <row r="108" spans="1:23" ht="12.75">
      <c r="A108" s="3">
        <v>1364</v>
      </c>
      <c r="B108" s="10"/>
      <c r="E108" s="6"/>
      <c r="F108" s="6"/>
      <c r="G108" s="6"/>
      <c r="H108" s="6"/>
      <c r="M108" s="6">
        <v>135.4338401054652</v>
      </c>
      <c r="N108" s="6">
        <v>107.23621901963294</v>
      </c>
      <c r="O108" s="26">
        <v>7</v>
      </c>
      <c r="P108" s="6">
        <f t="shared" si="5"/>
        <v>6.125</v>
      </c>
      <c r="R108" s="6">
        <f t="shared" si="10"/>
        <v>0</v>
      </c>
      <c r="S108" s="6">
        <f t="shared" si="6"/>
        <v>0</v>
      </c>
      <c r="U108" s="6">
        <f t="shared" si="7"/>
        <v>0</v>
      </c>
      <c r="V108" s="6">
        <f t="shared" si="8"/>
        <v>0</v>
      </c>
      <c r="W108" s="6">
        <f t="shared" si="9"/>
        <v>10.854008118320206</v>
      </c>
    </row>
    <row r="109" spans="1:23" ht="12.75">
      <c r="A109" s="3">
        <v>1365</v>
      </c>
      <c r="B109" s="10"/>
      <c r="E109" s="6"/>
      <c r="F109" s="6"/>
      <c r="G109" s="6"/>
      <c r="H109" s="6"/>
      <c r="M109" s="6">
        <v>130.96165122847006</v>
      </c>
      <c r="N109" s="6">
        <v>103.69514962710034</v>
      </c>
      <c r="O109" s="26">
        <v>7.5</v>
      </c>
      <c r="P109" s="6">
        <f t="shared" si="5"/>
        <v>6.5625</v>
      </c>
      <c r="R109" s="6">
        <f t="shared" si="10"/>
        <v>0</v>
      </c>
      <c r="S109" s="6">
        <f t="shared" si="6"/>
        <v>0</v>
      </c>
      <c r="U109" s="6">
        <f t="shared" si="7"/>
        <v>0</v>
      </c>
      <c r="V109" s="6">
        <f t="shared" si="8"/>
        <v>0</v>
      </c>
      <c r="W109" s="6">
        <f t="shared" si="9"/>
        <v>12.02642136248208</v>
      </c>
    </row>
    <row r="110" spans="1:23" ht="12.75">
      <c r="A110" s="3">
        <v>1366</v>
      </c>
      <c r="B110" s="10"/>
      <c r="C110" s="6">
        <v>43</v>
      </c>
      <c r="D110" s="6">
        <v>253.6875</v>
      </c>
      <c r="E110" s="6">
        <v>5.899709302325581</v>
      </c>
      <c r="F110" s="6">
        <v>27</v>
      </c>
      <c r="G110" s="6">
        <v>112.0875</v>
      </c>
      <c r="H110" s="6">
        <v>4.1513888888888895</v>
      </c>
      <c r="I110" s="16">
        <v>16</v>
      </c>
      <c r="J110" s="16">
        <v>141.6</v>
      </c>
      <c r="K110" s="16">
        <v>8.85</v>
      </c>
      <c r="M110" s="6">
        <v>123.60299920869053</v>
      </c>
      <c r="N110" s="6">
        <v>97.8685850176361</v>
      </c>
      <c r="O110" s="26">
        <v>8</v>
      </c>
      <c r="P110" s="6">
        <f t="shared" si="5"/>
        <v>7</v>
      </c>
      <c r="R110" s="6">
        <f t="shared" si="10"/>
        <v>17.1840490408639</v>
      </c>
      <c r="S110" s="6">
        <f t="shared" si="6"/>
        <v>8.060753701058099</v>
      </c>
      <c r="U110" s="6">
        <f t="shared" si="7"/>
        <v>265.5</v>
      </c>
      <c r="V110" s="6">
        <f t="shared" si="8"/>
        <v>124.54166666666669</v>
      </c>
      <c r="W110" s="6">
        <f t="shared" si="9"/>
        <v>13.591903196163537</v>
      </c>
    </row>
    <row r="111" spans="1:23" ht="12.75">
      <c r="A111" s="3">
        <v>1367</v>
      </c>
      <c r="B111" s="10"/>
      <c r="C111" s="6">
        <v>43</v>
      </c>
      <c r="D111" s="6">
        <v>265.16041666666666</v>
      </c>
      <c r="E111" s="6">
        <v>6.166521317829457</v>
      </c>
      <c r="F111" s="6">
        <v>32</v>
      </c>
      <c r="G111" s="6">
        <v>138.11875</v>
      </c>
      <c r="H111" s="6">
        <v>4.316210937499999</v>
      </c>
      <c r="I111" s="16">
        <v>11</v>
      </c>
      <c r="J111" s="16">
        <v>127.04166666666667</v>
      </c>
      <c r="K111" s="16">
        <v>11.549242424242424</v>
      </c>
      <c r="M111" s="6">
        <v>135.330981837989</v>
      </c>
      <c r="N111" s="6">
        <v>107.15477606792699</v>
      </c>
      <c r="O111" s="26">
        <v>8</v>
      </c>
      <c r="P111" s="6">
        <f t="shared" si="5"/>
        <v>7</v>
      </c>
      <c r="R111" s="6">
        <f t="shared" si="10"/>
        <v>20.481771019266336</v>
      </c>
      <c r="S111" s="6">
        <f t="shared" si="6"/>
        <v>7.654497225477257</v>
      </c>
      <c r="U111" s="6">
        <f t="shared" si="7"/>
        <v>346.4772727272727</v>
      </c>
      <c r="V111" s="6">
        <f t="shared" si="8"/>
        <v>129.48632812499997</v>
      </c>
      <c r="W111" s="6">
        <f t="shared" si="9"/>
        <v>12.414008804068281</v>
      </c>
    </row>
    <row r="112" spans="1:23" ht="12.75">
      <c r="A112" s="3">
        <v>1368</v>
      </c>
      <c r="B112" s="10"/>
      <c r="C112" s="6">
        <v>43.33333333333333</v>
      </c>
      <c r="D112" s="6">
        <v>271.5708333333333</v>
      </c>
      <c r="E112" s="6">
        <v>6.267019230769232</v>
      </c>
      <c r="F112" s="6">
        <v>31.33333333333333</v>
      </c>
      <c r="G112" s="6">
        <v>124.82083333333334</v>
      </c>
      <c r="H112" s="6">
        <v>3.983643617021277</v>
      </c>
      <c r="I112" s="16">
        <v>12</v>
      </c>
      <c r="J112" s="16">
        <v>146.75</v>
      </c>
      <c r="K112" s="16">
        <v>12.229166666666666</v>
      </c>
      <c r="M112" s="6">
        <v>141.4778931551906</v>
      </c>
      <c r="N112" s="6">
        <v>112.02188703363822</v>
      </c>
      <c r="O112" s="26">
        <v>8</v>
      </c>
      <c r="P112" s="6">
        <f t="shared" si="5"/>
        <v>7</v>
      </c>
      <c r="R112" s="6">
        <f t="shared" si="10"/>
        <v>20.7452905506624</v>
      </c>
      <c r="S112" s="6">
        <f t="shared" si="6"/>
        <v>6.757765801872415</v>
      </c>
      <c r="U112" s="6">
        <f t="shared" si="7"/>
        <v>366.875</v>
      </c>
      <c r="V112" s="6">
        <f t="shared" si="8"/>
        <v>119.5093085106383</v>
      </c>
      <c r="W112" s="6">
        <f t="shared" si="9"/>
        <v>11.87464672065173</v>
      </c>
    </row>
    <row r="113" spans="1:23" ht="12.75">
      <c r="A113" s="3">
        <v>1369</v>
      </c>
      <c r="B113" s="10"/>
      <c r="C113" s="6">
        <v>41.666666666666664</v>
      </c>
      <c r="D113" s="6">
        <v>287.43055555555554</v>
      </c>
      <c r="E113" s="6">
        <v>6.898333333333333</v>
      </c>
      <c r="F113" s="6">
        <v>30.666666666666664</v>
      </c>
      <c r="G113" s="6">
        <v>140.43055555555557</v>
      </c>
      <c r="H113" s="6">
        <v>4.5792572463768115</v>
      </c>
      <c r="I113" s="16">
        <v>11</v>
      </c>
      <c r="J113" s="16">
        <v>147</v>
      </c>
      <c r="K113" s="16">
        <v>13.363636363636363</v>
      </c>
      <c r="M113" s="6">
        <v>116.70889399691453</v>
      </c>
      <c r="N113" s="6">
        <v>92.40984755690472</v>
      </c>
      <c r="O113" s="26">
        <v>8</v>
      </c>
      <c r="P113" s="6">
        <f t="shared" si="5"/>
        <v>7</v>
      </c>
      <c r="R113" s="6">
        <f t="shared" si="10"/>
        <v>27.48096239655496</v>
      </c>
      <c r="S113" s="6">
        <f t="shared" si="6"/>
        <v>9.416777946327638</v>
      </c>
      <c r="U113" s="6">
        <f t="shared" si="7"/>
        <v>400.9090909090909</v>
      </c>
      <c r="V113" s="6">
        <f t="shared" si="8"/>
        <v>137.37771739130434</v>
      </c>
      <c r="W113" s="6">
        <f t="shared" si="9"/>
        <v>14.394789826766885</v>
      </c>
    </row>
    <row r="114" spans="1:23" ht="12.75">
      <c r="A114" s="3">
        <v>1370</v>
      </c>
      <c r="B114" s="10"/>
      <c r="C114" s="6">
        <v>47.333333333333336</v>
      </c>
      <c r="D114" s="6">
        <v>373.9166666666667</v>
      </c>
      <c r="E114" s="6">
        <v>7.899647887323944</v>
      </c>
      <c r="F114" s="6">
        <v>38.333333333333336</v>
      </c>
      <c r="G114" s="6">
        <v>243.71666666666664</v>
      </c>
      <c r="H114" s="6">
        <v>6.357826086956521</v>
      </c>
      <c r="I114" s="16">
        <v>9</v>
      </c>
      <c r="J114" s="16">
        <v>130.20000000000002</v>
      </c>
      <c r="K114" s="16">
        <v>14.466666666666669</v>
      </c>
      <c r="M114" s="6">
        <v>161.08594028553296</v>
      </c>
      <c r="N114" s="6">
        <v>127.54749595810841</v>
      </c>
      <c r="O114" s="26">
        <v>8</v>
      </c>
      <c r="P114" s="6">
        <f t="shared" si="5"/>
        <v>7</v>
      </c>
      <c r="R114" s="6">
        <f t="shared" si="10"/>
        <v>21.55371222246774</v>
      </c>
      <c r="S114" s="6">
        <f t="shared" si="6"/>
        <v>9.472448422034033</v>
      </c>
      <c r="U114" s="6">
        <f t="shared" si="7"/>
        <v>434.00000000000006</v>
      </c>
      <c r="V114" s="6">
        <f t="shared" si="8"/>
        <v>190.73478260869564</v>
      </c>
      <c r="W114" s="6">
        <f t="shared" si="9"/>
        <v>10.429215591516648</v>
      </c>
    </row>
    <row r="115" spans="1:15" ht="12.75">
      <c r="A115" s="3"/>
      <c r="B115" s="10"/>
      <c r="E115" s="6"/>
      <c r="F115" s="6"/>
      <c r="G115" s="6"/>
      <c r="H115" s="6"/>
      <c r="O115" s="26"/>
    </row>
    <row r="116" spans="1:11" ht="12.75">
      <c r="A116" s="3" t="s">
        <v>36</v>
      </c>
      <c r="B116" s="10">
        <v>8</v>
      </c>
      <c r="C116" s="6">
        <v>324.3333333333333</v>
      </c>
      <c r="D116" s="6">
        <v>2078.664583333333</v>
      </c>
      <c r="E116" s="6">
        <v>6.409037769784171</v>
      </c>
      <c r="F116" s="6">
        <v>224.33333333333331</v>
      </c>
      <c r="G116" s="6">
        <v>1031.3479166666666</v>
      </c>
      <c r="H116" s="6">
        <v>4.597390416047548</v>
      </c>
      <c r="I116" s="6">
        <v>100</v>
      </c>
      <c r="J116" s="6">
        <v>1047.3166666666666</v>
      </c>
      <c r="K116" s="16">
        <v>10.473166666666666</v>
      </c>
    </row>
    <row r="117" spans="1:23" ht="12.75">
      <c r="A117" s="3" t="s">
        <v>36</v>
      </c>
      <c r="B117" s="10">
        <v>8</v>
      </c>
      <c r="C117" s="6">
        <v>40.541666666666664</v>
      </c>
      <c r="D117" s="6">
        <v>259.83307291666665</v>
      </c>
      <c r="E117" s="6">
        <v>6.409037769784171</v>
      </c>
      <c r="F117" s="6">
        <v>28.041666666666664</v>
      </c>
      <c r="G117" s="6">
        <v>128.91848958333333</v>
      </c>
      <c r="H117" s="6">
        <v>4.597390416047548</v>
      </c>
      <c r="I117" s="6">
        <v>12.5</v>
      </c>
      <c r="J117" s="6">
        <v>130.91458333333333</v>
      </c>
      <c r="K117" s="16">
        <v>10.473166666666666</v>
      </c>
      <c r="M117" s="6">
        <f>AVERAGE(M105:M116)</f>
        <v>127.44793136923644</v>
      </c>
      <c r="N117" s="6">
        <f>AVERAGE(N105:N116)</f>
        <v>100.91299391103266</v>
      </c>
      <c r="O117" s="6">
        <f>AVERAGE(O105:O116)</f>
        <v>7.425</v>
      </c>
      <c r="P117" s="6">
        <f>AVERAGE(P105:P116)</f>
        <v>6.496875</v>
      </c>
      <c r="R117" s="6">
        <f>1/((1/R105+1/R106+1/R107+1/R110+1/R111+1/R112+1/R113+1/R114)/8)</f>
        <v>20.118031325002143</v>
      </c>
      <c r="S117" s="6">
        <f>1/((1/S105+1/S106+1/S107+1/S110+1/S111+1/S112+1/S113+1/S114)/8)</f>
        <v>8.500746363368446</v>
      </c>
      <c r="U117" s="6">
        <f>1/((1/U105+1/U106+1/U107+1/U110+1/U111+1/U112+1/U113+1/U114)/8)</f>
        <v>335.4029444075331</v>
      </c>
      <c r="V117" s="6">
        <f>1/((1/V105+1/V106+1/V107+1/V110+1/V111+1/V112+1/V113+1/V114)/8)</f>
        <v>142.0963287706964</v>
      </c>
      <c r="W117" s="6">
        <f>1/((1/W105+1/W106+1/W107+1/W108+1/W109+1/W110+1/W111+1/W112+1/W113+1/W114)/10)</f>
        <v>12.166889988672775</v>
      </c>
    </row>
    <row r="118" spans="1:10" ht="12.75">
      <c r="A118" s="3" t="s">
        <v>174</v>
      </c>
      <c r="B118" s="10"/>
      <c r="E118" s="6"/>
      <c r="F118" s="14">
        <v>0.6916752312435764</v>
      </c>
      <c r="G118" s="14">
        <v>0.49615889207714486</v>
      </c>
      <c r="H118" s="6"/>
      <c r="I118" s="14">
        <v>0.3083247687564234</v>
      </c>
      <c r="J118" s="14">
        <v>0.5038411079228551</v>
      </c>
    </row>
    <row r="119" spans="1:8" ht="12.75">
      <c r="A119" s="3"/>
      <c r="B119" s="10"/>
      <c r="E119" s="6"/>
      <c r="F119" s="6"/>
      <c r="G119" s="6"/>
      <c r="H119" s="6"/>
    </row>
    <row r="120" spans="1:23" ht="12.75">
      <c r="A120" s="3">
        <v>1371</v>
      </c>
      <c r="B120" s="10"/>
      <c r="C120" s="6">
        <v>45.16666666666667</v>
      </c>
      <c r="D120" s="6">
        <v>413.4114583333333</v>
      </c>
      <c r="E120" s="6">
        <v>9.153021217712176</v>
      </c>
      <c r="F120" s="6">
        <v>30.16666666666667</v>
      </c>
      <c r="G120" s="6">
        <v>171.83333333333334</v>
      </c>
      <c r="H120" s="6">
        <v>5.696132596685081</v>
      </c>
      <c r="I120" s="16">
        <v>15</v>
      </c>
      <c r="J120" s="16">
        <v>241.578125</v>
      </c>
      <c r="K120" s="16">
        <v>16.105208333333334</v>
      </c>
      <c r="M120" s="6">
        <v>161.8095651840714</v>
      </c>
      <c r="N120" s="6">
        <v>128.1204605735051</v>
      </c>
      <c r="O120" s="26">
        <v>8</v>
      </c>
      <c r="P120" s="6">
        <f aca="true" t="shared" si="11" ref="P120:P129">(O120*210)/240</f>
        <v>7</v>
      </c>
      <c r="R120" s="6">
        <f aca="true" t="shared" si="12" ref="R120:R129">K120*240/M120</f>
        <v>23.88764839459872</v>
      </c>
      <c r="S120" s="6">
        <f aca="true" t="shared" si="13" ref="S120:S129">(H120*240)/M120</f>
        <v>8.44864654106984</v>
      </c>
      <c r="U120" s="6">
        <f aca="true" t="shared" si="14" ref="U120:U129">(K120*240)/O120</f>
        <v>483.15625</v>
      </c>
      <c r="V120" s="6">
        <f aca="true" t="shared" si="15" ref="V120:V129">(H120*240)/O120</f>
        <v>170.88397790055245</v>
      </c>
      <c r="W120" s="6">
        <f aca="true" t="shared" si="16" ref="W120:W129">(P120*240)/M120</f>
        <v>10.382575332236168</v>
      </c>
    </row>
    <row r="121" spans="1:23" ht="12.75">
      <c r="A121" s="3">
        <v>1372</v>
      </c>
      <c r="B121" s="10"/>
      <c r="C121" s="6">
        <v>43</v>
      </c>
      <c r="D121" s="6">
        <v>305.45961538461535</v>
      </c>
      <c r="E121" s="6">
        <v>7.103711985688729</v>
      </c>
      <c r="F121" s="6">
        <v>43</v>
      </c>
      <c r="G121" s="6">
        <v>305.4596153846154</v>
      </c>
      <c r="H121" s="6">
        <v>7.103711985688729</v>
      </c>
      <c r="I121" s="16"/>
      <c r="M121" s="6">
        <v>131.74852387382396</v>
      </c>
      <c r="N121" s="6">
        <v>104.31819367039128</v>
      </c>
      <c r="O121" s="26">
        <v>8</v>
      </c>
      <c r="P121" s="6">
        <f t="shared" si="11"/>
        <v>7</v>
      </c>
      <c r="R121" s="6">
        <f t="shared" si="12"/>
        <v>0</v>
      </c>
      <c r="S121" s="6">
        <f t="shared" si="13"/>
        <v>12.940493194429072</v>
      </c>
      <c r="U121" s="6">
        <f t="shared" si="14"/>
        <v>0</v>
      </c>
      <c r="V121" s="6">
        <f t="shared" si="15"/>
        <v>213.11135957066188</v>
      </c>
      <c r="W121" s="6">
        <f t="shared" si="16"/>
        <v>12.751566018371046</v>
      </c>
    </row>
    <row r="122" spans="1:23" ht="12.75">
      <c r="A122" s="3">
        <v>1373</v>
      </c>
      <c r="B122" s="10"/>
      <c r="C122" s="6"/>
      <c r="D122" s="6"/>
      <c r="E122" s="6"/>
      <c r="F122" s="6"/>
      <c r="G122" s="6"/>
      <c r="H122" s="6"/>
      <c r="M122" s="6">
        <v>135.92172237366657</v>
      </c>
      <c r="N122" s="6">
        <v>107.62252313482227</v>
      </c>
      <c r="O122" s="26">
        <v>8</v>
      </c>
      <c r="P122" s="6">
        <f t="shared" si="11"/>
        <v>7</v>
      </c>
      <c r="R122" s="6">
        <f t="shared" si="12"/>
        <v>0</v>
      </c>
      <c r="S122" s="6">
        <f t="shared" si="13"/>
        <v>0</v>
      </c>
      <c r="U122" s="6">
        <f t="shared" si="14"/>
        <v>0</v>
      </c>
      <c r="V122" s="6">
        <f t="shared" si="15"/>
        <v>0</v>
      </c>
      <c r="W122" s="6">
        <f t="shared" si="16"/>
        <v>12.360055263142272</v>
      </c>
    </row>
    <row r="123" spans="1:23" ht="12.75">
      <c r="A123" s="3">
        <v>1374</v>
      </c>
      <c r="B123" s="10"/>
      <c r="C123" s="6"/>
      <c r="D123" s="6"/>
      <c r="E123" s="6"/>
      <c r="F123" s="6"/>
      <c r="G123" s="6"/>
      <c r="H123" s="6"/>
      <c r="M123" s="6">
        <v>134.90408903037616</v>
      </c>
      <c r="N123" s="6">
        <v>106.81676327452595</v>
      </c>
      <c r="O123" s="26">
        <v>8</v>
      </c>
      <c r="P123" s="6">
        <f t="shared" si="11"/>
        <v>7</v>
      </c>
      <c r="R123" s="6">
        <f t="shared" si="12"/>
        <v>0</v>
      </c>
      <c r="S123" s="6">
        <f t="shared" si="13"/>
        <v>0</v>
      </c>
      <c r="U123" s="6">
        <f t="shared" si="14"/>
        <v>0</v>
      </c>
      <c r="V123" s="6">
        <f t="shared" si="15"/>
        <v>0</v>
      </c>
      <c r="W123" s="6">
        <f t="shared" si="16"/>
        <v>12.453291905938572</v>
      </c>
    </row>
    <row r="124" spans="1:23" ht="12.75">
      <c r="A124" s="3">
        <v>1375</v>
      </c>
      <c r="B124" s="10"/>
      <c r="C124" s="6">
        <v>55.333333333333336</v>
      </c>
      <c r="D124" s="6">
        <v>485.8104166666667</v>
      </c>
      <c r="E124" s="6">
        <v>8.779706325301206</v>
      </c>
      <c r="F124" s="6">
        <v>46.333333333333336</v>
      </c>
      <c r="G124" s="6">
        <v>352.66041666666666</v>
      </c>
      <c r="H124" s="6">
        <v>7.611375899280575</v>
      </c>
      <c r="I124" s="16">
        <v>9</v>
      </c>
      <c r="J124" s="16">
        <v>133.15000000000003</v>
      </c>
      <c r="K124" s="16">
        <v>14.794444444444448</v>
      </c>
      <c r="M124" s="6">
        <v>163.21058804813285</v>
      </c>
      <c r="N124" s="6">
        <v>129.22978741962433</v>
      </c>
      <c r="O124" s="26">
        <v>8</v>
      </c>
      <c r="P124" s="6">
        <f t="shared" si="11"/>
        <v>7</v>
      </c>
      <c r="R124" s="6">
        <f t="shared" si="12"/>
        <v>21.755124524271253</v>
      </c>
      <c r="S124" s="6">
        <f t="shared" si="13"/>
        <v>11.19247370941775</v>
      </c>
      <c r="U124" s="6">
        <f t="shared" si="14"/>
        <v>443.8333333333334</v>
      </c>
      <c r="V124" s="6">
        <f t="shared" si="15"/>
        <v>228.34127697841726</v>
      </c>
      <c r="W124" s="6">
        <f t="shared" si="16"/>
        <v>10.293449831236114</v>
      </c>
    </row>
    <row r="125" spans="1:23" ht="12.75">
      <c r="A125" s="3">
        <v>1376</v>
      </c>
      <c r="B125" s="10"/>
      <c r="C125" s="6"/>
      <c r="D125" s="6"/>
      <c r="E125" s="6"/>
      <c r="F125" s="6"/>
      <c r="G125" s="6"/>
      <c r="H125" s="6"/>
      <c r="M125" s="6">
        <v>148.73065990311258</v>
      </c>
      <c r="N125" s="6">
        <v>117.76461191593364</v>
      </c>
      <c r="O125" s="26">
        <v>8</v>
      </c>
      <c r="P125" s="6">
        <f t="shared" si="11"/>
        <v>7</v>
      </c>
      <c r="R125" s="6">
        <f t="shared" si="12"/>
        <v>0</v>
      </c>
      <c r="S125" s="6">
        <f t="shared" si="13"/>
        <v>0</v>
      </c>
      <c r="U125" s="6">
        <f t="shared" si="14"/>
        <v>0</v>
      </c>
      <c r="V125" s="6">
        <f t="shared" si="15"/>
        <v>0</v>
      </c>
      <c r="W125" s="6">
        <f t="shared" si="16"/>
        <v>11.295586270473084</v>
      </c>
    </row>
    <row r="126" spans="1:23" ht="12.75">
      <c r="A126" s="3">
        <v>1377</v>
      </c>
      <c r="B126" s="10"/>
      <c r="C126" s="6"/>
      <c r="D126" s="6"/>
      <c r="E126" s="6"/>
      <c r="F126" s="6"/>
      <c r="G126" s="6"/>
      <c r="H126" s="6"/>
      <c r="M126" s="6">
        <v>137.94681319045128</v>
      </c>
      <c r="N126" s="6">
        <v>109.22598562391852</v>
      </c>
      <c r="O126" s="26">
        <v>8</v>
      </c>
      <c r="P126" s="6">
        <f t="shared" si="11"/>
        <v>7</v>
      </c>
      <c r="R126" s="6">
        <f t="shared" si="12"/>
        <v>0</v>
      </c>
      <c r="S126" s="6">
        <f t="shared" si="13"/>
        <v>0</v>
      </c>
      <c r="U126" s="6">
        <f t="shared" si="14"/>
        <v>0</v>
      </c>
      <c r="V126" s="6">
        <f t="shared" si="15"/>
        <v>0</v>
      </c>
      <c r="W126" s="6">
        <f t="shared" si="16"/>
        <v>12.178606820590836</v>
      </c>
    </row>
    <row r="127" spans="1:23" ht="12.75">
      <c r="A127" s="3">
        <v>1378</v>
      </c>
      <c r="B127" s="10"/>
      <c r="C127" s="6"/>
      <c r="D127" s="6"/>
      <c r="E127" s="6"/>
      <c r="F127" s="6"/>
      <c r="G127" s="6"/>
      <c r="H127" s="6"/>
      <c r="M127" s="6">
        <v>149.06822624388613</v>
      </c>
      <c r="N127" s="6">
        <v>118.03189620784073</v>
      </c>
      <c r="O127" s="26">
        <v>8</v>
      </c>
      <c r="P127" s="6">
        <f t="shared" si="11"/>
        <v>7</v>
      </c>
      <c r="R127" s="6">
        <f t="shared" si="12"/>
        <v>0</v>
      </c>
      <c r="S127" s="6">
        <f t="shared" si="13"/>
        <v>0</v>
      </c>
      <c r="U127" s="6">
        <f t="shared" si="14"/>
        <v>0</v>
      </c>
      <c r="V127" s="6">
        <f t="shared" si="15"/>
        <v>0</v>
      </c>
      <c r="W127" s="6">
        <f t="shared" si="16"/>
        <v>11.27000731364041</v>
      </c>
    </row>
    <row r="128" spans="1:23" ht="12.75">
      <c r="A128" s="3">
        <v>1379</v>
      </c>
      <c r="B128" s="10"/>
      <c r="C128" s="6">
        <v>50.5</v>
      </c>
      <c r="D128" s="6">
        <v>382.2416666666667</v>
      </c>
      <c r="E128" s="6">
        <v>7.56914191419142</v>
      </c>
      <c r="F128" s="6">
        <v>49.5</v>
      </c>
      <c r="G128" s="6">
        <v>366.24166666666673</v>
      </c>
      <c r="H128" s="6">
        <v>7.398821548821549</v>
      </c>
      <c r="I128" s="16">
        <v>1</v>
      </c>
      <c r="J128" s="16">
        <v>16</v>
      </c>
      <c r="K128" s="16">
        <v>16</v>
      </c>
      <c r="M128" s="6">
        <v>135.00002109824308</v>
      </c>
      <c r="N128" s="6">
        <v>106.89272207649726</v>
      </c>
      <c r="O128" s="26">
        <v>10</v>
      </c>
      <c r="P128" s="6">
        <f t="shared" si="11"/>
        <v>8.75</v>
      </c>
      <c r="R128" s="6">
        <f t="shared" si="12"/>
        <v>28.444439999054005</v>
      </c>
      <c r="S128" s="6">
        <f t="shared" si="13"/>
        <v>13.153458475572648</v>
      </c>
      <c r="U128" s="6">
        <f t="shared" si="14"/>
        <v>384</v>
      </c>
      <c r="V128" s="6">
        <f t="shared" si="15"/>
        <v>177.57171717171718</v>
      </c>
      <c r="W128" s="6">
        <f t="shared" si="16"/>
        <v>15.555553124482659</v>
      </c>
    </row>
    <row r="129" spans="1:23" ht="12.75">
      <c r="A129" s="3">
        <v>1380</v>
      </c>
      <c r="B129" s="10"/>
      <c r="C129" s="6">
        <v>31.333333333333332</v>
      </c>
      <c r="D129" s="6">
        <v>291.59999999999997</v>
      </c>
      <c r="E129" s="6">
        <v>9.306382978723404</v>
      </c>
      <c r="F129" s="6">
        <v>17.333333333333332</v>
      </c>
      <c r="G129" s="6">
        <v>122.24999999999999</v>
      </c>
      <c r="H129" s="6">
        <v>7.052884615384614</v>
      </c>
      <c r="I129" s="16">
        <v>14</v>
      </c>
      <c r="J129" s="16">
        <v>169.35</v>
      </c>
      <c r="K129" s="16">
        <v>12.096428571428572</v>
      </c>
      <c r="M129" s="6">
        <v>134.37252368026188</v>
      </c>
      <c r="N129" s="6">
        <v>106.39587099041357</v>
      </c>
      <c r="O129" s="26">
        <v>10</v>
      </c>
      <c r="P129" s="6">
        <f t="shared" si="11"/>
        <v>8.75</v>
      </c>
      <c r="R129" s="6">
        <f t="shared" si="12"/>
        <v>21.60518220265668</v>
      </c>
      <c r="S129" s="6">
        <f t="shared" si="13"/>
        <v>12.597012107326735</v>
      </c>
      <c r="U129" s="6">
        <f t="shared" si="14"/>
        <v>290.31428571428575</v>
      </c>
      <c r="V129" s="6">
        <f t="shared" si="15"/>
        <v>169.26923076923075</v>
      </c>
      <c r="W129" s="6">
        <f t="shared" si="16"/>
        <v>15.62819497977823</v>
      </c>
    </row>
    <row r="130" spans="1:8" ht="12.75">
      <c r="A130" s="3"/>
      <c r="B130" s="10"/>
      <c r="C130" s="6"/>
      <c r="D130" s="6"/>
      <c r="E130" s="6"/>
      <c r="F130" s="6"/>
      <c r="G130" s="6"/>
      <c r="H130" s="6"/>
    </row>
    <row r="131" spans="1:11" ht="12.75">
      <c r="A131" s="3" t="s">
        <v>37</v>
      </c>
      <c r="B131" s="10">
        <v>5</v>
      </c>
      <c r="C131" s="6">
        <v>225.33333333333334</v>
      </c>
      <c r="D131" s="6">
        <v>1878.523157051282</v>
      </c>
      <c r="E131" s="6">
        <v>8.336641229517523</v>
      </c>
      <c r="F131" s="6">
        <v>186.33333333333334</v>
      </c>
      <c r="G131" s="6">
        <v>1318.4450320512822</v>
      </c>
      <c r="H131" s="6">
        <v>7.075733624604376</v>
      </c>
      <c r="I131" s="6">
        <v>39</v>
      </c>
      <c r="J131" s="6">
        <v>560.078125</v>
      </c>
      <c r="K131" s="16">
        <v>14.360977564102564</v>
      </c>
    </row>
    <row r="132" spans="1:23" ht="12.75">
      <c r="A132" s="3" t="s">
        <v>37</v>
      </c>
      <c r="B132" s="10">
        <v>5</v>
      </c>
      <c r="C132" s="6">
        <v>45.06666666666667</v>
      </c>
      <c r="D132" s="6">
        <v>375.7046314102564</v>
      </c>
      <c r="E132" s="16">
        <v>8.336641229517523</v>
      </c>
      <c r="F132" s="6">
        <v>37.266666666666666</v>
      </c>
      <c r="G132" s="6">
        <v>263.6890064102564</v>
      </c>
      <c r="H132" s="16">
        <v>7.075733624604376</v>
      </c>
      <c r="I132" s="6">
        <v>7.8</v>
      </c>
      <c r="J132" s="6">
        <v>112.015625</v>
      </c>
      <c r="K132" s="16">
        <v>14.360977564102564</v>
      </c>
      <c r="M132" s="6">
        <f>AVERAGE(M120:M131)</f>
        <v>143.2712732626026</v>
      </c>
      <c r="N132" s="6">
        <f>AVERAGE(N120:N131)</f>
        <v>113.44188148874727</v>
      </c>
      <c r="O132" s="6">
        <f>AVERAGE(O120:O131)</f>
        <v>8.4</v>
      </c>
      <c r="P132" s="6">
        <f>AVERAGE(P120:P131)</f>
        <v>7.35</v>
      </c>
      <c r="R132" s="6">
        <f>1/((1/R120+1/R124+1/R128+1/R129)/4)</f>
        <v>23.630848219127646</v>
      </c>
      <c r="S132" s="6">
        <f>1/((1/S120+1/S124+1/S128+1/S129)/4)</f>
        <v>11.015719754334592</v>
      </c>
      <c r="U132" s="6">
        <f>1/((1/U120+1/U124+1/U128+1/U129)/4)</f>
        <v>385.6711089307085</v>
      </c>
      <c r="V132" s="6">
        <f>1/((1/V120+1/V121+1/V124+1/V128+1/V129)/5)</f>
        <v>188.94311318985478</v>
      </c>
      <c r="W132" s="6">
        <f>1/((1/W120+1/W121+1/W122+1/W123+1/W124+1/W125+1/W126+1/W127+1/W128+1/W129)/10)</f>
        <v>12.184170493388367</v>
      </c>
    </row>
    <row r="133" spans="1:10" ht="12.75">
      <c r="A133" s="3" t="s">
        <v>174</v>
      </c>
      <c r="B133" s="10"/>
      <c r="C133" s="6"/>
      <c r="D133" s="6"/>
      <c r="E133" s="6"/>
      <c r="F133" s="14">
        <v>0.826923076923077</v>
      </c>
      <c r="G133" s="14">
        <v>0.7018518920580386</v>
      </c>
      <c r="H133" s="6"/>
      <c r="I133" s="14">
        <v>0.17307692307692307</v>
      </c>
      <c r="J133" s="14">
        <v>0.29814810794196156</v>
      </c>
    </row>
    <row r="134" spans="1:8" ht="12.75">
      <c r="A134" s="3"/>
      <c r="B134" s="10"/>
      <c r="C134" s="6"/>
      <c r="D134" s="6"/>
      <c r="E134" s="6"/>
      <c r="F134" s="6"/>
      <c r="G134" s="6"/>
      <c r="H134" s="6"/>
    </row>
    <row r="135" spans="1:23" ht="12.75">
      <c r="A135" s="3">
        <v>1381</v>
      </c>
      <c r="B135" s="10"/>
      <c r="C135" s="6"/>
      <c r="D135" s="6"/>
      <c r="E135" s="6"/>
      <c r="F135" s="6"/>
      <c r="G135" s="6"/>
      <c r="H135" s="6"/>
      <c r="M135" s="6">
        <v>133.7179199720174</v>
      </c>
      <c r="N135" s="6">
        <v>105.87755720285719</v>
      </c>
      <c r="O135" s="26">
        <v>10</v>
      </c>
      <c r="P135" s="6">
        <f aca="true" t="shared" si="17" ref="P135:P144">(O135*210)/240</f>
        <v>8.75</v>
      </c>
      <c r="R135" s="6">
        <f aca="true" t="shared" si="18" ref="R135:R144">K135*240/M135</f>
        <v>0</v>
      </c>
      <c r="S135" s="6">
        <f aca="true" t="shared" si="19" ref="S135:S144">(H135*240)/M135</f>
        <v>0</v>
      </c>
      <c r="U135" s="6">
        <f aca="true" t="shared" si="20" ref="U135:U144">(K135*240)/O135</f>
        <v>0</v>
      </c>
      <c r="V135" s="6">
        <f aca="true" t="shared" si="21" ref="V135:V144">(H135*240)/O135</f>
        <v>0</v>
      </c>
      <c r="W135" s="6">
        <f aca="true" t="shared" si="22" ref="W135:W144">(P135*240)/M135</f>
        <v>15.704701362685409</v>
      </c>
    </row>
    <row r="136" spans="1:23" ht="12.75">
      <c r="A136" s="3">
        <v>1382</v>
      </c>
      <c r="B136" s="10"/>
      <c r="C136" s="6">
        <v>8</v>
      </c>
      <c r="D136" s="6">
        <v>58.8</v>
      </c>
      <c r="E136" s="6">
        <v>7.35</v>
      </c>
      <c r="F136" s="6">
        <v>5</v>
      </c>
      <c r="G136" s="6">
        <v>36.3</v>
      </c>
      <c r="H136" s="6">
        <v>7.260000000000001</v>
      </c>
      <c r="I136" s="8">
        <v>3</v>
      </c>
      <c r="J136" s="16">
        <v>22.5</v>
      </c>
      <c r="K136" s="16">
        <v>7.5</v>
      </c>
      <c r="M136" s="6">
        <v>145.04047809335333</v>
      </c>
      <c r="N136" s="6">
        <v>114.84273401255696</v>
      </c>
      <c r="O136" s="26">
        <v>10</v>
      </c>
      <c r="P136" s="6">
        <f t="shared" si="17"/>
        <v>8.75</v>
      </c>
      <c r="R136" s="6">
        <f t="shared" si="18"/>
        <v>12.410328645231399</v>
      </c>
      <c r="S136" s="6">
        <f t="shared" si="19"/>
        <v>12.013198128583994</v>
      </c>
      <c r="U136" s="6">
        <f t="shared" si="20"/>
        <v>180</v>
      </c>
      <c r="V136" s="6">
        <f t="shared" si="21"/>
        <v>174.24</v>
      </c>
      <c r="W136" s="6">
        <f t="shared" si="22"/>
        <v>14.478716752769966</v>
      </c>
    </row>
    <row r="137" spans="1:23" ht="12.75">
      <c r="A137" s="3">
        <v>1383</v>
      </c>
      <c r="B137" s="10"/>
      <c r="C137" s="6">
        <v>12</v>
      </c>
      <c r="D137" s="6">
        <v>64.5</v>
      </c>
      <c r="E137" s="6">
        <v>5.375</v>
      </c>
      <c r="F137" s="6">
        <v>12</v>
      </c>
      <c r="G137" s="6">
        <v>64.5</v>
      </c>
      <c r="H137" s="6">
        <v>5.375</v>
      </c>
      <c r="M137" s="6">
        <v>143.21844942037507</v>
      </c>
      <c r="N137" s="6">
        <v>113.40005568575624</v>
      </c>
      <c r="O137" s="26">
        <v>8</v>
      </c>
      <c r="P137" s="6">
        <f t="shared" si="17"/>
        <v>7</v>
      </c>
      <c r="R137" s="6">
        <f t="shared" si="18"/>
        <v>0</v>
      </c>
      <c r="S137" s="6">
        <f t="shared" si="19"/>
        <v>9.007219427530524</v>
      </c>
      <c r="U137" s="6">
        <f t="shared" si="20"/>
        <v>0</v>
      </c>
      <c r="V137" s="6">
        <f t="shared" si="21"/>
        <v>161.25</v>
      </c>
      <c r="W137" s="6">
        <f t="shared" si="22"/>
        <v>11.73033227771417</v>
      </c>
    </row>
    <row r="138" spans="1:23" ht="12.75">
      <c r="A138" s="3">
        <v>1384</v>
      </c>
      <c r="B138" s="10"/>
      <c r="C138" s="6"/>
      <c r="D138" s="6"/>
      <c r="E138" s="6"/>
      <c r="F138" s="6"/>
      <c r="G138" s="6"/>
      <c r="H138" s="6"/>
      <c r="M138" s="6">
        <v>154.31367769072295</v>
      </c>
      <c r="N138" s="6">
        <v>122.18523321557684</v>
      </c>
      <c r="O138" s="26">
        <v>8</v>
      </c>
      <c r="P138" s="6">
        <f t="shared" si="17"/>
        <v>7</v>
      </c>
      <c r="R138" s="6">
        <f t="shared" si="18"/>
        <v>0</v>
      </c>
      <c r="S138" s="6">
        <f t="shared" si="19"/>
        <v>0</v>
      </c>
      <c r="U138" s="6">
        <f t="shared" si="20"/>
        <v>0</v>
      </c>
      <c r="V138" s="6">
        <f t="shared" si="21"/>
        <v>0</v>
      </c>
      <c r="W138" s="6">
        <f t="shared" si="22"/>
        <v>10.886915697564238</v>
      </c>
    </row>
    <row r="139" spans="1:23" ht="12.75">
      <c r="A139" s="3">
        <v>1385</v>
      </c>
      <c r="B139" s="10"/>
      <c r="C139" s="6">
        <v>38.75</v>
      </c>
      <c r="D139" s="6">
        <v>418.08333333333337</v>
      </c>
      <c r="E139" s="6">
        <v>10.789247311827959</v>
      </c>
      <c r="F139" s="6">
        <v>30.75</v>
      </c>
      <c r="G139" s="6">
        <v>257.58333333333337</v>
      </c>
      <c r="H139" s="6">
        <v>8.37669376693767</v>
      </c>
      <c r="I139" s="16">
        <v>8</v>
      </c>
      <c r="J139" s="16">
        <v>160.5</v>
      </c>
      <c r="K139" s="16">
        <v>20.0625</v>
      </c>
      <c r="M139" s="6">
        <v>176.3812591938028</v>
      </c>
      <c r="N139" s="6">
        <v>139.65829608860082</v>
      </c>
      <c r="O139" s="26">
        <v>8</v>
      </c>
      <c r="P139" s="6">
        <f t="shared" si="17"/>
        <v>7</v>
      </c>
      <c r="R139" s="6">
        <f t="shared" si="18"/>
        <v>27.298818604698884</v>
      </c>
      <c r="S139" s="6">
        <f t="shared" si="19"/>
        <v>11.398073203775363</v>
      </c>
      <c r="U139" s="6">
        <f t="shared" si="20"/>
        <v>601.875</v>
      </c>
      <c r="V139" s="6">
        <f t="shared" si="21"/>
        <v>251.3008130081301</v>
      </c>
      <c r="W139" s="6">
        <f t="shared" si="22"/>
        <v>9.52482144463014</v>
      </c>
    </row>
    <row r="140" spans="1:23" ht="12.75">
      <c r="A140" s="3">
        <v>1386</v>
      </c>
      <c r="B140" s="10"/>
      <c r="C140" s="6">
        <v>37.5</v>
      </c>
      <c r="D140" s="6">
        <v>398.92083333333335</v>
      </c>
      <c r="E140" s="6">
        <v>10.63788888888889</v>
      </c>
      <c r="F140" s="6">
        <v>29.5</v>
      </c>
      <c r="G140" s="6">
        <v>234.72083333333336</v>
      </c>
      <c r="H140" s="6">
        <v>7.956638418079096</v>
      </c>
      <c r="I140" s="16">
        <v>8</v>
      </c>
      <c r="J140" s="16">
        <v>164.2</v>
      </c>
      <c r="K140" s="16">
        <v>20.525</v>
      </c>
      <c r="M140" s="6">
        <v>167.33578193274866</v>
      </c>
      <c r="N140" s="6">
        <v>132.49610693448582</v>
      </c>
      <c r="O140" s="26">
        <v>9.3333333</v>
      </c>
      <c r="P140" s="6">
        <f t="shared" si="17"/>
        <v>8.166666637499999</v>
      </c>
      <c r="R140" s="6">
        <f t="shared" si="18"/>
        <v>29.43781624649612</v>
      </c>
      <c r="S140" s="6">
        <f t="shared" si="19"/>
        <v>11.411744686539535</v>
      </c>
      <c r="U140" s="6">
        <f t="shared" si="20"/>
        <v>527.7857161706632</v>
      </c>
      <c r="V140" s="6">
        <f t="shared" si="21"/>
        <v>204.59927433845988</v>
      </c>
      <c r="W140" s="6">
        <f t="shared" si="22"/>
        <v>11.712975971796116</v>
      </c>
    </row>
    <row r="141" spans="1:23" ht="12.75">
      <c r="A141" s="3">
        <v>1387</v>
      </c>
      <c r="B141" s="10"/>
      <c r="C141" s="6">
        <v>42.5</v>
      </c>
      <c r="D141" s="6">
        <v>390.425</v>
      </c>
      <c r="E141" s="6">
        <v>9.186470588235295</v>
      </c>
      <c r="F141" s="6">
        <v>32.5</v>
      </c>
      <c r="G141" s="6">
        <v>265.42500000000007</v>
      </c>
      <c r="H141" s="6">
        <v>8.166923076923077</v>
      </c>
      <c r="I141" s="6">
        <v>10</v>
      </c>
      <c r="J141" s="6">
        <v>125</v>
      </c>
      <c r="K141" s="16">
        <v>12.5</v>
      </c>
      <c r="M141" s="6">
        <v>169.14200889217568</v>
      </c>
      <c r="N141" s="6">
        <v>133.9262734989829</v>
      </c>
      <c r="O141" s="26">
        <v>12</v>
      </c>
      <c r="P141" s="6">
        <f t="shared" si="17"/>
        <v>10.5</v>
      </c>
      <c r="R141" s="6">
        <f t="shared" si="18"/>
        <v>17.73657543533395</v>
      </c>
      <c r="S141" s="6">
        <f t="shared" si="19"/>
        <v>11.588259778273265</v>
      </c>
      <c r="U141" s="6">
        <f t="shared" si="20"/>
        <v>250</v>
      </c>
      <c r="V141" s="6">
        <f t="shared" si="21"/>
        <v>163.33846153846153</v>
      </c>
      <c r="W141" s="6">
        <f t="shared" si="22"/>
        <v>14.89872336568052</v>
      </c>
    </row>
    <row r="142" spans="1:23" ht="12.75">
      <c r="A142" s="3">
        <v>1388</v>
      </c>
      <c r="B142" s="10"/>
      <c r="C142" s="6">
        <v>38</v>
      </c>
      <c r="D142" s="6">
        <v>384.6229166666667</v>
      </c>
      <c r="E142" s="6">
        <v>10.121655701754387</v>
      </c>
      <c r="F142" s="6">
        <v>31</v>
      </c>
      <c r="G142" s="6">
        <v>258.6229166666667</v>
      </c>
      <c r="H142" s="6">
        <v>8.342674731182797</v>
      </c>
      <c r="I142" s="16">
        <v>7</v>
      </c>
      <c r="J142" s="16">
        <v>126</v>
      </c>
      <c r="K142" s="16">
        <v>18</v>
      </c>
      <c r="M142" s="6">
        <v>132.96020168385724</v>
      </c>
      <c r="N142" s="6">
        <v>105.27759751596469</v>
      </c>
      <c r="O142" s="26">
        <v>12</v>
      </c>
      <c r="P142" s="6">
        <f t="shared" si="17"/>
        <v>10.5</v>
      </c>
      <c r="R142" s="6">
        <f t="shared" si="18"/>
        <v>32.49092544453092</v>
      </c>
      <c r="S142" s="6">
        <f t="shared" si="19"/>
        <v>15.058956816601794</v>
      </c>
      <c r="U142" s="6">
        <f t="shared" si="20"/>
        <v>360</v>
      </c>
      <c r="V142" s="6">
        <f t="shared" si="21"/>
        <v>166.85349462365593</v>
      </c>
      <c r="W142" s="6">
        <f t="shared" si="22"/>
        <v>18.953039842643037</v>
      </c>
    </row>
    <row r="143" spans="1:23" ht="12.75">
      <c r="A143" s="3">
        <v>1389</v>
      </c>
      <c r="B143" s="10"/>
      <c r="C143" s="6">
        <v>47.5</v>
      </c>
      <c r="D143" s="6">
        <v>501.2291666666667</v>
      </c>
      <c r="E143" s="6">
        <v>10.552192982456141</v>
      </c>
      <c r="F143" s="6">
        <v>38.5</v>
      </c>
      <c r="G143" s="6">
        <v>316.7291666666667</v>
      </c>
      <c r="H143" s="6">
        <v>8.226731601731602</v>
      </c>
      <c r="I143" s="16">
        <v>9</v>
      </c>
      <c r="J143" s="16">
        <v>184.5</v>
      </c>
      <c r="K143" s="16">
        <v>20.5</v>
      </c>
      <c r="M143" s="6">
        <v>153.3232230393815</v>
      </c>
      <c r="N143" s="6">
        <v>121.40099338424994</v>
      </c>
      <c r="O143" s="26">
        <v>12</v>
      </c>
      <c r="P143" s="6">
        <f t="shared" si="17"/>
        <v>10.5</v>
      </c>
      <c r="R143" s="6">
        <f t="shared" si="18"/>
        <v>32.08907236926714</v>
      </c>
      <c r="S143" s="6">
        <f t="shared" si="19"/>
        <v>12.877472474658653</v>
      </c>
      <c r="U143" s="6">
        <f t="shared" si="20"/>
        <v>410</v>
      </c>
      <c r="V143" s="6">
        <f t="shared" si="21"/>
        <v>164.53463203463204</v>
      </c>
      <c r="W143" s="6">
        <f t="shared" si="22"/>
        <v>16.43586633547829</v>
      </c>
    </row>
    <row r="144" spans="1:23" ht="12.75">
      <c r="A144" s="3">
        <v>1390</v>
      </c>
      <c r="B144" s="10"/>
      <c r="C144" s="6">
        <v>42</v>
      </c>
      <c r="D144" s="6">
        <v>313.4666666666667</v>
      </c>
      <c r="E144" s="6">
        <v>7.4634920634920645</v>
      </c>
      <c r="F144" s="6">
        <v>33</v>
      </c>
      <c r="G144" s="6">
        <v>185.41666666666669</v>
      </c>
      <c r="H144" s="6">
        <v>5.618686868686869</v>
      </c>
      <c r="I144" s="16">
        <v>9</v>
      </c>
      <c r="J144" s="16">
        <v>128.05</v>
      </c>
      <c r="K144" s="16">
        <v>14.22777777777778</v>
      </c>
      <c r="M144" s="6">
        <v>164.8063094220881</v>
      </c>
      <c r="N144" s="6">
        <v>130.49327612096013</v>
      </c>
      <c r="O144" s="26">
        <v>9</v>
      </c>
      <c r="P144" s="6">
        <f t="shared" si="17"/>
        <v>7.875</v>
      </c>
      <c r="R144" s="6">
        <f t="shared" si="18"/>
        <v>20.719271480810296</v>
      </c>
      <c r="S144" s="6">
        <f t="shared" si="19"/>
        <v>8.182240432502025</v>
      </c>
      <c r="U144" s="6">
        <f t="shared" si="20"/>
        <v>379.40740740740745</v>
      </c>
      <c r="V144" s="6">
        <f t="shared" si="21"/>
        <v>149.83164983164986</v>
      </c>
      <c r="W144" s="6">
        <f t="shared" si="22"/>
        <v>11.468007545509016</v>
      </c>
    </row>
    <row r="145" spans="1:8" ht="12.75">
      <c r="A145" s="3"/>
      <c r="B145" s="10"/>
      <c r="C145" s="6"/>
      <c r="D145" s="6"/>
      <c r="E145" s="6"/>
      <c r="F145" s="6"/>
      <c r="G145" s="6"/>
      <c r="H145" s="6"/>
    </row>
    <row r="146" spans="1:11" ht="12.75">
      <c r="A146" s="3" t="s">
        <v>38</v>
      </c>
      <c r="B146" s="10">
        <v>8</v>
      </c>
      <c r="C146" s="6">
        <v>266.25</v>
      </c>
      <c r="D146" s="6">
        <v>2530.047916666667</v>
      </c>
      <c r="E146" s="6">
        <v>9.502527386541471</v>
      </c>
      <c r="F146" s="6">
        <v>212.25</v>
      </c>
      <c r="G146" s="6">
        <v>1619.2979166666669</v>
      </c>
      <c r="H146" s="6">
        <v>7.629201020808796</v>
      </c>
      <c r="I146" s="6">
        <v>54</v>
      </c>
      <c r="J146" s="6">
        <v>910.75</v>
      </c>
      <c r="K146" s="16">
        <v>16.86574074074074</v>
      </c>
    </row>
    <row r="147" spans="1:23" ht="12.75">
      <c r="A147" s="3" t="s">
        <v>38</v>
      </c>
      <c r="B147" s="10">
        <v>8</v>
      </c>
      <c r="C147" s="6">
        <v>33.28125</v>
      </c>
      <c r="D147" s="6">
        <v>316.25598958333336</v>
      </c>
      <c r="E147" s="6">
        <v>9.502527386541471</v>
      </c>
      <c r="F147" s="6">
        <v>26.53125</v>
      </c>
      <c r="G147" s="6">
        <v>202.41223958333336</v>
      </c>
      <c r="H147" s="6">
        <v>7.629201020808796</v>
      </c>
      <c r="I147" s="6">
        <v>6.75</v>
      </c>
      <c r="J147" s="6">
        <v>113.84375</v>
      </c>
      <c r="K147" s="16">
        <v>16.86574074074074</v>
      </c>
      <c r="M147" s="6">
        <f>AVERAGE(M135:M146)</f>
        <v>154.0239309340523</v>
      </c>
      <c r="N147" s="6">
        <f>AVERAGE(N135:N146)</f>
        <v>121.95581236599917</v>
      </c>
      <c r="O147" s="6">
        <f>AVERAGE(O135:O146)</f>
        <v>9.833333329999999</v>
      </c>
      <c r="P147" s="6">
        <f>AVERAGE(P135:P146)</f>
        <v>8.60416666375</v>
      </c>
      <c r="R147" s="6">
        <f>1/((1/R136+1/R139+1/R140+1/R141+1/R142+1/R143+1/R144)/7)</f>
        <v>22.028818125625016</v>
      </c>
      <c r="S147" s="6">
        <f>1/((1/S136+1/S139+1/S140+1/S141+1/S142+1/S143+1/S144)/7)</f>
        <v>11.453334413033662</v>
      </c>
      <c r="U147" s="6">
        <f>1/((1/U136+1/U139+1/U140+1/U141+1/U142+1/U143+1/U144)/7)</f>
        <v>333.9020829078968</v>
      </c>
      <c r="V147" s="6">
        <f>1/((1/V136+1/V137+1/V139+1/V140+1/V141+1/V142+1/V143+1/V144)/8)</f>
        <v>175.15012935398758</v>
      </c>
      <c r="W147" s="6">
        <f>1/((1/W135+1/W136+1/W137+1/W138+1/W139+1/W140+1/W141+1/W142+1/W143+1/W144)/10)</f>
        <v>13.018591035756302</v>
      </c>
    </row>
    <row r="148" spans="1:10" ht="12.75">
      <c r="A148" s="3" t="s">
        <v>174</v>
      </c>
      <c r="B148" s="10"/>
      <c r="C148" s="6"/>
      <c r="D148" s="6"/>
      <c r="E148" s="6"/>
      <c r="F148" s="14">
        <v>0.7971830985915493</v>
      </c>
      <c r="G148" s="14">
        <v>0.640026580524249</v>
      </c>
      <c r="H148" s="6"/>
      <c r="I148" s="14">
        <v>0.2028169014084507</v>
      </c>
      <c r="J148" s="14">
        <v>0.359973419475751</v>
      </c>
    </row>
    <row r="149" spans="1:8" ht="12.75">
      <c r="A149" s="3"/>
      <c r="B149" s="10"/>
      <c r="C149" s="6"/>
      <c r="D149" s="6"/>
      <c r="E149" s="6"/>
      <c r="F149" s="6"/>
      <c r="G149" s="6"/>
      <c r="H149" s="6"/>
    </row>
    <row r="150" spans="1:23" ht="12.75">
      <c r="A150" s="3">
        <v>1391</v>
      </c>
      <c r="B150" s="10"/>
      <c r="C150" s="6">
        <v>39</v>
      </c>
      <c r="D150" s="6">
        <v>387.9875</v>
      </c>
      <c r="E150" s="6">
        <v>9.948397435897435</v>
      </c>
      <c r="F150" s="6">
        <v>30</v>
      </c>
      <c r="G150" s="6">
        <v>208.8875</v>
      </c>
      <c r="H150" s="6">
        <v>6.9629166666666675</v>
      </c>
      <c r="I150" s="16">
        <v>9</v>
      </c>
      <c r="J150" s="16">
        <v>179.1</v>
      </c>
      <c r="K150" s="16">
        <v>19.9</v>
      </c>
      <c r="M150" s="6">
        <v>134.03673653702876</v>
      </c>
      <c r="N150" s="6">
        <v>106.129995463236</v>
      </c>
      <c r="O150" s="26">
        <v>9</v>
      </c>
      <c r="P150" s="6">
        <f aca="true" t="shared" si="23" ref="P150:P159">(O150*210)/240</f>
        <v>7.875</v>
      </c>
      <c r="R150" s="6">
        <f aca="true" t="shared" si="24" ref="R150:R159">K150*240/M150</f>
        <v>35.63202240962193</v>
      </c>
      <c r="S150" s="6">
        <f aca="true" t="shared" si="25" ref="S150:S159">(H150*240)/M150</f>
        <v>12.467477522763657</v>
      </c>
      <c r="U150" s="6">
        <f aca="true" t="shared" si="26" ref="U150:U159">(K150*240)/O150</f>
        <v>530.6666666666666</v>
      </c>
      <c r="V150" s="6">
        <f aca="true" t="shared" si="27" ref="V150:V159">(H150*240)/O150</f>
        <v>185.6777777777778</v>
      </c>
      <c r="W150" s="6">
        <f aca="true" t="shared" si="28" ref="W150:W159">(P150*240)/M150</f>
        <v>14.10061188320466</v>
      </c>
    </row>
    <row r="151" spans="1:23" ht="12.75">
      <c r="A151" s="3">
        <v>1392</v>
      </c>
      <c r="B151" s="10"/>
      <c r="C151" s="6">
        <v>43</v>
      </c>
      <c r="D151" s="6">
        <v>395.09375000000006</v>
      </c>
      <c r="E151" s="6">
        <v>9.188226744186048</v>
      </c>
      <c r="F151" s="6">
        <v>27</v>
      </c>
      <c r="G151" s="6">
        <v>139.11875</v>
      </c>
      <c r="H151" s="6">
        <v>5.152546296296298</v>
      </c>
      <c r="I151" s="6">
        <v>16</v>
      </c>
      <c r="J151" s="6">
        <v>255.97500000000002</v>
      </c>
      <c r="K151" s="16">
        <v>15.998437500000001</v>
      </c>
      <c r="M151" s="6">
        <v>113.61413083783263</v>
      </c>
      <c r="N151" s="6">
        <v>89.95942084167046</v>
      </c>
      <c r="O151" s="26">
        <v>9</v>
      </c>
      <c r="P151" s="6">
        <f t="shared" si="23"/>
        <v>7.875</v>
      </c>
      <c r="R151" s="6">
        <f t="shared" si="24"/>
        <v>33.795312006395555</v>
      </c>
      <c r="S151" s="6">
        <f t="shared" si="25"/>
        <v>10.884307277553274</v>
      </c>
      <c r="U151" s="6">
        <f t="shared" si="26"/>
        <v>426.62500000000006</v>
      </c>
      <c r="V151" s="6">
        <f t="shared" si="27"/>
        <v>137.40123456790127</v>
      </c>
      <c r="W151" s="6">
        <f t="shared" si="28"/>
        <v>16.635254664736163</v>
      </c>
    </row>
    <row r="152" spans="1:23" ht="12.75">
      <c r="A152" s="3">
        <v>1393</v>
      </c>
      <c r="B152" s="10"/>
      <c r="C152" s="6">
        <v>87</v>
      </c>
      <c r="D152" s="6">
        <v>749.25</v>
      </c>
      <c r="E152" s="6">
        <v>8.612068965517242</v>
      </c>
      <c r="F152" s="6">
        <v>69</v>
      </c>
      <c r="G152" s="6">
        <v>423.18749999999994</v>
      </c>
      <c r="H152" s="6">
        <v>6.133152173913044</v>
      </c>
      <c r="I152" s="6">
        <v>18</v>
      </c>
      <c r="J152" s="6">
        <v>326.0625</v>
      </c>
      <c r="K152" s="16">
        <v>18.114583333333332</v>
      </c>
      <c r="M152" s="6">
        <v>99.65678820784771</v>
      </c>
      <c r="N152" s="6">
        <v>78.9080274082746</v>
      </c>
      <c r="O152" s="26">
        <v>9</v>
      </c>
      <c r="P152" s="6">
        <f t="shared" si="23"/>
        <v>7.875</v>
      </c>
      <c r="R152" s="6">
        <f t="shared" si="24"/>
        <v>43.624725201184496</v>
      </c>
      <c r="S152" s="6">
        <f t="shared" si="25"/>
        <v>14.77025848624748</v>
      </c>
      <c r="U152" s="6">
        <f t="shared" si="26"/>
        <v>483.05555555555554</v>
      </c>
      <c r="V152" s="6">
        <f t="shared" si="27"/>
        <v>163.55072463768116</v>
      </c>
      <c r="W152" s="6">
        <f t="shared" si="28"/>
        <v>18.965090426736907</v>
      </c>
    </row>
    <row r="153" spans="1:23" ht="12.75">
      <c r="A153" s="3">
        <v>1394</v>
      </c>
      <c r="B153" s="10"/>
      <c r="C153" s="6">
        <v>49</v>
      </c>
      <c r="D153" s="6">
        <v>292.93333333333334</v>
      </c>
      <c r="E153" s="6">
        <v>5.978231292517007</v>
      </c>
      <c r="F153" s="6">
        <v>49</v>
      </c>
      <c r="G153" s="6">
        <v>292.9333333333334</v>
      </c>
      <c r="H153" s="6">
        <v>5.978231292517007</v>
      </c>
      <c r="M153" s="6">
        <v>110.84360991634762</v>
      </c>
      <c r="N153" s="6">
        <v>87.76572842252703</v>
      </c>
      <c r="O153" s="26">
        <v>9</v>
      </c>
      <c r="P153" s="6">
        <f t="shared" si="23"/>
        <v>7.875</v>
      </c>
      <c r="R153" s="6">
        <f t="shared" si="24"/>
        <v>0</v>
      </c>
      <c r="S153" s="6">
        <f t="shared" si="25"/>
        <v>12.94414275470539</v>
      </c>
      <c r="U153" s="6">
        <f t="shared" si="26"/>
        <v>0</v>
      </c>
      <c r="V153" s="6">
        <f t="shared" si="27"/>
        <v>159.41950113378687</v>
      </c>
      <c r="W153" s="6">
        <f t="shared" si="28"/>
        <v>17.05105058763749</v>
      </c>
    </row>
    <row r="154" spans="1:23" ht="12.75">
      <c r="A154" s="3">
        <v>1395</v>
      </c>
      <c r="B154" s="10"/>
      <c r="C154" s="6">
        <v>61</v>
      </c>
      <c r="D154" s="6">
        <v>437.6</v>
      </c>
      <c r="E154" s="6">
        <v>7.173770491803279</v>
      </c>
      <c r="F154" s="6">
        <v>61</v>
      </c>
      <c r="G154" s="6">
        <v>437.6</v>
      </c>
      <c r="H154" s="6">
        <v>7.173770491803279</v>
      </c>
      <c r="M154" s="6">
        <v>100.76842853848294</v>
      </c>
      <c r="N154" s="6">
        <v>79.78822179598617</v>
      </c>
      <c r="O154" s="26">
        <v>9</v>
      </c>
      <c r="P154" s="6">
        <f t="shared" si="23"/>
        <v>7.875</v>
      </c>
      <c r="R154" s="6">
        <f t="shared" si="24"/>
        <v>0</v>
      </c>
      <c r="S154" s="6">
        <f t="shared" si="25"/>
        <v>17.085757344873915</v>
      </c>
      <c r="U154" s="6">
        <f t="shared" si="26"/>
        <v>0</v>
      </c>
      <c r="V154" s="6">
        <f t="shared" si="27"/>
        <v>191.30054644808743</v>
      </c>
      <c r="W154" s="6">
        <f t="shared" si="28"/>
        <v>18.755874507641238</v>
      </c>
    </row>
    <row r="155" spans="1:23" ht="12.75">
      <c r="A155" s="3">
        <v>1396</v>
      </c>
      <c r="B155" s="10"/>
      <c r="C155" s="6">
        <v>62.5</v>
      </c>
      <c r="D155" s="6">
        <v>497.54999999999995</v>
      </c>
      <c r="E155" s="6">
        <v>7.960799999999999</v>
      </c>
      <c r="F155" s="6">
        <v>53.5</v>
      </c>
      <c r="G155" s="6">
        <v>349.04999999999995</v>
      </c>
      <c r="H155" s="6">
        <v>6.52429906542056</v>
      </c>
      <c r="I155" s="16">
        <v>9</v>
      </c>
      <c r="J155" s="16">
        <v>148.5</v>
      </c>
      <c r="K155" s="16">
        <v>16.5</v>
      </c>
      <c r="M155" s="6">
        <v>105.82029623351427</v>
      </c>
      <c r="N155" s="6">
        <v>83.78827961152712</v>
      </c>
      <c r="O155" s="26">
        <v>9.25</v>
      </c>
      <c r="P155" s="6">
        <f t="shared" si="23"/>
        <v>8.09375</v>
      </c>
      <c r="R155" s="6">
        <f t="shared" si="24"/>
        <v>37.42193266272327</v>
      </c>
      <c r="S155" s="6">
        <f t="shared" si="25"/>
        <v>14.797083654402215</v>
      </c>
      <c r="U155" s="6">
        <f t="shared" si="26"/>
        <v>428.1081081081081</v>
      </c>
      <c r="V155" s="6">
        <f t="shared" si="27"/>
        <v>169.2791108865875</v>
      </c>
      <c r="W155" s="6">
        <f t="shared" si="28"/>
        <v>18.356591969025242</v>
      </c>
    </row>
    <row r="156" spans="1:23" ht="12.75">
      <c r="A156" s="3">
        <v>1397</v>
      </c>
      <c r="B156" s="10"/>
      <c r="C156" s="6">
        <v>50</v>
      </c>
      <c r="D156" s="6">
        <v>421.01666666666665</v>
      </c>
      <c r="E156" s="6">
        <v>8.420333333333334</v>
      </c>
      <c r="F156" s="6">
        <v>41</v>
      </c>
      <c r="G156" s="6">
        <v>267.35</v>
      </c>
      <c r="H156" s="6">
        <v>6.520731707317074</v>
      </c>
      <c r="I156" s="16">
        <v>9</v>
      </c>
      <c r="J156" s="16">
        <v>153.66666666666666</v>
      </c>
      <c r="K156" s="16">
        <v>17.074074074074073</v>
      </c>
      <c r="M156" s="6">
        <v>128.54346202504368</v>
      </c>
      <c r="N156" s="6">
        <v>101.78043269337383</v>
      </c>
      <c r="O156" s="26">
        <v>10</v>
      </c>
      <c r="P156" s="6">
        <f t="shared" si="23"/>
        <v>8.75</v>
      </c>
      <c r="R156" s="6">
        <f t="shared" si="24"/>
        <v>31.878539081041875</v>
      </c>
      <c r="S156" s="6">
        <f t="shared" si="25"/>
        <v>12.17468072745076</v>
      </c>
      <c r="U156" s="6">
        <f t="shared" si="26"/>
        <v>409.7777777777777</v>
      </c>
      <c r="V156" s="6">
        <f t="shared" si="27"/>
        <v>156.4975609756098</v>
      </c>
      <c r="W156" s="6">
        <f t="shared" si="28"/>
        <v>16.336886893484042</v>
      </c>
    </row>
    <row r="157" spans="1:23" ht="12.75">
      <c r="A157" s="3">
        <v>1398</v>
      </c>
      <c r="B157" s="10"/>
      <c r="C157" s="6">
        <v>62.5</v>
      </c>
      <c r="D157" s="6">
        <v>404.45000000000005</v>
      </c>
      <c r="E157" s="6">
        <v>6.4712000000000005</v>
      </c>
      <c r="F157" s="6">
        <v>62.5</v>
      </c>
      <c r="G157" s="6">
        <v>404.45000000000005</v>
      </c>
      <c r="H157" s="6">
        <v>6.4712000000000005</v>
      </c>
      <c r="M157" s="6">
        <v>117.82276886967769</v>
      </c>
      <c r="N157" s="6">
        <v>93.29181125019645</v>
      </c>
      <c r="O157" s="26">
        <v>10</v>
      </c>
      <c r="P157" s="6">
        <f t="shared" si="23"/>
        <v>8.75</v>
      </c>
      <c r="R157" s="6">
        <f t="shared" si="24"/>
        <v>0</v>
      </c>
      <c r="S157" s="6">
        <f t="shared" si="25"/>
        <v>13.18156087231197</v>
      </c>
      <c r="U157" s="6">
        <f t="shared" si="26"/>
        <v>0</v>
      </c>
      <c r="V157" s="6">
        <f t="shared" si="27"/>
        <v>155.30880000000002</v>
      </c>
      <c r="W157" s="6">
        <f t="shared" si="28"/>
        <v>17.823380150934867</v>
      </c>
    </row>
    <row r="158" spans="1:23" ht="12.75">
      <c r="A158" s="3">
        <v>1399</v>
      </c>
      <c r="B158" s="10"/>
      <c r="C158" s="6">
        <v>30.5</v>
      </c>
      <c r="D158" s="6">
        <v>317.1666666666667</v>
      </c>
      <c r="E158" s="6">
        <v>10.398907103825136</v>
      </c>
      <c r="F158" s="6">
        <v>21</v>
      </c>
      <c r="G158" s="6">
        <v>150.91666666666666</v>
      </c>
      <c r="H158" s="6">
        <v>7.186507936507938</v>
      </c>
      <c r="I158" s="16">
        <v>9.5</v>
      </c>
      <c r="J158" s="16">
        <v>166.25</v>
      </c>
      <c r="K158" s="16">
        <v>17.5</v>
      </c>
      <c r="M158" s="6">
        <v>104.02630045115387</v>
      </c>
      <c r="N158" s="6">
        <v>82.36779766633761</v>
      </c>
      <c r="O158" s="26">
        <v>10</v>
      </c>
      <c r="P158" s="6">
        <f t="shared" si="23"/>
        <v>8.75</v>
      </c>
      <c r="R158" s="6">
        <f t="shared" si="24"/>
        <v>40.37440514355438</v>
      </c>
      <c r="S158" s="6">
        <f t="shared" si="25"/>
        <v>16.580056171196595</v>
      </c>
      <c r="U158" s="6">
        <f t="shared" si="26"/>
        <v>420</v>
      </c>
      <c r="V158" s="6">
        <f t="shared" si="27"/>
        <v>172.4761904761905</v>
      </c>
      <c r="W158" s="6">
        <f t="shared" si="28"/>
        <v>20.18720257177719</v>
      </c>
    </row>
    <row r="159" spans="1:23" ht="12.75">
      <c r="A159" s="3">
        <v>1400</v>
      </c>
      <c r="B159" s="10"/>
      <c r="C159" s="6">
        <v>34</v>
      </c>
      <c r="D159" s="6">
        <v>172.16666666666666</v>
      </c>
      <c r="E159" s="6">
        <v>5.063725490196078</v>
      </c>
      <c r="F159" s="6">
        <v>34</v>
      </c>
      <c r="G159" s="6">
        <v>172.16666666666666</v>
      </c>
      <c r="H159" s="6">
        <v>5.063725490196078</v>
      </c>
      <c r="M159" s="6">
        <v>110.8244755525504</v>
      </c>
      <c r="N159" s="6">
        <v>87.75057787503195</v>
      </c>
      <c r="O159" s="26">
        <v>10</v>
      </c>
      <c r="P159" s="6">
        <f t="shared" si="23"/>
        <v>8.75</v>
      </c>
      <c r="R159" s="6">
        <f t="shared" si="24"/>
        <v>0</v>
      </c>
      <c r="S159" s="6">
        <f t="shared" si="25"/>
        <v>10.965936103805829</v>
      </c>
      <c r="U159" s="6">
        <f t="shared" si="26"/>
        <v>0</v>
      </c>
      <c r="V159" s="6">
        <f t="shared" si="27"/>
        <v>121.52941176470588</v>
      </c>
      <c r="W159" s="6">
        <f t="shared" si="28"/>
        <v>18.948882812481514</v>
      </c>
    </row>
    <row r="160" spans="1:8" ht="12.75">
      <c r="A160" s="3"/>
      <c r="B160" s="10"/>
      <c r="C160" s="6"/>
      <c r="D160" s="6"/>
      <c r="E160" s="6"/>
      <c r="F160" s="6"/>
      <c r="G160" s="6"/>
      <c r="H160" s="6"/>
    </row>
    <row r="161" spans="1:11" ht="12.75">
      <c r="A161" s="3" t="s">
        <v>39</v>
      </c>
      <c r="B161" s="10">
        <v>10</v>
      </c>
      <c r="C161" s="6">
        <v>518.5</v>
      </c>
      <c r="D161" s="6">
        <v>4075.2145833333325</v>
      </c>
      <c r="E161" s="6">
        <v>7.859623111539697</v>
      </c>
      <c r="F161" s="6">
        <v>448</v>
      </c>
      <c r="G161" s="6">
        <v>2845.6604166666666</v>
      </c>
      <c r="H161" s="6">
        <v>6.351920572916667</v>
      </c>
      <c r="I161" s="6">
        <v>70.5</v>
      </c>
      <c r="J161" s="6">
        <v>1229.5541666666668</v>
      </c>
      <c r="K161" s="16">
        <v>17.440484633569742</v>
      </c>
    </row>
    <row r="162" spans="1:23" ht="12.75">
      <c r="A162" s="3" t="s">
        <v>39</v>
      </c>
      <c r="B162" s="10">
        <v>10</v>
      </c>
      <c r="C162" s="6">
        <v>51.85</v>
      </c>
      <c r="D162" s="6">
        <v>407.52145833333327</v>
      </c>
      <c r="E162" s="6">
        <v>7.859623111539697</v>
      </c>
      <c r="F162" s="6">
        <v>44.8</v>
      </c>
      <c r="G162" s="6">
        <v>284.56604166666665</v>
      </c>
      <c r="H162" s="6">
        <v>6.351920572916667</v>
      </c>
      <c r="I162" s="6">
        <v>7.05</v>
      </c>
      <c r="J162" s="6">
        <v>122.95541666666668</v>
      </c>
      <c r="K162" s="16">
        <v>17.440484633569742</v>
      </c>
      <c r="M162" s="6">
        <f>AVERAGE(M150:M161)</f>
        <v>112.59569971694796</v>
      </c>
      <c r="N162" s="6">
        <f>AVERAGE(N150:N161)</f>
        <v>89.15302930281612</v>
      </c>
      <c r="O162" s="6">
        <f>AVERAGE(O150:O161)</f>
        <v>9.425</v>
      </c>
      <c r="P162" s="6">
        <f>AVERAGE(P150:P161)</f>
        <v>8.246875</v>
      </c>
      <c r="R162" s="6">
        <f>1/((1/R150+1/R151+1/R152+1/R155+1/R156+1/R158)/6)</f>
        <v>36.7114255875843</v>
      </c>
      <c r="S162" s="6">
        <f>1/((1/S150+1/S151+1/S152+1/S153+1/S154+1/S155+1/S156+1/S157+1/S158+1/S159)/10)</f>
        <v>13.286246437313345</v>
      </c>
      <c r="U162" s="6">
        <f>1/((1/U150+1/U151+1/U152+1/U155+1/U156+1/U158)/6)</f>
        <v>445.90720786994706</v>
      </c>
      <c r="V162" s="6">
        <f>1/((1/V150+1/V151+1/V152+1/V153+1/V154+1/V155+1/V156+1/V157+1/V158+1/V159)/10)</f>
        <v>158.62817821415044</v>
      </c>
      <c r="W162" s="6">
        <f>1/((1/W150+1/W151+1/W152+1/W153+1/W154+1/W155+1/W156+1/W157+1/W158+1/W159)/10)</f>
        <v>17.54914917945038</v>
      </c>
    </row>
    <row r="163" spans="1:10" ht="12.75">
      <c r="A163" s="3" t="s">
        <v>174</v>
      </c>
      <c r="B163" s="10"/>
      <c r="C163" s="6"/>
      <c r="D163" s="6"/>
      <c r="E163" s="6"/>
      <c r="F163" s="14">
        <v>0.8640308582449373</v>
      </c>
      <c r="G163" s="14">
        <v>0.6982848040210563</v>
      </c>
      <c r="H163" s="6"/>
      <c r="I163" s="14">
        <v>0.1359691417550627</v>
      </c>
      <c r="J163" s="14">
        <v>0.3017151959789439</v>
      </c>
    </row>
    <row r="164" spans="1:8" ht="12.75">
      <c r="A164" s="3"/>
      <c r="B164" s="10"/>
      <c r="C164" s="6"/>
      <c r="D164" s="6"/>
      <c r="E164" s="6"/>
      <c r="F164" s="6"/>
      <c r="G164" s="6"/>
      <c r="H164" s="6"/>
    </row>
    <row r="165" spans="1:23" ht="12.75">
      <c r="A165" s="3">
        <v>1401</v>
      </c>
      <c r="B165" s="10"/>
      <c r="C165" s="6">
        <v>59.5</v>
      </c>
      <c r="D165" s="6">
        <v>442.3083333333334</v>
      </c>
      <c r="E165" s="6">
        <v>7.433753501400561</v>
      </c>
      <c r="F165" s="6">
        <v>50</v>
      </c>
      <c r="G165" s="6">
        <v>301.70833333333337</v>
      </c>
      <c r="H165" s="6">
        <v>6.034166666666668</v>
      </c>
      <c r="I165" s="16">
        <v>9.5</v>
      </c>
      <c r="J165" s="16">
        <v>140.60000000000002</v>
      </c>
      <c r="K165" s="16">
        <v>14.800000000000002</v>
      </c>
      <c r="M165" s="6">
        <v>113.34062607562055</v>
      </c>
      <c r="N165" s="6">
        <v>89.74286036785796</v>
      </c>
      <c r="O165" s="26">
        <v>10</v>
      </c>
      <c r="P165" s="6">
        <f aca="true" t="shared" si="29" ref="P165:P174">(O165*210)/240</f>
        <v>8.75</v>
      </c>
      <c r="R165" s="6">
        <f aca="true" t="shared" si="30" ref="R165:R174">K165*240/M165</f>
        <v>31.33915986691406</v>
      </c>
      <c r="S165" s="6">
        <f aca="true" t="shared" si="31" ref="S165:S174">(H165*240)/M165</f>
        <v>12.777413096639904</v>
      </c>
      <c r="U165" s="6">
        <f aca="true" t="shared" si="32" ref="U165:U174">(K165*240)/O165</f>
        <v>355.20000000000005</v>
      </c>
      <c r="V165" s="6">
        <f aca="true" t="shared" si="33" ref="V165:V174">(H165*240)/O165</f>
        <v>144.82000000000002</v>
      </c>
      <c r="W165" s="6">
        <f aca="true" t="shared" si="34" ref="W165:W174">(P165*240)/M165</f>
        <v>18.528219515912024</v>
      </c>
    </row>
    <row r="166" spans="1:23" ht="12.75">
      <c r="A166" s="3">
        <v>1402</v>
      </c>
      <c r="B166" s="10"/>
      <c r="C166" s="6">
        <v>59.833333333333336</v>
      </c>
      <c r="D166" s="6">
        <v>446.7</v>
      </c>
      <c r="E166" s="6">
        <v>7.465738161559888</v>
      </c>
      <c r="F166" s="6">
        <v>49.333333333333336</v>
      </c>
      <c r="G166" s="6">
        <v>299.7</v>
      </c>
      <c r="H166" s="6">
        <v>6.074999999999999</v>
      </c>
      <c r="I166" s="16">
        <v>10.5</v>
      </c>
      <c r="J166" s="16">
        <v>147</v>
      </c>
      <c r="K166" s="16">
        <v>14</v>
      </c>
      <c r="M166" s="6">
        <v>116.45551756744041</v>
      </c>
      <c r="N166" s="6">
        <v>92.20922465302532</v>
      </c>
      <c r="O166" s="26">
        <v>10</v>
      </c>
      <c r="P166" s="6">
        <f t="shared" si="29"/>
        <v>8.75</v>
      </c>
      <c r="R166" s="6">
        <f t="shared" si="30"/>
        <v>28.852218170377324</v>
      </c>
      <c r="S166" s="6">
        <f t="shared" si="31"/>
        <v>12.519801813217303</v>
      </c>
      <c r="U166" s="6">
        <f t="shared" si="32"/>
        <v>336</v>
      </c>
      <c r="V166" s="6">
        <f t="shared" si="33"/>
        <v>145.79999999999998</v>
      </c>
      <c r="W166" s="6">
        <f t="shared" si="34"/>
        <v>18.032636356485828</v>
      </c>
    </row>
    <row r="167" spans="1:23" ht="12.75">
      <c r="A167" s="3">
        <v>1403</v>
      </c>
      <c r="B167" s="10"/>
      <c r="C167" s="6">
        <v>57.83333333333333</v>
      </c>
      <c r="D167" s="6">
        <v>454.7</v>
      </c>
      <c r="E167" s="6">
        <v>7.862247838616715</v>
      </c>
      <c r="F167" s="6">
        <v>47.83333333333333</v>
      </c>
      <c r="G167" s="6">
        <v>302.2</v>
      </c>
      <c r="H167" s="6">
        <v>6.317770034843206</v>
      </c>
      <c r="I167" s="16">
        <v>10</v>
      </c>
      <c r="J167" s="16">
        <v>152.5</v>
      </c>
      <c r="K167" s="16">
        <v>15.25</v>
      </c>
      <c r="M167" s="6">
        <v>122.50677437786081</v>
      </c>
      <c r="N167" s="6">
        <v>97.00059658902715</v>
      </c>
      <c r="O167" s="26">
        <v>10</v>
      </c>
      <c r="P167" s="6">
        <f t="shared" si="29"/>
        <v>8.75</v>
      </c>
      <c r="R167" s="6">
        <f t="shared" si="30"/>
        <v>29.875898852018327</v>
      </c>
      <c r="S167" s="6">
        <f t="shared" si="31"/>
        <v>12.376987444674619</v>
      </c>
      <c r="U167" s="6">
        <f t="shared" si="32"/>
        <v>366</v>
      </c>
      <c r="V167" s="6">
        <f t="shared" si="33"/>
        <v>151.62648083623694</v>
      </c>
      <c r="W167" s="6">
        <f t="shared" si="34"/>
        <v>17.141909177387564</v>
      </c>
    </row>
    <row r="168" spans="1:23" ht="12.75">
      <c r="A168" s="3">
        <v>1404</v>
      </c>
      <c r="B168" s="10"/>
      <c r="C168" s="6">
        <v>53.83333333333333</v>
      </c>
      <c r="D168" s="6">
        <v>439.08333333333337</v>
      </c>
      <c r="E168" s="6">
        <v>8.156346749226008</v>
      </c>
      <c r="F168" s="6">
        <v>44.83333333333333</v>
      </c>
      <c r="G168" s="6">
        <v>289.68333333333334</v>
      </c>
      <c r="H168" s="6">
        <v>6.461338289962826</v>
      </c>
      <c r="I168" s="16">
        <v>9</v>
      </c>
      <c r="J168" s="16">
        <v>149.40000000000003</v>
      </c>
      <c r="K168" s="16">
        <v>16.600000000000005</v>
      </c>
      <c r="M168" s="6">
        <v>102.945683438234</v>
      </c>
      <c r="N168" s="6">
        <v>81.51216747388659</v>
      </c>
      <c r="O168" s="26">
        <v>10</v>
      </c>
      <c r="P168" s="6">
        <f t="shared" si="29"/>
        <v>8.75</v>
      </c>
      <c r="R168" s="6">
        <f t="shared" si="30"/>
        <v>38.70001992254825</v>
      </c>
      <c r="S168" s="6">
        <f t="shared" si="31"/>
        <v>15.063489189631634</v>
      </c>
      <c r="U168" s="6">
        <f t="shared" si="32"/>
        <v>398.40000000000015</v>
      </c>
      <c r="V168" s="6">
        <f t="shared" si="33"/>
        <v>155.07211895910783</v>
      </c>
      <c r="W168" s="6">
        <f t="shared" si="34"/>
        <v>20.399106886885367</v>
      </c>
    </row>
    <row r="169" spans="1:23" ht="12.75">
      <c r="A169" s="3">
        <v>1405</v>
      </c>
      <c r="B169" s="10"/>
      <c r="C169" s="6">
        <v>55.5</v>
      </c>
      <c r="D169" s="6">
        <v>443.05</v>
      </c>
      <c r="E169" s="6">
        <v>7.982882882882883</v>
      </c>
      <c r="F169" s="6">
        <v>46.5</v>
      </c>
      <c r="G169" s="6">
        <v>294.55</v>
      </c>
      <c r="H169" s="6">
        <v>6.334408602150538</v>
      </c>
      <c r="I169" s="16">
        <v>9</v>
      </c>
      <c r="J169" s="16">
        <v>148.5</v>
      </c>
      <c r="K169" s="16">
        <v>16.5</v>
      </c>
      <c r="M169" s="6">
        <v>103.79941403780646</v>
      </c>
      <c r="N169" s="6">
        <v>82.18814949941451</v>
      </c>
      <c r="O169" s="26">
        <v>10</v>
      </c>
      <c r="P169" s="6">
        <f t="shared" si="29"/>
        <v>8.75</v>
      </c>
      <c r="R169" s="6">
        <f t="shared" si="30"/>
        <v>38.15050438105233</v>
      </c>
      <c r="S169" s="6">
        <f t="shared" si="31"/>
        <v>14.646114128952709</v>
      </c>
      <c r="U169" s="6">
        <f t="shared" si="32"/>
        <v>396</v>
      </c>
      <c r="V169" s="6">
        <f t="shared" si="33"/>
        <v>152.02580645161294</v>
      </c>
      <c r="W169" s="6">
        <f t="shared" si="34"/>
        <v>20.231328080861083</v>
      </c>
    </row>
    <row r="170" spans="1:23" ht="12.75">
      <c r="A170" s="3">
        <v>1406</v>
      </c>
      <c r="B170" s="10"/>
      <c r="C170" s="6">
        <v>48</v>
      </c>
      <c r="D170" s="6">
        <v>395.9</v>
      </c>
      <c r="E170" s="6">
        <v>8.247916666666667</v>
      </c>
      <c r="F170" s="6">
        <v>38.5</v>
      </c>
      <c r="G170" s="6">
        <v>262.90000000000003</v>
      </c>
      <c r="H170" s="6">
        <v>6.828571428571429</v>
      </c>
      <c r="I170" s="6">
        <v>9.5</v>
      </c>
      <c r="J170" s="6">
        <v>133</v>
      </c>
      <c r="K170" s="16">
        <v>14</v>
      </c>
      <c r="M170" s="6">
        <v>105.22613774922903</v>
      </c>
      <c r="N170" s="6">
        <v>83.31782622038374</v>
      </c>
      <c r="O170" s="26">
        <v>10</v>
      </c>
      <c r="P170" s="6">
        <f t="shared" si="29"/>
        <v>8.75</v>
      </c>
      <c r="R170" s="6">
        <f t="shared" si="30"/>
        <v>31.93122993839635</v>
      </c>
      <c r="S170" s="6">
        <f t="shared" si="31"/>
        <v>15.574620316891282</v>
      </c>
      <c r="U170" s="6">
        <f t="shared" si="32"/>
        <v>336</v>
      </c>
      <c r="V170" s="6">
        <f t="shared" si="33"/>
        <v>163.8857142857143</v>
      </c>
      <c r="W170" s="6">
        <f t="shared" si="34"/>
        <v>19.957018711497717</v>
      </c>
    </row>
    <row r="171" spans="1:23" ht="12.75">
      <c r="A171" s="3">
        <v>1407</v>
      </c>
      <c r="B171" s="10"/>
      <c r="C171" s="6">
        <v>42</v>
      </c>
      <c r="D171" s="6">
        <v>318.1</v>
      </c>
      <c r="E171" s="6">
        <v>7.573809523809524</v>
      </c>
      <c r="F171" s="6">
        <v>32.5</v>
      </c>
      <c r="G171" s="6">
        <v>180.35000000000002</v>
      </c>
      <c r="H171" s="6">
        <v>5.54923076923077</v>
      </c>
      <c r="I171" s="16">
        <v>9.5</v>
      </c>
      <c r="J171" s="16">
        <v>137.75</v>
      </c>
      <c r="K171" s="16">
        <v>14.5</v>
      </c>
      <c r="M171" s="6">
        <v>124.27695169106019</v>
      </c>
      <c r="N171" s="6">
        <v>98.4022191223173</v>
      </c>
      <c r="O171" s="26">
        <v>10</v>
      </c>
      <c r="P171" s="6">
        <f t="shared" si="29"/>
        <v>8.75</v>
      </c>
      <c r="R171" s="6">
        <f t="shared" si="30"/>
        <v>28.001974240975308</v>
      </c>
      <c r="S171" s="6">
        <f t="shared" si="31"/>
        <v>10.71651152118811</v>
      </c>
      <c r="U171" s="6">
        <f t="shared" si="32"/>
        <v>348</v>
      </c>
      <c r="V171" s="6">
        <f t="shared" si="33"/>
        <v>133.18153846153848</v>
      </c>
      <c r="W171" s="6">
        <f t="shared" si="34"/>
        <v>16.897743076450617</v>
      </c>
    </row>
    <row r="172" spans="1:23" ht="12.75">
      <c r="A172" s="3">
        <v>1408</v>
      </c>
      <c r="B172" s="10"/>
      <c r="C172" s="6">
        <v>68</v>
      </c>
      <c r="D172" s="6">
        <v>450.31666666666666</v>
      </c>
      <c r="E172" s="6">
        <v>6.622303921568627</v>
      </c>
      <c r="F172" s="6">
        <v>57</v>
      </c>
      <c r="G172" s="6">
        <v>321.9</v>
      </c>
      <c r="H172" s="6">
        <v>5.647368421052631</v>
      </c>
      <c r="I172" s="16">
        <v>11</v>
      </c>
      <c r="J172" s="16">
        <v>128.41666666666669</v>
      </c>
      <c r="K172" s="16">
        <v>11.674242424242426</v>
      </c>
      <c r="M172" s="6">
        <v>133.16991306553587</v>
      </c>
      <c r="N172" s="6">
        <v>105.44364653029588</v>
      </c>
      <c r="O172" s="26">
        <v>10</v>
      </c>
      <c r="P172" s="6">
        <f t="shared" si="29"/>
        <v>8.75</v>
      </c>
      <c r="R172" s="6">
        <f t="shared" si="30"/>
        <v>21.039423375153405</v>
      </c>
      <c r="S172" s="6">
        <f t="shared" si="31"/>
        <v>10.177737522330773</v>
      </c>
      <c r="U172" s="6">
        <f t="shared" si="32"/>
        <v>280.1818181818182</v>
      </c>
      <c r="V172" s="6">
        <f t="shared" si="33"/>
        <v>135.53684210526313</v>
      </c>
      <c r="W172" s="6">
        <f t="shared" si="34"/>
        <v>15.769327708177924</v>
      </c>
    </row>
    <row r="173" spans="1:23" ht="12.75">
      <c r="A173" s="3">
        <v>1409</v>
      </c>
      <c r="B173" s="10"/>
      <c r="C173" s="6">
        <v>73</v>
      </c>
      <c r="D173" s="6">
        <v>419.3666666666667</v>
      </c>
      <c r="E173" s="6">
        <v>5.744748858447489</v>
      </c>
      <c r="F173" s="6">
        <v>61.333333333333336</v>
      </c>
      <c r="G173" s="6">
        <v>314.3666666666667</v>
      </c>
      <c r="H173" s="6">
        <v>5.1255434782608695</v>
      </c>
      <c r="I173" s="16">
        <v>11.666666666666666</v>
      </c>
      <c r="J173" s="16">
        <v>105</v>
      </c>
      <c r="K173" s="16">
        <v>9</v>
      </c>
      <c r="M173" s="6">
        <v>166.5337650785886</v>
      </c>
      <c r="N173" s="6">
        <v>131.86107173971345</v>
      </c>
      <c r="O173" s="26">
        <v>10</v>
      </c>
      <c r="P173" s="6">
        <f t="shared" si="29"/>
        <v>8.75</v>
      </c>
      <c r="R173" s="6">
        <f t="shared" si="30"/>
        <v>12.970342674836415</v>
      </c>
      <c r="S173" s="6">
        <f t="shared" si="31"/>
        <v>7.3866728119796035</v>
      </c>
      <c r="U173" s="6">
        <f t="shared" si="32"/>
        <v>216</v>
      </c>
      <c r="V173" s="6">
        <f t="shared" si="33"/>
        <v>123.01304347826087</v>
      </c>
      <c r="W173" s="6">
        <f t="shared" si="34"/>
        <v>12.61005537831318</v>
      </c>
    </row>
    <row r="174" spans="1:23" ht="12.75">
      <c r="A174" s="3">
        <v>1410</v>
      </c>
      <c r="B174" s="10"/>
      <c r="C174" s="6">
        <v>64</v>
      </c>
      <c r="D174" s="6">
        <v>397.15</v>
      </c>
      <c r="E174" s="6">
        <v>6.20546875</v>
      </c>
      <c r="F174" s="6">
        <v>53</v>
      </c>
      <c r="G174" s="6">
        <v>298.15</v>
      </c>
      <c r="H174" s="6">
        <v>5.625471698113208</v>
      </c>
      <c r="I174" s="16">
        <v>11</v>
      </c>
      <c r="J174" s="16">
        <v>99</v>
      </c>
      <c r="K174" s="16">
        <v>9</v>
      </c>
      <c r="M174" s="6">
        <v>135.48813564126777</v>
      </c>
      <c r="N174" s="6">
        <v>107.2792101063848</v>
      </c>
      <c r="O174" s="26">
        <v>10</v>
      </c>
      <c r="P174" s="6">
        <f t="shared" si="29"/>
        <v>8.75</v>
      </c>
      <c r="R174" s="6">
        <f t="shared" si="30"/>
        <v>15.942355319723616</v>
      </c>
      <c r="S174" s="6">
        <f t="shared" si="31"/>
        <v>9.964807628041083</v>
      </c>
      <c r="U174" s="6">
        <f t="shared" si="32"/>
        <v>216</v>
      </c>
      <c r="V174" s="6">
        <f t="shared" si="33"/>
        <v>135.01132075471702</v>
      </c>
      <c r="W174" s="6">
        <f t="shared" si="34"/>
        <v>15.499512116397959</v>
      </c>
    </row>
    <row r="175" spans="1:8" ht="12.75">
      <c r="A175" s="3"/>
      <c r="B175" s="10"/>
      <c r="E175" s="6"/>
      <c r="F175" s="6"/>
      <c r="G175" s="6"/>
      <c r="H175" s="6"/>
    </row>
    <row r="176" spans="1:11" ht="12.75">
      <c r="A176" s="3" t="s">
        <v>40</v>
      </c>
      <c r="B176" s="10">
        <v>10</v>
      </c>
      <c r="C176" s="6">
        <v>581.5</v>
      </c>
      <c r="D176" s="6">
        <v>4206.675</v>
      </c>
      <c r="E176" s="6">
        <v>7.234178847807395</v>
      </c>
      <c r="F176" s="6">
        <v>480.8333333333333</v>
      </c>
      <c r="G176" s="6">
        <v>2865.5083333333337</v>
      </c>
      <c r="H176" s="6">
        <v>5.959462738301561</v>
      </c>
      <c r="I176" s="6">
        <v>100.66666666666666</v>
      </c>
      <c r="J176" s="6">
        <v>1341.1666666666667</v>
      </c>
      <c r="K176" s="16">
        <v>13.322847682119207</v>
      </c>
    </row>
    <row r="177" spans="1:23" ht="12.75">
      <c r="A177" s="3" t="s">
        <v>40</v>
      </c>
      <c r="B177" s="10">
        <v>10</v>
      </c>
      <c r="C177" s="6">
        <v>58.15</v>
      </c>
      <c r="D177" s="6">
        <v>420.6675</v>
      </c>
      <c r="E177" s="6">
        <v>7.234178847807395</v>
      </c>
      <c r="F177" s="6">
        <v>48.08333333333333</v>
      </c>
      <c r="G177" s="6">
        <v>286.55083333333334</v>
      </c>
      <c r="H177" s="6">
        <v>5.959462738301561</v>
      </c>
      <c r="I177" s="6">
        <v>10.066666666666666</v>
      </c>
      <c r="J177" s="6">
        <v>134.11666666666667</v>
      </c>
      <c r="K177" s="16">
        <v>13.322847682119207</v>
      </c>
      <c r="M177" s="6">
        <f>AVERAGE(M165:M176)</f>
        <v>122.37429187226437</v>
      </c>
      <c r="N177" s="6">
        <f>AVERAGE(N165:N176)</f>
        <v>96.89569723023067</v>
      </c>
      <c r="O177" s="6">
        <f>AVERAGE(O165:O176)</f>
        <v>10</v>
      </c>
      <c r="P177" s="6">
        <f>AVERAGE(P165:P176)</f>
        <v>8.75</v>
      </c>
      <c r="R177" s="6">
        <f>1/((1/R165+1/R166+1/R167+1/R168+1/R169+1/R170+1/R171+1/R172+1/R173+1/R174)/10)</f>
        <v>24.60171459131798</v>
      </c>
      <c r="S177" s="6">
        <f>1/((1/S165+1/S166+1/S167+1/S168+1/S169+1/S170+1/S171+1/S172+1/S173+1/S174)/10)</f>
        <v>11.559335857062564</v>
      </c>
      <c r="U177" s="6">
        <f>1/((1/U165+1/U166+1/U167+1/U168+1/U169+1/U170+1/U171+1/U172+1/U173+1/U174)/10)</f>
        <v>310.20099538810865</v>
      </c>
      <c r="V177" s="6">
        <f>1/((1/V165+1/V166+1/V167+1/V168+1/V169+1/V170+1/V171+1/V172+1/V173+1/V174)/10)</f>
        <v>143.04132728537797</v>
      </c>
      <c r="W177" s="6">
        <f>1/((1/W165+1/W166+1/W167+1/W168+1/W169+1/W170+1/W171+1/W172+1/W173+1/W174)/10)</f>
        <v>17.160467021880734</v>
      </c>
    </row>
    <row r="178" spans="1:10" ht="12.75">
      <c r="A178" s="3" t="s">
        <v>174</v>
      </c>
      <c r="B178" s="10"/>
      <c r="E178" s="6"/>
      <c r="F178" s="14">
        <v>0.8268844941243909</v>
      </c>
      <c r="G178" s="14">
        <v>0.6811812971844351</v>
      </c>
      <c r="H178" s="14"/>
      <c r="I178" s="14">
        <v>0.17311550587560903</v>
      </c>
      <c r="J178" s="14">
        <v>0.31881870281556496</v>
      </c>
    </row>
    <row r="179" spans="1:8" ht="12.75">
      <c r="A179" s="3"/>
      <c r="B179" s="10"/>
      <c r="E179" s="6"/>
      <c r="F179" s="6"/>
      <c r="G179" s="6"/>
      <c r="H179" s="6"/>
    </row>
    <row r="180" spans="1:23" ht="12.75">
      <c r="A180" s="3">
        <v>1411</v>
      </c>
      <c r="B180" s="10"/>
      <c r="C180" s="6">
        <v>31</v>
      </c>
      <c r="D180" s="6">
        <v>197.6</v>
      </c>
      <c r="E180" s="6">
        <v>6.374193548387097</v>
      </c>
      <c r="F180" s="6">
        <v>21</v>
      </c>
      <c r="G180" s="6">
        <v>105.1</v>
      </c>
      <c r="H180" s="6">
        <v>5.004761904761905</v>
      </c>
      <c r="I180" s="16">
        <v>10</v>
      </c>
      <c r="J180" s="16">
        <v>92.5</v>
      </c>
      <c r="K180" s="16">
        <v>9.25</v>
      </c>
      <c r="M180" s="6">
        <v>100.49181715096941</v>
      </c>
      <c r="N180" s="6">
        <v>79.56920150304</v>
      </c>
      <c r="O180" s="26">
        <v>10</v>
      </c>
      <c r="P180" s="6">
        <f aca="true" t="shared" si="35" ref="P180:P189">(O180*210)/240</f>
        <v>8.75</v>
      </c>
      <c r="R180" s="6">
        <f aca="true" t="shared" si="36" ref="R180:R189">K180*240/M180</f>
        <v>22.09135094716102</v>
      </c>
      <c r="S180" s="6">
        <f aca="true" t="shared" si="37" ref="S180:S189">(H180*240)/M180</f>
        <v>11.952643421089437</v>
      </c>
      <c r="U180" s="6">
        <f aca="true" t="shared" si="38" ref="U180:U189">(K180*240)/O180</f>
        <v>222</v>
      </c>
      <c r="V180" s="6">
        <f aca="true" t="shared" si="39" ref="V180:V189">(H180*240)/O180</f>
        <v>120.11428571428571</v>
      </c>
      <c r="W180" s="6">
        <f aca="true" t="shared" si="40" ref="W180:W189">(P180*240)/M180</f>
        <v>20.8972238689361</v>
      </c>
    </row>
    <row r="181" spans="1:23" ht="12.75">
      <c r="A181" s="3">
        <v>1412</v>
      </c>
      <c r="B181" s="10"/>
      <c r="C181" s="6">
        <v>33</v>
      </c>
      <c r="D181" s="6">
        <v>190.3</v>
      </c>
      <c r="E181" s="6">
        <v>5.766666666666667</v>
      </c>
      <c r="F181" s="6">
        <v>33</v>
      </c>
      <c r="G181" s="6">
        <v>190.3</v>
      </c>
      <c r="H181" s="6">
        <v>5.766666666666667</v>
      </c>
      <c r="M181" s="6">
        <v>114.74312032278036</v>
      </c>
      <c r="N181" s="6">
        <v>90.85335225190323</v>
      </c>
      <c r="O181" s="26">
        <v>10</v>
      </c>
      <c r="P181" s="6">
        <f t="shared" si="35"/>
        <v>8.75</v>
      </c>
      <c r="R181" s="6">
        <f t="shared" si="36"/>
        <v>0</v>
      </c>
      <c r="S181" s="6">
        <f t="shared" si="37"/>
        <v>12.06172532267479</v>
      </c>
      <c r="U181" s="6">
        <f t="shared" si="38"/>
        <v>0</v>
      </c>
      <c r="V181" s="6">
        <f t="shared" si="39"/>
        <v>138.4</v>
      </c>
      <c r="W181" s="6">
        <f t="shared" si="40"/>
        <v>18.301750850879376</v>
      </c>
    </row>
    <row r="182" spans="1:23" ht="12.75">
      <c r="A182" s="3">
        <v>1413</v>
      </c>
      <c r="B182" s="10"/>
      <c r="C182" s="6">
        <v>34</v>
      </c>
      <c r="D182" s="6">
        <v>239.3</v>
      </c>
      <c r="E182" s="6">
        <v>7.038235294117648</v>
      </c>
      <c r="F182" s="6">
        <v>23</v>
      </c>
      <c r="G182" s="6">
        <v>129.3</v>
      </c>
      <c r="H182" s="6">
        <v>5.621739130434783</v>
      </c>
      <c r="I182" s="8">
        <v>11</v>
      </c>
      <c r="J182" s="16">
        <v>110</v>
      </c>
      <c r="K182" s="16">
        <v>10</v>
      </c>
      <c r="M182" s="6">
        <v>126.84791120387106</v>
      </c>
      <c r="N182" s="6">
        <v>100.43789925360282</v>
      </c>
      <c r="O182" s="26">
        <v>10</v>
      </c>
      <c r="P182" s="6">
        <f t="shared" si="35"/>
        <v>8.75</v>
      </c>
      <c r="R182" s="6">
        <f t="shared" si="36"/>
        <v>18.920295787470234</v>
      </c>
      <c r="S182" s="6">
        <f t="shared" si="37"/>
        <v>10.636496718782182</v>
      </c>
      <c r="U182" s="6">
        <f t="shared" si="38"/>
        <v>240</v>
      </c>
      <c r="V182" s="6">
        <f t="shared" si="39"/>
        <v>134.9217391304348</v>
      </c>
      <c r="W182" s="6">
        <f t="shared" si="40"/>
        <v>16.555258814036456</v>
      </c>
    </row>
    <row r="183" spans="1:23" ht="12.75">
      <c r="A183" s="3">
        <v>1414</v>
      </c>
      <c r="B183" s="10"/>
      <c r="C183" s="6">
        <v>45</v>
      </c>
      <c r="D183" s="6">
        <v>305.95</v>
      </c>
      <c r="E183" s="6">
        <v>6.7988888888888885</v>
      </c>
      <c r="F183" s="6">
        <v>34</v>
      </c>
      <c r="G183" s="6">
        <v>195.95</v>
      </c>
      <c r="H183" s="6">
        <v>5.763235294117647</v>
      </c>
      <c r="I183" s="8">
        <v>11</v>
      </c>
      <c r="J183" s="16">
        <v>110</v>
      </c>
      <c r="K183" s="16">
        <v>10</v>
      </c>
      <c r="M183" s="6">
        <v>124.88896785476801</v>
      </c>
      <c r="N183" s="6">
        <v>98.88681218505421</v>
      </c>
      <c r="O183" s="26">
        <v>10</v>
      </c>
      <c r="P183" s="6">
        <f t="shared" si="35"/>
        <v>8.75</v>
      </c>
      <c r="R183" s="6">
        <f t="shared" si="36"/>
        <v>19.217069699790724</v>
      </c>
      <c r="S183" s="6">
        <f t="shared" si="37"/>
        <v>11.07524943433527</v>
      </c>
      <c r="U183" s="6">
        <f t="shared" si="38"/>
        <v>240</v>
      </c>
      <c r="V183" s="6">
        <f t="shared" si="39"/>
        <v>138.31764705882352</v>
      </c>
      <c r="W183" s="6">
        <f t="shared" si="40"/>
        <v>16.814935987316883</v>
      </c>
    </row>
    <row r="184" spans="1:23" ht="12.75">
      <c r="A184" s="3">
        <v>1415</v>
      </c>
      <c r="B184" s="10"/>
      <c r="C184" s="6">
        <v>81</v>
      </c>
      <c r="D184" s="6">
        <v>432.7</v>
      </c>
      <c r="E184" s="6">
        <v>5.341975308641975</v>
      </c>
      <c r="F184" s="6">
        <v>80</v>
      </c>
      <c r="G184" s="6">
        <v>416.9</v>
      </c>
      <c r="H184" s="6">
        <v>5.21125</v>
      </c>
      <c r="I184" s="16">
        <v>1</v>
      </c>
      <c r="J184" s="16">
        <v>15.8</v>
      </c>
      <c r="K184" s="16">
        <v>15.8</v>
      </c>
      <c r="M184" s="6">
        <v>134.87980791884752</v>
      </c>
      <c r="N184" s="6">
        <v>106.79753754340959</v>
      </c>
      <c r="O184" s="26">
        <v>10</v>
      </c>
      <c r="P184" s="6">
        <f t="shared" si="35"/>
        <v>8.75</v>
      </c>
      <c r="R184" s="6">
        <f t="shared" si="36"/>
        <v>28.113919040287442</v>
      </c>
      <c r="S184" s="6">
        <f t="shared" si="37"/>
        <v>9.272700037892273</v>
      </c>
      <c r="U184" s="6">
        <f t="shared" si="38"/>
        <v>379.2</v>
      </c>
      <c r="V184" s="6">
        <f t="shared" si="39"/>
        <v>125.06999999999998</v>
      </c>
      <c r="W184" s="6">
        <f t="shared" si="40"/>
        <v>15.569417190032603</v>
      </c>
    </row>
    <row r="185" spans="1:23" ht="12.75">
      <c r="A185" s="3">
        <v>1416</v>
      </c>
      <c r="B185" s="10"/>
      <c r="C185" s="6">
        <v>63</v>
      </c>
      <c r="D185" s="6">
        <v>301.09999999999997</v>
      </c>
      <c r="E185" s="6">
        <v>4.779365079365079</v>
      </c>
      <c r="F185" s="6">
        <v>63</v>
      </c>
      <c r="G185" s="6">
        <v>301.1</v>
      </c>
      <c r="H185" s="6">
        <v>4.779365079365079</v>
      </c>
      <c r="M185" s="6">
        <v>150.18474408099667</v>
      </c>
      <c r="N185" s="6">
        <v>118.9159525945346</v>
      </c>
      <c r="O185" s="26">
        <v>10</v>
      </c>
      <c r="P185" s="6">
        <f t="shared" si="35"/>
        <v>8.75</v>
      </c>
      <c r="R185" s="6">
        <f t="shared" si="36"/>
        <v>0</v>
      </c>
      <c r="S185" s="6">
        <f t="shared" si="37"/>
        <v>7.637577478768421</v>
      </c>
      <c r="U185" s="6">
        <f t="shared" si="38"/>
        <v>0</v>
      </c>
      <c r="V185" s="6">
        <f t="shared" si="39"/>
        <v>114.70476190476191</v>
      </c>
      <c r="W185" s="6">
        <f t="shared" si="40"/>
        <v>13.982778429661549</v>
      </c>
    </row>
    <row r="186" spans="1:23" ht="12.75">
      <c r="A186" s="3">
        <v>1417</v>
      </c>
      <c r="B186" s="10"/>
      <c r="C186" s="6">
        <v>70</v>
      </c>
      <c r="D186" s="6">
        <v>404.65</v>
      </c>
      <c r="E186" s="6">
        <v>5.780714285714287</v>
      </c>
      <c r="F186" s="6">
        <v>59</v>
      </c>
      <c r="G186" s="6">
        <v>280.9</v>
      </c>
      <c r="H186" s="6">
        <v>4.761016949152543</v>
      </c>
      <c r="I186" s="16">
        <v>11</v>
      </c>
      <c r="J186" s="16">
        <v>123.75</v>
      </c>
      <c r="K186" s="16">
        <v>11.25</v>
      </c>
      <c r="M186" s="6">
        <v>168.55457236818555</v>
      </c>
      <c r="N186" s="6">
        <v>133.46114254133096</v>
      </c>
      <c r="O186" s="26">
        <v>10</v>
      </c>
      <c r="P186" s="6">
        <f t="shared" si="35"/>
        <v>8.75</v>
      </c>
      <c r="R186" s="6">
        <f t="shared" si="36"/>
        <v>16.018550918347092</v>
      </c>
      <c r="S186" s="6">
        <f t="shared" si="37"/>
        <v>6.779074882054537</v>
      </c>
      <c r="U186" s="6">
        <f t="shared" si="38"/>
        <v>270</v>
      </c>
      <c r="V186" s="6">
        <f t="shared" si="39"/>
        <v>114.26440677966102</v>
      </c>
      <c r="W186" s="6">
        <f t="shared" si="40"/>
        <v>12.458872936492183</v>
      </c>
    </row>
    <row r="187" spans="1:23" ht="12.75">
      <c r="A187" s="3">
        <v>1418</v>
      </c>
      <c r="B187" s="10"/>
      <c r="C187" s="6">
        <v>63</v>
      </c>
      <c r="D187" s="6">
        <v>363.1</v>
      </c>
      <c r="E187" s="6">
        <v>5.7634920634920634</v>
      </c>
      <c r="F187" s="6">
        <v>63</v>
      </c>
      <c r="G187" s="6">
        <v>363.1</v>
      </c>
      <c r="H187" s="6">
        <v>5.7634920634920634</v>
      </c>
      <c r="M187" s="6">
        <v>116.49321932415666</v>
      </c>
      <c r="N187" s="6">
        <v>92.2390768217115</v>
      </c>
      <c r="O187" s="26">
        <v>10</v>
      </c>
      <c r="P187" s="6">
        <f t="shared" si="35"/>
        <v>8.75</v>
      </c>
      <c r="R187" s="6">
        <f t="shared" si="36"/>
        <v>0</v>
      </c>
      <c r="S187" s="6">
        <f t="shared" si="37"/>
        <v>11.873979475054815</v>
      </c>
      <c r="U187" s="6">
        <f t="shared" si="38"/>
        <v>0</v>
      </c>
      <c r="V187" s="6">
        <f t="shared" si="39"/>
        <v>138.32380952380953</v>
      </c>
      <c r="W187" s="6">
        <f t="shared" si="40"/>
        <v>18.026800290894982</v>
      </c>
    </row>
    <row r="188" spans="1:23" ht="12.75">
      <c r="A188" s="3">
        <v>1419</v>
      </c>
      <c r="B188" s="10"/>
      <c r="C188" s="6">
        <v>75</v>
      </c>
      <c r="D188" s="6">
        <v>494.675</v>
      </c>
      <c r="E188" s="6">
        <v>6.595666666666667</v>
      </c>
      <c r="F188" s="6">
        <v>60</v>
      </c>
      <c r="G188" s="6">
        <v>337.55</v>
      </c>
      <c r="H188" s="6">
        <v>5.6258333333333335</v>
      </c>
      <c r="I188" s="6">
        <v>15</v>
      </c>
      <c r="J188" s="6">
        <v>157.125</v>
      </c>
      <c r="K188" s="16">
        <v>10.475</v>
      </c>
      <c r="M188" s="6">
        <v>118.93223589868961</v>
      </c>
      <c r="N188" s="6">
        <v>94.17028482242577</v>
      </c>
      <c r="O188" s="26">
        <v>10</v>
      </c>
      <c r="P188" s="6">
        <f t="shared" si="35"/>
        <v>8.75</v>
      </c>
      <c r="R188" s="6">
        <f t="shared" si="36"/>
        <v>21.138087424350687</v>
      </c>
      <c r="S188" s="6">
        <f t="shared" si="37"/>
        <v>11.35268323005501</v>
      </c>
      <c r="U188" s="6">
        <f t="shared" si="38"/>
        <v>251.4</v>
      </c>
      <c r="V188" s="6">
        <f t="shared" si="39"/>
        <v>135.02</v>
      </c>
      <c r="W188" s="6">
        <f t="shared" si="40"/>
        <v>17.657113600292934</v>
      </c>
    </row>
    <row r="189" spans="1:23" ht="12.75">
      <c r="A189" s="3">
        <v>1420</v>
      </c>
      <c r="B189" s="10"/>
      <c r="C189" s="6">
        <v>29</v>
      </c>
      <c r="D189" s="6">
        <v>178.45</v>
      </c>
      <c r="E189" s="6">
        <v>6.153448275862069</v>
      </c>
      <c r="F189" s="6">
        <v>29</v>
      </c>
      <c r="G189" s="6">
        <v>178.45</v>
      </c>
      <c r="H189" s="6">
        <v>6.153448275862069</v>
      </c>
      <c r="M189" s="6">
        <v>123.91740843146526</v>
      </c>
      <c r="N189" s="6">
        <v>98.11753355405068</v>
      </c>
      <c r="O189" s="26">
        <v>10</v>
      </c>
      <c r="P189" s="6">
        <f t="shared" si="35"/>
        <v>8.75</v>
      </c>
      <c r="R189" s="6">
        <f t="shared" si="36"/>
        <v>0</v>
      </c>
      <c r="S189" s="6">
        <f t="shared" si="37"/>
        <v>11.917837896228136</v>
      </c>
      <c r="U189" s="6">
        <f t="shared" si="38"/>
        <v>0</v>
      </c>
      <c r="V189" s="6">
        <f t="shared" si="39"/>
        <v>147.68275862068964</v>
      </c>
      <c r="W189" s="6">
        <f t="shared" si="40"/>
        <v>16.946771455129667</v>
      </c>
    </row>
    <row r="190" spans="1:8" ht="12.75">
      <c r="A190" s="3"/>
      <c r="B190" s="10"/>
      <c r="C190" s="6"/>
      <c r="D190" s="6"/>
      <c r="E190" s="6"/>
      <c r="F190" s="6"/>
      <c r="G190" s="6"/>
      <c r="H190" s="6"/>
    </row>
    <row r="191" spans="1:11" ht="12.75">
      <c r="A191" s="3" t="s">
        <v>41</v>
      </c>
      <c r="B191" s="10">
        <v>10</v>
      </c>
      <c r="C191" s="6">
        <v>524</v>
      </c>
      <c r="D191" s="6">
        <v>3107.825</v>
      </c>
      <c r="E191" s="6">
        <v>5.930963740458015</v>
      </c>
      <c r="F191" s="6">
        <v>465</v>
      </c>
      <c r="G191" s="6">
        <v>2498.65</v>
      </c>
      <c r="H191" s="6">
        <v>5.373440860215054</v>
      </c>
      <c r="I191" s="6">
        <v>59</v>
      </c>
      <c r="J191" s="6">
        <v>609.175</v>
      </c>
      <c r="K191" s="16">
        <v>10.325</v>
      </c>
    </row>
    <row r="192" spans="1:23" ht="12.75">
      <c r="A192" s="3" t="s">
        <v>41</v>
      </c>
      <c r="B192" s="10">
        <v>10</v>
      </c>
      <c r="C192" s="6">
        <v>52.4</v>
      </c>
      <c r="D192" s="6">
        <v>310.78249999999997</v>
      </c>
      <c r="E192" s="16">
        <v>5.930963740458015</v>
      </c>
      <c r="F192" s="6">
        <v>46.5</v>
      </c>
      <c r="G192" s="6">
        <v>249.865</v>
      </c>
      <c r="H192" s="16">
        <v>5.3734408602150525</v>
      </c>
      <c r="I192" s="6">
        <v>5.9</v>
      </c>
      <c r="J192" s="6">
        <v>60.9175</v>
      </c>
      <c r="K192" s="16">
        <v>10.325</v>
      </c>
      <c r="M192" s="6">
        <f>AVERAGE(M180:M191)</f>
        <v>127.99338045547302</v>
      </c>
      <c r="N192" s="6">
        <f>AVERAGE(N180:N191)</f>
        <v>101.34487930710634</v>
      </c>
      <c r="O192" s="6">
        <f>AVERAGE(O180:O191)</f>
        <v>10</v>
      </c>
      <c r="P192" s="6">
        <f>AVERAGE(P180:P191)</f>
        <v>8.75</v>
      </c>
      <c r="R192" s="6">
        <f>1/((1/R180+1/R182+1/R183+1/R184+1/R186+1/R188)/6)</f>
        <v>20.307172429697165</v>
      </c>
      <c r="S192" s="6">
        <f>1/((1/S180+1/S181+1/S182+1/S183+1/S184+1/S185+1/S186+1/S187+1/S188+1/S189)/10)</f>
        <v>10.066681721726766</v>
      </c>
      <c r="U192" s="6">
        <f>1/((1/U180+1/U182+1/U183+1/U184+1/U186+1/U188)/6)</f>
        <v>259.1076659317721</v>
      </c>
      <c r="V192" s="6">
        <f>1/((1/V180+1/V181+1/V182+1/V183+1/V184+1/V185+1/V186+1/V187+1/V188+1/V189)/10)</f>
        <v>129.76150068312174</v>
      </c>
      <c r="W192" s="6">
        <f>1/((1/W180+1/W181+1/W182+1/W183+1/W184+1/W185+1/W186+1/W187+1/W188+1/W189)/10)</f>
        <v>16.40709849624261</v>
      </c>
    </row>
    <row r="193" spans="1:10" ht="12.75">
      <c r="A193" s="3" t="s">
        <v>174</v>
      </c>
      <c r="B193" s="10"/>
      <c r="C193" s="6"/>
      <c r="D193" s="6"/>
      <c r="E193" s="6"/>
      <c r="F193" s="14">
        <v>0.8874045801526718</v>
      </c>
      <c r="G193" s="14">
        <v>0.8039867109634552</v>
      </c>
      <c r="H193" s="6"/>
      <c r="I193" s="14">
        <v>0.11259541984732824</v>
      </c>
      <c r="J193" s="14">
        <v>0.19601328903654486</v>
      </c>
    </row>
    <row r="194" spans="1:8" ht="12.75">
      <c r="A194" s="3"/>
      <c r="B194" s="10"/>
      <c r="C194" s="6"/>
      <c r="D194" s="6"/>
      <c r="E194" s="6"/>
      <c r="F194" s="6"/>
      <c r="G194" s="6"/>
      <c r="H194" s="6"/>
    </row>
    <row r="195" spans="1:23" ht="12.75">
      <c r="A195" s="3">
        <v>1421</v>
      </c>
      <c r="B195" s="10"/>
      <c r="C195" s="6">
        <v>22</v>
      </c>
      <c r="D195" s="6">
        <v>88</v>
      </c>
      <c r="E195" s="6">
        <v>4</v>
      </c>
      <c r="F195" s="6">
        <v>22</v>
      </c>
      <c r="G195" s="6">
        <v>88</v>
      </c>
      <c r="H195" s="6">
        <v>4</v>
      </c>
      <c r="M195" s="6">
        <v>135.81550555981818</v>
      </c>
      <c r="N195" s="6">
        <v>107.53842089342866</v>
      </c>
      <c r="O195" s="26">
        <v>10</v>
      </c>
      <c r="P195" s="6">
        <f aca="true" t="shared" si="41" ref="P195:P204">(O195*210)/240</f>
        <v>8.75</v>
      </c>
      <c r="R195" s="6">
        <f aca="true" t="shared" si="42" ref="R195:R204">K195*240/M195</f>
        <v>0</v>
      </c>
      <c r="S195" s="6">
        <f aca="true" t="shared" si="43" ref="S195:S204">(H195*240)/M195</f>
        <v>7.068412373410343</v>
      </c>
      <c r="U195" s="6">
        <f aca="true" t="shared" si="44" ref="U195:U204">(K195*240)/O195</f>
        <v>0</v>
      </c>
      <c r="V195" s="6">
        <f aca="true" t="shared" si="45" ref="V195:V204">(H195*240)/O195</f>
        <v>96</v>
      </c>
      <c r="W195" s="6">
        <f aca="true" t="shared" si="46" ref="W195:W204">(P195*240)/M195</f>
        <v>15.462152066835126</v>
      </c>
    </row>
    <row r="196" spans="1:23" ht="12.75">
      <c r="A196" s="3">
        <v>1422</v>
      </c>
      <c r="B196" s="10"/>
      <c r="C196" s="6">
        <v>25</v>
      </c>
      <c r="D196" s="6">
        <v>143.8</v>
      </c>
      <c r="E196" s="6">
        <v>5.752000000000001</v>
      </c>
      <c r="F196" s="6">
        <v>25</v>
      </c>
      <c r="G196" s="6">
        <v>143.8</v>
      </c>
      <c r="H196" s="6">
        <v>5.752000000000001</v>
      </c>
      <c r="M196" s="6">
        <v>141.9659705361188</v>
      </c>
      <c r="N196" s="6">
        <v>112.40834563865884</v>
      </c>
      <c r="O196" s="26">
        <v>10</v>
      </c>
      <c r="P196" s="6">
        <f t="shared" si="41"/>
        <v>8.75</v>
      </c>
      <c r="R196" s="6">
        <f t="shared" si="42"/>
        <v>0</v>
      </c>
      <c r="S196" s="6">
        <f t="shared" si="43"/>
        <v>9.724020445088145</v>
      </c>
      <c r="U196" s="6">
        <f t="shared" si="44"/>
        <v>0</v>
      </c>
      <c r="V196" s="6">
        <f t="shared" si="45"/>
        <v>138.04800000000003</v>
      </c>
      <c r="W196" s="6">
        <f t="shared" si="46"/>
        <v>14.792277276516211</v>
      </c>
    </row>
    <row r="197" spans="1:23" ht="12.75">
      <c r="A197" s="3">
        <v>1423</v>
      </c>
      <c r="B197" s="10"/>
      <c r="C197" s="6">
        <v>37</v>
      </c>
      <c r="D197" s="6">
        <v>195.9</v>
      </c>
      <c r="E197" s="6">
        <v>5.294594594594595</v>
      </c>
      <c r="F197" s="6">
        <v>37</v>
      </c>
      <c r="G197" s="6">
        <v>195.9</v>
      </c>
      <c r="H197" s="6">
        <v>5.294594594594595</v>
      </c>
      <c r="K197"/>
      <c r="M197" s="6">
        <v>130.37934471787327</v>
      </c>
      <c r="N197" s="6">
        <v>103.23408060285728</v>
      </c>
      <c r="O197" s="26">
        <v>10</v>
      </c>
      <c r="P197" s="6">
        <f t="shared" si="41"/>
        <v>8.75</v>
      </c>
      <c r="R197" s="6">
        <f t="shared" si="42"/>
        <v>0</v>
      </c>
      <c r="S197" s="6">
        <f t="shared" si="43"/>
        <v>9.746196419780796</v>
      </c>
      <c r="U197" s="6">
        <f t="shared" si="44"/>
        <v>0</v>
      </c>
      <c r="V197" s="6">
        <f t="shared" si="45"/>
        <v>127.07027027027027</v>
      </c>
      <c r="W197" s="6">
        <f t="shared" si="46"/>
        <v>16.106845793282453</v>
      </c>
    </row>
    <row r="198" spans="1:23" ht="12.75">
      <c r="A198" s="3">
        <v>1424</v>
      </c>
      <c r="B198" s="10"/>
      <c r="C198" s="6">
        <v>33</v>
      </c>
      <c r="D198" s="6">
        <v>214.5</v>
      </c>
      <c r="E198" s="6">
        <v>6.5</v>
      </c>
      <c r="F198" s="6">
        <v>33</v>
      </c>
      <c r="G198" s="6">
        <v>214.5</v>
      </c>
      <c r="H198" s="6">
        <v>6.5</v>
      </c>
      <c r="M198" s="6">
        <v>149.8259829408522</v>
      </c>
      <c r="N198" s="6">
        <v>118.63188630674195</v>
      </c>
      <c r="O198" s="26">
        <v>10</v>
      </c>
      <c r="P198" s="6">
        <f t="shared" si="41"/>
        <v>8.75</v>
      </c>
      <c r="R198" s="6">
        <f t="shared" si="42"/>
        <v>0</v>
      </c>
      <c r="S198" s="6">
        <f t="shared" si="43"/>
        <v>10.412079196008689</v>
      </c>
      <c r="U198" s="6">
        <f t="shared" si="44"/>
        <v>0</v>
      </c>
      <c r="V198" s="6">
        <f t="shared" si="45"/>
        <v>156</v>
      </c>
      <c r="W198" s="6">
        <f t="shared" si="46"/>
        <v>14.016260456165542</v>
      </c>
    </row>
    <row r="199" spans="1:23" ht="12.75">
      <c r="A199" s="3">
        <v>1425</v>
      </c>
      <c r="B199" s="10"/>
      <c r="C199" s="6">
        <v>38.5</v>
      </c>
      <c r="D199" s="6">
        <v>221.35</v>
      </c>
      <c r="E199" s="6">
        <v>5.749350649350649</v>
      </c>
      <c r="F199" s="6">
        <v>38.5</v>
      </c>
      <c r="G199" s="6">
        <v>221.35</v>
      </c>
      <c r="H199" s="6">
        <v>5.749350649350649</v>
      </c>
      <c r="K199"/>
      <c r="M199" s="6">
        <v>150.41561335725828</v>
      </c>
      <c r="N199" s="6">
        <v>119.09875438362081</v>
      </c>
      <c r="O199" s="26">
        <v>10</v>
      </c>
      <c r="P199" s="6">
        <f t="shared" si="41"/>
        <v>8.75</v>
      </c>
      <c r="R199" s="6">
        <f t="shared" si="42"/>
        <v>0</v>
      </c>
      <c r="S199" s="6">
        <f t="shared" si="43"/>
        <v>9.173543391182614</v>
      </c>
      <c r="U199" s="6">
        <f t="shared" si="44"/>
        <v>0</v>
      </c>
      <c r="V199" s="6">
        <f t="shared" si="45"/>
        <v>137.9844155844156</v>
      </c>
      <c r="W199" s="6">
        <f t="shared" si="46"/>
        <v>13.961316602234664</v>
      </c>
    </row>
    <row r="200" spans="1:23" ht="12.75">
      <c r="A200" s="3">
        <v>1426</v>
      </c>
      <c r="B200" s="10"/>
      <c r="C200" s="6">
        <v>48.16666666666667</v>
      </c>
      <c r="D200" s="6">
        <v>296.8666666666667</v>
      </c>
      <c r="E200" s="6">
        <v>6.163321799307958</v>
      </c>
      <c r="F200" s="6">
        <v>48.16666666666667</v>
      </c>
      <c r="G200" s="6">
        <v>296.8666666666667</v>
      </c>
      <c r="H200" s="6">
        <v>6.163321799307958</v>
      </c>
      <c r="K200"/>
      <c r="M200" s="6">
        <v>135.54353787261374</v>
      </c>
      <c r="N200" s="6">
        <v>107.32307747225262</v>
      </c>
      <c r="O200" s="26">
        <v>10</v>
      </c>
      <c r="P200" s="6">
        <f t="shared" si="41"/>
        <v>8.75</v>
      </c>
      <c r="R200" s="6">
        <f t="shared" si="42"/>
        <v>0</v>
      </c>
      <c r="S200" s="6">
        <f t="shared" si="43"/>
        <v>10.913078226009462</v>
      </c>
      <c r="U200" s="6">
        <f t="shared" si="44"/>
        <v>0</v>
      </c>
      <c r="V200" s="6">
        <f t="shared" si="45"/>
        <v>147.919723183391</v>
      </c>
      <c r="W200" s="6">
        <f t="shared" si="46"/>
        <v>15.493176826870329</v>
      </c>
    </row>
    <row r="201" spans="1:23" ht="12.75">
      <c r="A201" s="3">
        <v>1427</v>
      </c>
      <c r="B201" s="10"/>
      <c r="C201" s="6">
        <v>40.5</v>
      </c>
      <c r="D201" s="6">
        <v>258.175</v>
      </c>
      <c r="E201" s="6">
        <v>6.374691358024692</v>
      </c>
      <c r="F201" s="6">
        <v>29.5</v>
      </c>
      <c r="G201" s="6">
        <v>156.425</v>
      </c>
      <c r="H201" s="6">
        <v>5.302542372881356</v>
      </c>
      <c r="I201" s="16">
        <v>11</v>
      </c>
      <c r="J201" s="16">
        <v>101.75</v>
      </c>
      <c r="K201" s="16">
        <v>9.25</v>
      </c>
      <c r="M201" s="6">
        <v>146.89505098676736</v>
      </c>
      <c r="N201" s="6">
        <v>116.31118078207298</v>
      </c>
      <c r="O201" s="26">
        <v>10</v>
      </c>
      <c r="P201" s="6">
        <f t="shared" si="41"/>
        <v>8.75</v>
      </c>
      <c r="R201" s="6">
        <f t="shared" si="42"/>
        <v>15.112830453355318</v>
      </c>
      <c r="S201" s="6">
        <f t="shared" si="43"/>
        <v>8.663397173306846</v>
      </c>
      <c r="U201" s="6">
        <f t="shared" si="44"/>
        <v>222</v>
      </c>
      <c r="V201" s="6">
        <f t="shared" si="45"/>
        <v>127.26101694915253</v>
      </c>
      <c r="W201" s="6">
        <f t="shared" si="46"/>
        <v>14.295920699119897</v>
      </c>
    </row>
    <row r="202" spans="1:23" ht="12.75">
      <c r="A202" s="3">
        <v>1428</v>
      </c>
      <c r="B202" s="10"/>
      <c r="C202" s="6">
        <v>48.5</v>
      </c>
      <c r="D202" s="6">
        <v>291.7</v>
      </c>
      <c r="E202" s="6">
        <v>6.014432989690722</v>
      </c>
      <c r="F202" s="6">
        <v>48.5</v>
      </c>
      <c r="G202" s="6">
        <v>291.70000000000005</v>
      </c>
      <c r="H202" s="6">
        <v>6.014432989690722</v>
      </c>
      <c r="M202" s="6">
        <v>141.85073693149846</v>
      </c>
      <c r="N202" s="6">
        <v>112.3171039220106</v>
      </c>
      <c r="O202" s="26">
        <v>10</v>
      </c>
      <c r="P202" s="6">
        <f t="shared" si="41"/>
        <v>8.75</v>
      </c>
      <c r="R202" s="6">
        <f t="shared" si="42"/>
        <v>0</v>
      </c>
      <c r="S202" s="6">
        <f t="shared" si="43"/>
        <v>10.175935273588607</v>
      </c>
      <c r="U202" s="6">
        <f t="shared" si="44"/>
        <v>0</v>
      </c>
      <c r="V202" s="6">
        <f t="shared" si="45"/>
        <v>144.34639175257732</v>
      </c>
      <c r="W202" s="6">
        <f t="shared" si="46"/>
        <v>14.804293903768134</v>
      </c>
    </row>
    <row r="203" spans="1:23" ht="12.75">
      <c r="A203" s="3">
        <v>1429</v>
      </c>
      <c r="B203" s="10"/>
      <c r="C203" s="6">
        <v>53</v>
      </c>
      <c r="D203" s="6">
        <v>361.55000000000007</v>
      </c>
      <c r="E203" s="6">
        <v>6.821698113207549</v>
      </c>
      <c r="F203" s="6">
        <v>37</v>
      </c>
      <c r="G203" s="6">
        <v>182.35000000000002</v>
      </c>
      <c r="H203" s="6">
        <v>4.92837837837838</v>
      </c>
      <c r="I203" s="16">
        <v>16</v>
      </c>
      <c r="J203" s="16">
        <v>179.2</v>
      </c>
      <c r="K203" s="16">
        <v>11.2</v>
      </c>
      <c r="M203" s="6">
        <v>160.47514230993036</v>
      </c>
      <c r="N203" s="6">
        <v>127.0638674540546</v>
      </c>
      <c r="O203" s="26">
        <v>10</v>
      </c>
      <c r="P203" s="6">
        <f t="shared" si="41"/>
        <v>8.75</v>
      </c>
      <c r="R203" s="6">
        <f t="shared" si="42"/>
        <v>16.750257773933527</v>
      </c>
      <c r="S203" s="6">
        <f t="shared" si="43"/>
        <v>7.37067930761771</v>
      </c>
      <c r="U203" s="6">
        <f t="shared" si="44"/>
        <v>268.8</v>
      </c>
      <c r="V203" s="6">
        <f t="shared" si="45"/>
        <v>118.28108108108111</v>
      </c>
      <c r="W203" s="6">
        <f t="shared" si="46"/>
        <v>13.086138885885568</v>
      </c>
    </row>
    <row r="204" spans="1:23" ht="12.75">
      <c r="A204" s="3">
        <v>1430</v>
      </c>
      <c r="B204" s="10"/>
      <c r="C204" s="6">
        <v>53.5</v>
      </c>
      <c r="D204" s="6">
        <v>427.7</v>
      </c>
      <c r="E204" s="6">
        <v>7.9943925233644855</v>
      </c>
      <c r="F204" s="6">
        <v>37.5</v>
      </c>
      <c r="G204" s="6">
        <v>219.7</v>
      </c>
      <c r="H204" s="6">
        <v>5.858666666666666</v>
      </c>
      <c r="I204" s="6">
        <v>16</v>
      </c>
      <c r="J204" s="6">
        <v>208</v>
      </c>
      <c r="K204" s="16">
        <v>13</v>
      </c>
      <c r="M204" s="6">
        <v>158.941416078996</v>
      </c>
      <c r="N204" s="6">
        <v>125.84946637166223</v>
      </c>
      <c r="O204" s="26">
        <v>10</v>
      </c>
      <c r="P204" s="6">
        <f t="shared" si="41"/>
        <v>8.75</v>
      </c>
      <c r="R204" s="6">
        <f t="shared" si="42"/>
        <v>19.629874182379993</v>
      </c>
      <c r="S204" s="6">
        <f t="shared" si="43"/>
        <v>8.846529964859249</v>
      </c>
      <c r="U204" s="6">
        <f t="shared" si="44"/>
        <v>312</v>
      </c>
      <c r="V204" s="6">
        <f t="shared" si="45"/>
        <v>140.608</v>
      </c>
      <c r="W204" s="6">
        <f t="shared" si="46"/>
        <v>13.212415315063456</v>
      </c>
    </row>
    <row r="205" spans="1:8" ht="12.75">
      <c r="A205" s="3"/>
      <c r="B205" s="10"/>
      <c r="E205" s="6"/>
      <c r="F205" s="6"/>
      <c r="G205" s="6"/>
      <c r="H205" s="6"/>
    </row>
    <row r="206" spans="1:11" ht="12.75">
      <c r="A206" s="3" t="s">
        <v>42</v>
      </c>
      <c r="B206" s="10">
        <v>10</v>
      </c>
      <c r="C206" s="6">
        <v>399.1666666666667</v>
      </c>
      <c r="D206" s="6">
        <v>2499.5416666666665</v>
      </c>
      <c r="E206" s="6">
        <v>6.261899791231732</v>
      </c>
      <c r="F206" s="6">
        <v>278.5</v>
      </c>
      <c r="G206" s="6">
        <v>1557.3</v>
      </c>
      <c r="H206" s="6">
        <v>5.591741472172352</v>
      </c>
      <c r="I206" s="6">
        <v>43</v>
      </c>
      <c r="J206" s="6">
        <v>488.95000000000005</v>
      </c>
      <c r="K206" s="16">
        <v>11.370930232558141</v>
      </c>
    </row>
    <row r="207" spans="1:23" ht="12.75">
      <c r="A207" s="3" t="s">
        <v>42</v>
      </c>
      <c r="B207" s="10">
        <v>10</v>
      </c>
      <c r="C207" s="6">
        <v>39.91666666666667</v>
      </c>
      <c r="D207" s="6">
        <v>249.95416666666665</v>
      </c>
      <c r="E207" s="16">
        <v>6.261899791231733</v>
      </c>
      <c r="F207" s="6">
        <v>27.85</v>
      </c>
      <c r="G207" s="6">
        <v>155.73</v>
      </c>
      <c r="H207" s="16">
        <v>7.219359664871333</v>
      </c>
      <c r="I207" s="6">
        <v>4.3</v>
      </c>
      <c r="J207" s="6">
        <v>48.895</v>
      </c>
      <c r="K207" s="16">
        <v>11.370930232558141</v>
      </c>
      <c r="M207" s="6">
        <f>AVERAGE(M195:M206)</f>
        <v>145.21083012917268</v>
      </c>
      <c r="N207" s="6">
        <f>AVERAGE(N195:N206)</f>
        <v>114.97761838273604</v>
      </c>
      <c r="O207" s="6">
        <f>AVERAGE(O195:O206)</f>
        <v>10</v>
      </c>
      <c r="P207" s="6">
        <f>AVERAGE(P195:P206)</f>
        <v>8.75</v>
      </c>
      <c r="R207" s="6">
        <f>1/((1/R201+1/R203+1/R204)/3)</f>
        <v>16.967147570697502</v>
      </c>
      <c r="S207" s="6">
        <f>1/((1/S195+1/S196+1/S197+1/S198+1/S199+1/S200+1/S201+1/S202+1/S203+1/S204)/10)</f>
        <v>9.041493691858102</v>
      </c>
      <c r="U207" s="6">
        <f>1/((1/U201+1/U203+1/U204)/3)</f>
        <v>262.4701583434836</v>
      </c>
      <c r="V207" s="6">
        <f>1/((1/V195+1/V196+1/V197+1/V198+1/V199+1/V200+1/V201+1/V202+1/V203+1/V204)/10)</f>
        <v>131.06140236049387</v>
      </c>
      <c r="W207" s="6">
        <f>1/((1/W195+1/W196+1/W197+1/W198+1/W199+1/W200+1/W201+1/W202+1/W203+1/W204)/10)</f>
        <v>14.461731250568151</v>
      </c>
    </row>
    <row r="208" spans="1:10" ht="12.75">
      <c r="A208" s="3" t="s">
        <v>174</v>
      </c>
      <c r="B208" s="10"/>
      <c r="E208" s="6"/>
      <c r="F208" s="14">
        <v>0.6977035490605428</v>
      </c>
      <c r="G208" s="14">
        <v>0.6230342229408725</v>
      </c>
      <c r="H208" s="6"/>
      <c r="I208" s="14">
        <v>0.10772442588726514</v>
      </c>
      <c r="J208" s="14">
        <v>0.19561586290819988</v>
      </c>
    </row>
    <row r="209" spans="1:8" ht="12.75">
      <c r="A209" s="3"/>
      <c r="B209" s="10"/>
      <c r="E209" s="6"/>
      <c r="F209" s="6"/>
      <c r="G209" s="6"/>
      <c r="H209" s="6"/>
    </row>
    <row r="210" spans="1:23" ht="12.75">
      <c r="A210" s="3">
        <v>1431</v>
      </c>
      <c r="B210" s="10"/>
      <c r="C210" s="6">
        <v>53</v>
      </c>
      <c r="D210" s="6">
        <v>328.75</v>
      </c>
      <c r="E210" s="6">
        <v>6.202830188679245</v>
      </c>
      <c r="F210" s="6">
        <v>53</v>
      </c>
      <c r="G210" s="6">
        <v>328.75</v>
      </c>
      <c r="H210" s="6">
        <v>6.202830188679245</v>
      </c>
      <c r="M210" s="6">
        <v>155.79613938073808</v>
      </c>
      <c r="N210" s="6">
        <v>123.35904314635103</v>
      </c>
      <c r="O210" s="26">
        <v>10</v>
      </c>
      <c r="P210" s="6">
        <f aca="true" t="shared" si="47" ref="P210:P219">(O210*210)/240</f>
        <v>8.75</v>
      </c>
      <c r="R210" s="6">
        <f aca="true" t="shared" si="48" ref="R210:R219">K210*240/M210</f>
        <v>0</v>
      </c>
      <c r="S210" s="6">
        <f aca="true" t="shared" si="49" ref="S210:S219">(H210*240)/M210</f>
        <v>9.555302533170936</v>
      </c>
      <c r="U210" s="6">
        <f aca="true" t="shared" si="50" ref="U210:U219">(K210*240)/O210</f>
        <v>0</v>
      </c>
      <c r="V210" s="6">
        <f aca="true" t="shared" si="51" ref="V210:V219">(H210*240)/O210</f>
        <v>148.8679245283019</v>
      </c>
      <c r="W210" s="6">
        <f aca="true" t="shared" si="52" ref="W210:W219">(P210*240)/M210</f>
        <v>13.479153003066227</v>
      </c>
    </row>
    <row r="211" spans="1:23" ht="12.75">
      <c r="A211" s="3">
        <v>1432</v>
      </c>
      <c r="B211" s="10"/>
      <c r="C211" s="6">
        <v>51</v>
      </c>
      <c r="D211" s="6">
        <v>392.1333333333333</v>
      </c>
      <c r="E211" s="6">
        <v>7.688888888888889</v>
      </c>
      <c r="F211" s="6">
        <v>40</v>
      </c>
      <c r="G211" s="6">
        <v>252.3875</v>
      </c>
      <c r="H211" s="6">
        <v>6.3096875</v>
      </c>
      <c r="I211" s="16">
        <v>11</v>
      </c>
      <c r="J211" s="16">
        <v>139.74583333333334</v>
      </c>
      <c r="K211" s="16">
        <v>12.704166666666667</v>
      </c>
      <c r="M211" s="6">
        <v>147.57633950277787</v>
      </c>
      <c r="N211" s="6">
        <v>116.85062354218059</v>
      </c>
      <c r="O211" s="26">
        <v>11</v>
      </c>
      <c r="P211" s="6">
        <f t="shared" si="47"/>
        <v>9.625</v>
      </c>
      <c r="R211" s="6">
        <f t="shared" si="48"/>
        <v>20.66049347932639</v>
      </c>
      <c r="S211" s="6">
        <f t="shared" si="49"/>
        <v>10.261299372935698</v>
      </c>
      <c r="U211" s="6">
        <f t="shared" si="50"/>
        <v>277.1818181818182</v>
      </c>
      <c r="V211" s="6">
        <f t="shared" si="51"/>
        <v>137.66590909090908</v>
      </c>
      <c r="W211" s="6">
        <f t="shared" si="52"/>
        <v>15.652915689486377</v>
      </c>
    </row>
    <row r="212" spans="1:23" ht="12.75">
      <c r="A212" s="3">
        <v>1433</v>
      </c>
      <c r="B212" s="10"/>
      <c r="C212" s="6">
        <v>57</v>
      </c>
      <c r="D212" s="6">
        <v>392.725</v>
      </c>
      <c r="E212" s="6">
        <v>6.889912280701755</v>
      </c>
      <c r="F212" s="6">
        <v>57</v>
      </c>
      <c r="G212" s="6">
        <v>392.725</v>
      </c>
      <c r="H212" s="6">
        <v>6.889912280701755</v>
      </c>
      <c r="M212" s="6">
        <v>175.8156251942706</v>
      </c>
      <c r="N212" s="6">
        <v>139.21042832223202</v>
      </c>
      <c r="O212" s="26">
        <v>11</v>
      </c>
      <c r="P212" s="6">
        <f t="shared" si="47"/>
        <v>9.625</v>
      </c>
      <c r="R212" s="6">
        <f t="shared" si="48"/>
        <v>0</v>
      </c>
      <c r="S212" s="6">
        <f t="shared" si="49"/>
        <v>9.405187653493652</v>
      </c>
      <c r="U212" s="6">
        <f t="shared" si="50"/>
        <v>0</v>
      </c>
      <c r="V212" s="6">
        <f t="shared" si="51"/>
        <v>150.32535885167465</v>
      </c>
      <c r="W212" s="6">
        <f t="shared" si="52"/>
        <v>13.138763960526969</v>
      </c>
    </row>
    <row r="213" spans="1:23" ht="12.75">
      <c r="A213" s="3">
        <v>1434</v>
      </c>
      <c r="B213" s="10"/>
      <c r="C213" s="6">
        <v>52</v>
      </c>
      <c r="D213" s="6">
        <v>413.25</v>
      </c>
      <c r="E213" s="6">
        <v>7.947115384615385</v>
      </c>
      <c r="F213" s="6">
        <v>41</v>
      </c>
      <c r="G213" s="6">
        <v>265.85</v>
      </c>
      <c r="H213" s="6">
        <v>6.484146341463415</v>
      </c>
      <c r="I213" s="16">
        <v>11</v>
      </c>
      <c r="J213" s="16">
        <v>147.4</v>
      </c>
      <c r="K213" s="16">
        <v>13.4</v>
      </c>
      <c r="M213" s="6">
        <v>164.2996928098956</v>
      </c>
      <c r="N213" s="6">
        <v>130.0921381930851</v>
      </c>
      <c r="O213" s="26">
        <v>11</v>
      </c>
      <c r="P213" s="6">
        <f t="shared" si="47"/>
        <v>9.625</v>
      </c>
      <c r="R213" s="6">
        <f t="shared" si="48"/>
        <v>19.573986688588036</v>
      </c>
      <c r="S213" s="6">
        <f t="shared" si="49"/>
        <v>9.47168613243744</v>
      </c>
      <c r="U213" s="6">
        <f t="shared" si="50"/>
        <v>292.3636363636364</v>
      </c>
      <c r="V213" s="6">
        <f t="shared" si="51"/>
        <v>141.47228381374723</v>
      </c>
      <c r="W213" s="6">
        <f t="shared" si="52"/>
        <v>14.059673274452228</v>
      </c>
    </row>
    <row r="214" spans="1:23" ht="12.75">
      <c r="A214" s="3">
        <v>1435</v>
      </c>
      <c r="B214" s="10"/>
      <c r="C214" s="6">
        <v>48</v>
      </c>
      <c r="D214" s="6">
        <v>385.4125</v>
      </c>
      <c r="E214" s="6">
        <v>8.029427083333333</v>
      </c>
      <c r="F214" s="6">
        <v>37</v>
      </c>
      <c r="G214" s="6">
        <v>239.8</v>
      </c>
      <c r="H214" s="6">
        <v>6.481081081081081</v>
      </c>
      <c r="I214" s="16">
        <v>11</v>
      </c>
      <c r="J214" s="16">
        <v>145.6125</v>
      </c>
      <c r="K214" s="16">
        <v>13.2375</v>
      </c>
      <c r="M214" s="6">
        <v>136.4562031417458</v>
      </c>
      <c r="N214" s="6">
        <v>108.0457238405166</v>
      </c>
      <c r="O214" s="26">
        <v>11</v>
      </c>
      <c r="P214" s="6">
        <f t="shared" si="47"/>
        <v>9.625</v>
      </c>
      <c r="R214" s="6">
        <f t="shared" si="48"/>
        <v>23.28219550927888</v>
      </c>
      <c r="S214" s="6">
        <f t="shared" si="49"/>
        <v>11.398964822754918</v>
      </c>
      <c r="U214" s="6">
        <f t="shared" si="50"/>
        <v>288.8181818181818</v>
      </c>
      <c r="V214" s="6">
        <f t="shared" si="51"/>
        <v>141.4054054054054</v>
      </c>
      <c r="W214" s="6">
        <f t="shared" si="52"/>
        <v>16.9285085383803</v>
      </c>
    </row>
    <row r="215" spans="1:23" ht="12.75">
      <c r="A215" s="3">
        <v>1436</v>
      </c>
      <c r="B215" s="10"/>
      <c r="C215" s="6">
        <v>33</v>
      </c>
      <c r="D215" s="6">
        <v>210</v>
      </c>
      <c r="E215" s="6">
        <v>6.363636363636363</v>
      </c>
      <c r="F215" s="6">
        <v>33</v>
      </c>
      <c r="G215" s="6">
        <v>210</v>
      </c>
      <c r="H215" s="6">
        <v>6.363636363636363</v>
      </c>
      <c r="M215" s="6">
        <v>122.22453033222847</v>
      </c>
      <c r="N215" s="6">
        <v>96.77711636967543</v>
      </c>
      <c r="O215" s="26">
        <v>11</v>
      </c>
      <c r="P215" s="6">
        <f t="shared" si="47"/>
        <v>9.625</v>
      </c>
      <c r="R215" s="6">
        <f t="shared" si="48"/>
        <v>0</v>
      </c>
      <c r="S215" s="6">
        <f t="shared" si="49"/>
        <v>12.495631794381396</v>
      </c>
      <c r="U215" s="6">
        <f t="shared" si="50"/>
        <v>0</v>
      </c>
      <c r="V215" s="6">
        <f t="shared" si="51"/>
        <v>138.84297520661156</v>
      </c>
      <c r="W215" s="6">
        <f t="shared" si="52"/>
        <v>18.89964308900186</v>
      </c>
    </row>
    <row r="216" spans="1:23" ht="12.75">
      <c r="A216" s="3">
        <v>1437</v>
      </c>
      <c r="B216" s="10"/>
      <c r="C216" s="6">
        <v>31</v>
      </c>
      <c r="D216" s="6">
        <v>210</v>
      </c>
      <c r="E216" s="6">
        <v>6.774193548387097</v>
      </c>
      <c r="F216" s="6">
        <v>31</v>
      </c>
      <c r="G216" s="6">
        <v>210</v>
      </c>
      <c r="H216" s="6">
        <v>6.774193548387097</v>
      </c>
      <c r="M216" s="6">
        <v>140.25909919611</v>
      </c>
      <c r="N216" s="6">
        <v>111.05684863677969</v>
      </c>
      <c r="O216" s="26">
        <v>11</v>
      </c>
      <c r="P216" s="6">
        <f t="shared" si="47"/>
        <v>9.625</v>
      </c>
      <c r="R216" s="6">
        <f t="shared" si="48"/>
        <v>0</v>
      </c>
      <c r="S216" s="6">
        <f t="shared" si="49"/>
        <v>11.591450828724517</v>
      </c>
      <c r="U216" s="6">
        <f t="shared" si="50"/>
        <v>0</v>
      </c>
      <c r="V216" s="6">
        <f t="shared" si="51"/>
        <v>147.8005865102639</v>
      </c>
      <c r="W216" s="6">
        <f t="shared" si="52"/>
        <v>16.469519719146085</v>
      </c>
    </row>
    <row r="217" spans="1:23" ht="12.75">
      <c r="A217" s="3">
        <v>1438</v>
      </c>
      <c r="B217" s="10"/>
      <c r="C217" s="6">
        <v>33.5</v>
      </c>
      <c r="D217" s="6">
        <v>246.4625</v>
      </c>
      <c r="E217" s="6">
        <v>7.357089552238806</v>
      </c>
      <c r="F217" s="6">
        <v>33.5</v>
      </c>
      <c r="G217" s="6">
        <v>246.4625</v>
      </c>
      <c r="H217" s="6">
        <v>7.357089552238806</v>
      </c>
      <c r="M217" s="6">
        <v>234.97399721561067</v>
      </c>
      <c r="N217" s="6">
        <v>186.05189817928698</v>
      </c>
      <c r="O217" s="26">
        <v>11</v>
      </c>
      <c r="P217" s="6">
        <f t="shared" si="47"/>
        <v>9.625</v>
      </c>
      <c r="R217" s="6">
        <f t="shared" si="48"/>
        <v>0</v>
      </c>
      <c r="S217" s="6">
        <f t="shared" si="49"/>
        <v>7.514454848027788</v>
      </c>
      <c r="U217" s="6">
        <f t="shared" si="50"/>
        <v>0</v>
      </c>
      <c r="V217" s="6">
        <f t="shared" si="51"/>
        <v>160.51831750339213</v>
      </c>
      <c r="W217" s="6">
        <f t="shared" si="52"/>
        <v>9.830875021802342</v>
      </c>
    </row>
    <row r="218" spans="1:23" ht="12.75">
      <c r="A218" s="3">
        <v>1439</v>
      </c>
      <c r="B218" s="10"/>
      <c r="C218" s="6">
        <v>23</v>
      </c>
      <c r="D218" s="6">
        <v>174.45</v>
      </c>
      <c r="E218" s="6">
        <v>7.584782608695653</v>
      </c>
      <c r="F218" s="6">
        <v>23</v>
      </c>
      <c r="G218" s="6">
        <v>174.45</v>
      </c>
      <c r="H218" s="6">
        <v>7.584782608695653</v>
      </c>
      <c r="M218" s="6">
        <v>241.33689209334904</v>
      </c>
      <c r="N218" s="6">
        <v>191.09002445686062</v>
      </c>
      <c r="O218" s="26">
        <v>11</v>
      </c>
      <c r="P218" s="6">
        <f t="shared" si="47"/>
        <v>9.625</v>
      </c>
      <c r="R218" s="6">
        <f t="shared" si="48"/>
        <v>0</v>
      </c>
      <c r="S218" s="6">
        <f t="shared" si="49"/>
        <v>7.5427665049355435</v>
      </c>
      <c r="U218" s="6">
        <f t="shared" si="50"/>
        <v>0</v>
      </c>
      <c r="V218" s="6">
        <f t="shared" si="51"/>
        <v>165.48616600790515</v>
      </c>
      <c r="W218" s="6">
        <f t="shared" si="52"/>
        <v>9.57168205806882</v>
      </c>
    </row>
    <row r="219" spans="1:23" ht="12.75">
      <c r="A219" s="3">
        <v>1440</v>
      </c>
      <c r="B219" s="10"/>
      <c r="C219" s="6">
        <v>13</v>
      </c>
      <c r="D219" s="6">
        <v>98.75</v>
      </c>
      <c r="E219" s="6">
        <v>7.596153846153846</v>
      </c>
      <c r="F219" s="6">
        <v>13</v>
      </c>
      <c r="G219" s="6">
        <v>98.75</v>
      </c>
      <c r="H219" s="6">
        <v>7.596153846153846</v>
      </c>
      <c r="M219" s="6">
        <v>146.3171259728302</v>
      </c>
      <c r="N219" s="6">
        <v>115.85358101732271</v>
      </c>
      <c r="O219" s="26">
        <v>11</v>
      </c>
      <c r="P219" s="6">
        <f t="shared" si="47"/>
        <v>9.625</v>
      </c>
      <c r="R219" s="6">
        <f t="shared" si="48"/>
        <v>0</v>
      </c>
      <c r="S219" s="6">
        <f t="shared" si="49"/>
        <v>12.459764439437201</v>
      </c>
      <c r="U219" s="6">
        <f t="shared" si="50"/>
        <v>0</v>
      </c>
      <c r="V219" s="6">
        <f t="shared" si="51"/>
        <v>165.73426573426573</v>
      </c>
      <c r="W219" s="6">
        <f t="shared" si="52"/>
        <v>15.78762557452739</v>
      </c>
    </row>
    <row r="220" spans="1:8" ht="12.75">
      <c r="A220" s="3"/>
      <c r="B220" s="10"/>
      <c r="E220" s="6"/>
      <c r="F220" s="6"/>
      <c r="G220" s="6"/>
      <c r="H220" s="6"/>
    </row>
    <row r="221" spans="1:11" ht="12.75">
      <c r="A221" s="3" t="s">
        <v>43</v>
      </c>
      <c r="B221" s="10">
        <v>10</v>
      </c>
      <c r="C221" s="6">
        <v>394.5</v>
      </c>
      <c r="D221" s="6">
        <v>2851.9333333333334</v>
      </c>
      <c r="E221" s="6">
        <v>7.22923531896916</v>
      </c>
      <c r="F221" s="6">
        <v>361.5</v>
      </c>
      <c r="G221" s="6">
        <v>2419.1749999999997</v>
      </c>
      <c r="H221" s="6">
        <v>6.692047026279391</v>
      </c>
      <c r="I221" s="6">
        <v>33</v>
      </c>
      <c r="J221" s="6">
        <v>432.7583333333334</v>
      </c>
      <c r="K221" s="16">
        <v>13.11388888888889</v>
      </c>
    </row>
    <row r="222" spans="1:23" ht="12.75">
      <c r="A222" s="3" t="s">
        <v>43</v>
      </c>
      <c r="B222" s="10">
        <v>10</v>
      </c>
      <c r="C222" s="6">
        <v>39.45</v>
      </c>
      <c r="D222" s="6">
        <v>285.1933333333333</v>
      </c>
      <c r="E222" s="6">
        <v>7.229235318969159</v>
      </c>
      <c r="F222" s="6">
        <v>36.15</v>
      </c>
      <c r="G222" s="6">
        <v>241.91749999999996</v>
      </c>
      <c r="H222" s="6">
        <v>6.692047026279391</v>
      </c>
      <c r="I222" s="6">
        <v>3.3</v>
      </c>
      <c r="J222" s="6">
        <v>43.27583333333334</v>
      </c>
      <c r="K222" s="6">
        <v>13.11388888888889</v>
      </c>
      <c r="M222" s="6">
        <f>AVERAGE(M210:M221)</f>
        <v>166.50556448395565</v>
      </c>
      <c r="N222" s="6">
        <f>AVERAGE(N210:N221)</f>
        <v>131.8387425704291</v>
      </c>
      <c r="O222" s="6">
        <f>AVERAGE(O210:O221)</f>
        <v>10.9</v>
      </c>
      <c r="P222" s="6">
        <f>AVERAGE(P210:P221)</f>
        <v>9.5375</v>
      </c>
      <c r="R222" s="6">
        <f>1/((1/R211+1/R213+1/R214)/3)</f>
        <v>21.061345335934963</v>
      </c>
      <c r="S222" s="6">
        <f>1/((1/S210+1/S211+1/S212+1/S213+1/S214+1/S215+1/S216+1/S217+1/S218+1/S219)/10)</f>
        <v>9.862440134162789</v>
      </c>
      <c r="U222" s="6">
        <f>1/((1/U211+1/U213+1/U214)/3)</f>
        <v>285.97236484398513</v>
      </c>
      <c r="V222" s="6">
        <f>1/((1/V210+1/V211+1/V212+1/V213+1/V214+1/V215+1/V216+1/V217+1/V218+1/V219)/10)</f>
        <v>149.14558824997277</v>
      </c>
      <c r="W222" s="6">
        <f>1/((1/W210+1/W211+1/W212+1/W213+1/W214+1/W215+1/W216+1/W217+1/W218+1/W219)/10)</f>
        <v>13.744802674675071</v>
      </c>
    </row>
    <row r="223" spans="1:10" ht="12.75">
      <c r="A223" s="3" t="s">
        <v>174</v>
      </c>
      <c r="B223" s="10"/>
      <c r="E223" s="6"/>
      <c r="F223" s="14">
        <v>0.9163498098859315</v>
      </c>
      <c r="G223" s="14">
        <v>0.8482579069169451</v>
      </c>
      <c r="H223" s="6"/>
      <c r="I223" s="14">
        <v>0.08365019011406843</v>
      </c>
      <c r="J223" s="14">
        <v>0.15174209308305478</v>
      </c>
    </row>
    <row r="224" spans="1:8" ht="12.75">
      <c r="A224" s="3"/>
      <c r="B224" s="10"/>
      <c r="E224" s="6"/>
      <c r="F224" s="6"/>
      <c r="G224" s="6"/>
      <c r="H224" s="6"/>
    </row>
    <row r="225" spans="1:23" ht="12.75">
      <c r="A225" s="3">
        <v>1441</v>
      </c>
      <c r="B225" s="10"/>
      <c r="C225" s="6">
        <v>26</v>
      </c>
      <c r="D225" s="6">
        <v>244.95</v>
      </c>
      <c r="E225" s="6">
        <v>9.421153846153846</v>
      </c>
      <c r="F225" s="6">
        <v>13</v>
      </c>
      <c r="G225" s="6">
        <v>100.1</v>
      </c>
      <c r="H225" s="6">
        <v>7.699999999999999</v>
      </c>
      <c r="I225" s="16">
        <v>13</v>
      </c>
      <c r="J225" s="16">
        <v>144.85000000000002</v>
      </c>
      <c r="K225" s="16">
        <v>11.142307692307694</v>
      </c>
      <c r="M225" s="6">
        <v>156.0399824487459</v>
      </c>
      <c r="N225" s="6">
        <v>123.55211755542739</v>
      </c>
      <c r="O225" s="26">
        <v>11</v>
      </c>
      <c r="P225" s="6">
        <f aca="true" t="shared" si="53" ref="P225:P234">(O225*210)/240</f>
        <v>9.625</v>
      </c>
      <c r="R225" s="6">
        <f aca="true" t="shared" si="54" ref="R225:R234">K225*240/M225</f>
        <v>17.137619501028976</v>
      </c>
      <c r="S225" s="6">
        <f aca="true" t="shared" si="55" ref="S225:S234">(H225*240)/M225</f>
        <v>11.843118481553331</v>
      </c>
      <c r="U225" s="6">
        <f aca="true" t="shared" si="56" ref="U225:U234">(K225*240)/O225</f>
        <v>243.10489510489515</v>
      </c>
      <c r="V225" s="6">
        <f aca="true" t="shared" si="57" ref="V225:V234">(H225*240)/O225</f>
        <v>167.99999999999997</v>
      </c>
      <c r="W225" s="6">
        <f aca="true" t="shared" si="58" ref="W225:W234">(P225*240)/M225</f>
        <v>14.803898101941666</v>
      </c>
    </row>
    <row r="226" spans="1:23" ht="12.75">
      <c r="A226" s="3">
        <v>1442</v>
      </c>
      <c r="B226" s="10"/>
      <c r="C226" s="6">
        <v>26.833333333333336</v>
      </c>
      <c r="D226" s="6">
        <v>232.325</v>
      </c>
      <c r="E226" s="6">
        <v>8.658074534161491</v>
      </c>
      <c r="F226" s="6">
        <v>13.500000000000002</v>
      </c>
      <c r="G226" s="6">
        <v>98.325</v>
      </c>
      <c r="H226" s="6">
        <v>7.283333333333333</v>
      </c>
      <c r="I226" s="16">
        <v>13.333333333333334</v>
      </c>
      <c r="J226" s="16">
        <v>134</v>
      </c>
      <c r="K226" s="16">
        <v>10.049999999999999</v>
      </c>
      <c r="M226" s="6">
        <v>136.24002889671675</v>
      </c>
      <c r="N226" s="6">
        <v>107.87455754508937</v>
      </c>
      <c r="O226" s="26">
        <v>11</v>
      </c>
      <c r="P226" s="6">
        <f t="shared" si="53"/>
        <v>9.625</v>
      </c>
      <c r="R226" s="6">
        <f t="shared" si="54"/>
        <v>17.70404791846111</v>
      </c>
      <c r="S226" s="6">
        <f t="shared" si="55"/>
        <v>12.830296750194869</v>
      </c>
      <c r="U226" s="6">
        <f t="shared" si="56"/>
        <v>219.27272727272722</v>
      </c>
      <c r="V226" s="6">
        <f t="shared" si="57"/>
        <v>158.9090909090909</v>
      </c>
      <c r="W226" s="6">
        <f t="shared" si="58"/>
        <v>16.955369275143106</v>
      </c>
    </row>
    <row r="227" spans="1:23" ht="12.75">
      <c r="A227" s="3">
        <v>1443</v>
      </c>
      <c r="B227" s="10"/>
      <c r="C227" s="6">
        <v>47.666666666666664</v>
      </c>
      <c r="D227" s="6">
        <v>327.4333333333333</v>
      </c>
      <c r="E227" s="6">
        <v>6.869230769230769</v>
      </c>
      <c r="F227" s="6">
        <v>47.666666666666664</v>
      </c>
      <c r="G227" s="6">
        <v>327.4333333333333</v>
      </c>
      <c r="H227" s="6">
        <v>6.869230769230769</v>
      </c>
      <c r="M227" s="6">
        <v>178.2136085333023</v>
      </c>
      <c r="N227" s="6">
        <v>141.10914629662886</v>
      </c>
      <c r="O227" s="26">
        <v>11</v>
      </c>
      <c r="P227" s="6">
        <f t="shared" si="53"/>
        <v>9.625</v>
      </c>
      <c r="R227" s="6">
        <f t="shared" si="54"/>
        <v>0</v>
      </c>
      <c r="S227" s="6">
        <f t="shared" si="55"/>
        <v>9.250782800390422</v>
      </c>
      <c r="U227" s="6">
        <f t="shared" si="56"/>
        <v>0</v>
      </c>
      <c r="V227" s="6">
        <f t="shared" si="57"/>
        <v>149.87412587412587</v>
      </c>
      <c r="W227" s="6">
        <f t="shared" si="58"/>
        <v>12.961973100771013</v>
      </c>
    </row>
    <row r="228" spans="1:23" ht="12.75">
      <c r="A228" s="3">
        <v>1444</v>
      </c>
      <c r="B228" s="10"/>
      <c r="C228" s="6">
        <v>65.5</v>
      </c>
      <c r="D228" s="6">
        <v>475.5</v>
      </c>
      <c r="E228" s="6">
        <v>7.539130434782609</v>
      </c>
      <c r="F228" s="6">
        <v>57.5</v>
      </c>
      <c r="G228" s="6">
        <v>433.5</v>
      </c>
      <c r="H228" s="6">
        <v>7.539130434782609</v>
      </c>
      <c r="M228" s="6">
        <v>126.46670061230824</v>
      </c>
      <c r="N228" s="6">
        <v>100.13605753917163</v>
      </c>
      <c r="O228" s="26">
        <v>11</v>
      </c>
      <c r="P228" s="6">
        <f t="shared" si="53"/>
        <v>9.625</v>
      </c>
      <c r="R228" s="6">
        <f t="shared" si="54"/>
        <v>0</v>
      </c>
      <c r="S228" s="6">
        <f t="shared" si="55"/>
        <v>14.307254760244208</v>
      </c>
      <c r="U228" s="6">
        <f t="shared" si="56"/>
        <v>0</v>
      </c>
      <c r="V228" s="6">
        <f t="shared" si="57"/>
        <v>164.49011857707512</v>
      </c>
      <c r="W228" s="6">
        <f t="shared" si="58"/>
        <v>18.265677754031497</v>
      </c>
    </row>
    <row r="229" spans="1:23" ht="12.75">
      <c r="A229" s="3">
        <v>1445</v>
      </c>
      <c r="B229" s="10"/>
      <c r="C229" s="6">
        <v>39.5</v>
      </c>
      <c r="D229" s="6">
        <v>281</v>
      </c>
      <c r="E229" s="6">
        <v>7.113924050632911</v>
      </c>
      <c r="F229" s="6">
        <v>39.5</v>
      </c>
      <c r="G229" s="6">
        <v>281</v>
      </c>
      <c r="H229" s="6">
        <v>7.113924050632911</v>
      </c>
      <c r="M229" s="6">
        <v>119.79014782846693</v>
      </c>
      <c r="N229" s="6">
        <v>94.8495776160844</v>
      </c>
      <c r="O229" s="26">
        <v>11</v>
      </c>
      <c r="P229" s="6">
        <f t="shared" si="53"/>
        <v>9.625</v>
      </c>
      <c r="R229" s="6">
        <f t="shared" si="54"/>
        <v>0</v>
      </c>
      <c r="S229" s="6">
        <f t="shared" si="55"/>
        <v>14.25277289578706</v>
      </c>
      <c r="U229" s="6">
        <f t="shared" si="56"/>
        <v>0</v>
      </c>
      <c r="V229" s="6">
        <f t="shared" si="57"/>
        <v>155.21288837744532</v>
      </c>
      <c r="W229" s="6">
        <f t="shared" si="58"/>
        <v>19.283722759135387</v>
      </c>
    </row>
    <row r="230" spans="1:23" ht="12.75">
      <c r="A230" s="3">
        <v>1446</v>
      </c>
      <c r="B230" s="10"/>
      <c r="C230" s="6">
        <v>40.33333333333333</v>
      </c>
      <c r="D230" s="6">
        <v>280.75</v>
      </c>
      <c r="E230" s="6">
        <v>6.966942148760332</v>
      </c>
      <c r="F230" s="6">
        <v>30.33333333333333</v>
      </c>
      <c r="G230" s="6">
        <v>196</v>
      </c>
      <c r="H230" s="6">
        <v>6.461538461538463</v>
      </c>
      <c r="I230" s="16">
        <v>10</v>
      </c>
      <c r="J230" s="16">
        <v>85</v>
      </c>
      <c r="K230" s="16">
        <v>8.5</v>
      </c>
      <c r="M230" s="6">
        <v>144.77477980809437</v>
      </c>
      <c r="N230" s="6">
        <v>114.63235469015878</v>
      </c>
      <c r="O230" s="26">
        <v>11</v>
      </c>
      <c r="P230" s="6">
        <f t="shared" si="53"/>
        <v>9.625</v>
      </c>
      <c r="R230" s="6">
        <f t="shared" si="54"/>
        <v>14.090852030333695</v>
      </c>
      <c r="S230" s="6">
        <f t="shared" si="55"/>
        <v>10.711597923511588</v>
      </c>
      <c r="U230" s="6">
        <f t="shared" si="56"/>
        <v>185.45454545454547</v>
      </c>
      <c r="V230" s="6">
        <f t="shared" si="57"/>
        <v>140.979020979021</v>
      </c>
      <c r="W230" s="6">
        <f t="shared" si="58"/>
        <v>15.9558177402308</v>
      </c>
    </row>
    <row r="231" spans="1:23" ht="12.75">
      <c r="A231" s="3">
        <v>1447</v>
      </c>
      <c r="B231" s="10"/>
      <c r="C231" s="6">
        <v>39.5</v>
      </c>
      <c r="D231" s="6">
        <v>369.875</v>
      </c>
      <c r="E231" s="6">
        <v>9.363924050632912</v>
      </c>
      <c r="F231" s="6">
        <v>24</v>
      </c>
      <c r="G231" s="6">
        <v>180</v>
      </c>
      <c r="H231" s="6">
        <v>7.5</v>
      </c>
      <c r="I231" s="16">
        <v>15.5</v>
      </c>
      <c r="J231" s="16">
        <v>189.875</v>
      </c>
      <c r="K231" s="16">
        <v>12.25</v>
      </c>
      <c r="M231" s="6">
        <v>160.24118480939688</v>
      </c>
      <c r="N231" s="6">
        <v>126.8786204157298</v>
      </c>
      <c r="O231" s="26">
        <v>11</v>
      </c>
      <c r="P231" s="6">
        <f t="shared" si="53"/>
        <v>9.625</v>
      </c>
      <c r="R231" s="6">
        <f t="shared" si="54"/>
        <v>18.347343122163387</v>
      </c>
      <c r="S231" s="6">
        <f t="shared" si="55"/>
        <v>11.233067217651053</v>
      </c>
      <c r="U231" s="6">
        <f t="shared" si="56"/>
        <v>267.27272727272725</v>
      </c>
      <c r="V231" s="6">
        <f t="shared" si="57"/>
        <v>163.63636363636363</v>
      </c>
      <c r="W231" s="6">
        <f t="shared" si="58"/>
        <v>14.415769595985518</v>
      </c>
    </row>
    <row r="232" spans="1:23" ht="12.75">
      <c r="A232" s="3">
        <v>1448</v>
      </c>
      <c r="B232" s="10"/>
      <c r="C232" s="6">
        <v>51</v>
      </c>
      <c r="D232" s="6">
        <v>437</v>
      </c>
      <c r="E232" s="6">
        <v>8.568627450980392</v>
      </c>
      <c r="F232" s="6">
        <v>34</v>
      </c>
      <c r="G232" s="6">
        <v>224.5</v>
      </c>
      <c r="H232" s="6">
        <v>6.602941176470588</v>
      </c>
      <c r="I232" s="16">
        <v>17</v>
      </c>
      <c r="J232" s="16">
        <v>212.5</v>
      </c>
      <c r="K232" s="16">
        <v>12.5</v>
      </c>
      <c r="M232" s="6">
        <v>142.05583153457567</v>
      </c>
      <c r="N232" s="6">
        <v>112.47949738112102</v>
      </c>
      <c r="O232" s="26">
        <v>11</v>
      </c>
      <c r="P232" s="6">
        <f t="shared" si="53"/>
        <v>9.625</v>
      </c>
      <c r="R232" s="6">
        <f t="shared" si="54"/>
        <v>21.118457212154752</v>
      </c>
      <c r="S232" s="6">
        <f t="shared" si="55"/>
        <v>11.155514456773508</v>
      </c>
      <c r="U232" s="6">
        <f t="shared" si="56"/>
        <v>272.72727272727275</v>
      </c>
      <c r="V232" s="6">
        <f t="shared" si="57"/>
        <v>144.06417112299462</v>
      </c>
      <c r="W232" s="6">
        <f t="shared" si="58"/>
        <v>16.26121205335916</v>
      </c>
    </row>
    <row r="233" spans="1:23" ht="12.75">
      <c r="A233" s="3">
        <v>1449</v>
      </c>
      <c r="B233" s="10"/>
      <c r="C233" s="6">
        <v>48.5</v>
      </c>
      <c r="D233" s="6">
        <v>448.28333333333336</v>
      </c>
      <c r="E233" s="6">
        <v>9.119243986254297</v>
      </c>
      <c r="F233" s="6">
        <v>31.5</v>
      </c>
      <c r="G233" s="6">
        <v>225.25</v>
      </c>
      <c r="H233" s="6">
        <v>7.150793650793651</v>
      </c>
      <c r="I233" s="16">
        <v>17</v>
      </c>
      <c r="J233" s="16">
        <v>217.03333333333336</v>
      </c>
      <c r="K233" s="16">
        <v>12.766666666666667</v>
      </c>
      <c r="M233" s="6">
        <v>118.07247012375262</v>
      </c>
      <c r="N233" s="6">
        <v>93.48952415821563</v>
      </c>
      <c r="O233" s="26">
        <v>11</v>
      </c>
      <c r="P233" s="6">
        <f t="shared" si="53"/>
        <v>9.625</v>
      </c>
      <c r="R233" s="6">
        <f t="shared" si="54"/>
        <v>25.950164308315046</v>
      </c>
      <c r="S233" s="6">
        <f t="shared" si="55"/>
        <v>14.535060326863023</v>
      </c>
      <c r="U233" s="6">
        <f t="shared" si="56"/>
        <v>278.54545454545456</v>
      </c>
      <c r="V233" s="6">
        <f t="shared" si="57"/>
        <v>156.01731601731603</v>
      </c>
      <c r="W233" s="6">
        <f t="shared" si="58"/>
        <v>19.564255728527336</v>
      </c>
    </row>
    <row r="234" spans="1:23" ht="12.75">
      <c r="A234" s="3">
        <v>1450</v>
      </c>
      <c r="B234" s="10"/>
      <c r="C234" s="6">
        <v>48</v>
      </c>
      <c r="D234" s="6">
        <v>438.7125</v>
      </c>
      <c r="E234" s="6">
        <v>9.13984375</v>
      </c>
      <c r="F234" s="6">
        <v>31</v>
      </c>
      <c r="G234" s="6">
        <v>203.89999999999998</v>
      </c>
      <c r="H234" s="6">
        <v>6.577419354838711</v>
      </c>
      <c r="I234" s="16">
        <v>17</v>
      </c>
      <c r="J234" s="16">
        <v>234.8125</v>
      </c>
      <c r="K234" s="16">
        <v>13.8125</v>
      </c>
      <c r="M234" s="6">
        <v>129.3778902503952</v>
      </c>
      <c r="N234" s="6">
        <v>102.44113114111981</v>
      </c>
      <c r="O234" s="26">
        <v>11</v>
      </c>
      <c r="P234" s="6">
        <f t="shared" si="53"/>
        <v>9.625</v>
      </c>
      <c r="R234" s="6">
        <f t="shared" si="54"/>
        <v>25.622615994001908</v>
      </c>
      <c r="S234" s="6">
        <f t="shared" si="55"/>
        <v>12.201316949179951</v>
      </c>
      <c r="U234" s="6">
        <f t="shared" si="56"/>
        <v>301.3636363636364</v>
      </c>
      <c r="V234" s="6">
        <f t="shared" si="57"/>
        <v>143.50733137829914</v>
      </c>
      <c r="W234" s="6">
        <f t="shared" si="58"/>
        <v>17.854673588580514</v>
      </c>
    </row>
    <row r="235" spans="1:8" ht="12.75">
      <c r="A235" s="3"/>
      <c r="B235" s="10"/>
      <c r="E235" s="6"/>
      <c r="F235" s="6"/>
      <c r="G235" s="6"/>
      <c r="H235" s="6"/>
    </row>
    <row r="236" spans="1:11" ht="12.75">
      <c r="A236" s="3" t="s">
        <v>44</v>
      </c>
      <c r="B236" s="10">
        <v>10</v>
      </c>
      <c r="C236" s="6">
        <v>432.8333333333333</v>
      </c>
      <c r="D236" s="6">
        <v>3535.829166666667</v>
      </c>
      <c r="E236" s="6">
        <v>8.21046488819145</v>
      </c>
      <c r="F236" s="6">
        <v>322</v>
      </c>
      <c r="G236" s="6">
        <v>2270.0083333333337</v>
      </c>
      <c r="H236" s="6">
        <v>7.049715320910974</v>
      </c>
      <c r="I236" s="6">
        <v>102.83333333333334</v>
      </c>
      <c r="J236" s="6">
        <v>1218.0708333333334</v>
      </c>
      <c r="K236" s="16">
        <v>11.845097244732576</v>
      </c>
    </row>
    <row r="237" spans="1:23" ht="12.75">
      <c r="A237" s="3" t="s">
        <v>44</v>
      </c>
      <c r="B237" s="10">
        <v>10</v>
      </c>
      <c r="C237" s="6">
        <v>43.28333333333333</v>
      </c>
      <c r="D237" s="6">
        <v>353.5829166666667</v>
      </c>
      <c r="E237" s="6">
        <v>8.210464888191447</v>
      </c>
      <c r="F237" s="6">
        <v>32.2</v>
      </c>
      <c r="G237" s="6">
        <v>227.00083333333336</v>
      </c>
      <c r="H237" s="6">
        <v>7.049715320910973</v>
      </c>
      <c r="I237" s="6">
        <v>10.283333333333335</v>
      </c>
      <c r="J237" s="6">
        <v>121.80708333333334</v>
      </c>
      <c r="K237" s="16">
        <v>11.845097244732576</v>
      </c>
      <c r="M237" s="6">
        <f>AVERAGE(M225:M236)</f>
        <v>141.1272624845755</v>
      </c>
      <c r="N237" s="6">
        <f>AVERAGE(N225:N236)</f>
        <v>111.74425843387466</v>
      </c>
      <c r="O237" s="6">
        <f>AVERAGE(O225:O236)</f>
        <v>11</v>
      </c>
      <c r="P237" s="6">
        <f>AVERAGE(P225:P236)</f>
        <v>9.625</v>
      </c>
      <c r="R237" s="6">
        <f>1/((1/R225+1/R226+1/R230+1/R231+1/R232+1/R233+1/R234)/7)</f>
        <v>19.1663923245484</v>
      </c>
      <c r="S237" s="6">
        <f>1/((1/S225+1/S226+1/S227+1/S228+1/S229+1/S230+1/S231+1/S232+1/S233+1/S234)/10)</f>
        <v>12.000306858944976</v>
      </c>
      <c r="U237" s="6">
        <f>1/((1/U225+1/U226+1/U230+1/U231+1/U232+1/U233+1/U234)/7)</f>
        <v>246.62971501117318</v>
      </c>
      <c r="V237" s="6">
        <f>1/((1/V225+1/V226+1/V227+1/V228+1/V229+1/V230+1/V231+1/V232+1/V233+1/V234)/10)</f>
        <v>153.93317186909604</v>
      </c>
      <c r="W237" s="6">
        <f>1/((1/W225+1/W226+1/W227+1/W228+1/W229+1/W230+1/W231+1/W232+1/W233+1/W234)/10)</f>
        <v>16.36820525908289</v>
      </c>
    </row>
    <row r="238" spans="1:10" ht="12.75">
      <c r="A238" s="3" t="s">
        <v>174</v>
      </c>
      <c r="B238" s="10"/>
      <c r="E238" s="6"/>
      <c r="F238" s="14">
        <v>0.7579442918791683</v>
      </c>
      <c r="G238" s="14">
        <v>0.650790370535837</v>
      </c>
      <c r="H238" s="6"/>
      <c r="I238" s="14">
        <v>0.24205570812083174</v>
      </c>
      <c r="J238" s="14">
        <v>0.34920962946416306</v>
      </c>
    </row>
    <row r="239" spans="1:8" ht="12.75">
      <c r="A239" s="3"/>
      <c r="B239" s="10"/>
      <c r="E239" s="6"/>
      <c r="F239" s="6"/>
      <c r="G239" s="6"/>
      <c r="H239" s="6"/>
    </row>
    <row r="240" spans="1:23" ht="12.75">
      <c r="A240" s="3">
        <v>1451</v>
      </c>
      <c r="B240" s="10"/>
      <c r="C240" s="6">
        <v>27</v>
      </c>
      <c r="D240" s="6">
        <v>193.5</v>
      </c>
      <c r="E240" s="6">
        <v>7.166666666666667</v>
      </c>
      <c r="F240" s="6">
        <v>27</v>
      </c>
      <c r="G240" s="6">
        <v>193.5</v>
      </c>
      <c r="H240" s="6">
        <v>7.166666666666667</v>
      </c>
      <c r="M240" s="6">
        <v>124.4748412233696</v>
      </c>
      <c r="N240" s="6">
        <v>98.55890762211837</v>
      </c>
      <c r="O240" s="26">
        <v>11</v>
      </c>
      <c r="P240" s="6">
        <f aca="true" t="shared" si="59" ref="P240:P249">(O240*210)/240</f>
        <v>9.625</v>
      </c>
      <c r="R240" s="6">
        <f aca="true" t="shared" si="60" ref="R240:R249">K240*240/M240</f>
        <v>0</v>
      </c>
      <c r="S240" s="6">
        <f aca="true" t="shared" si="61" ref="S240:S249">(H240*240)/M240</f>
        <v>13.818053376051045</v>
      </c>
      <c r="U240" s="6">
        <f aca="true" t="shared" si="62" ref="U240:U249">(K240*240)/O240</f>
        <v>0</v>
      </c>
      <c r="V240" s="6">
        <f aca="true" t="shared" si="63" ref="V240:V249">(H240*240)/O240</f>
        <v>156.36363636363637</v>
      </c>
      <c r="W240" s="6">
        <f aca="true" t="shared" si="64" ref="W240:W249">(P240*240)/M240</f>
        <v>18.557967034115066</v>
      </c>
    </row>
    <row r="241" spans="1:23" ht="12.75">
      <c r="A241" s="3">
        <v>1452</v>
      </c>
      <c r="B241" s="10"/>
      <c r="C241" s="6">
        <v>26</v>
      </c>
      <c r="D241" s="6">
        <v>169</v>
      </c>
      <c r="E241" s="6">
        <v>6.5</v>
      </c>
      <c r="F241" s="6">
        <v>26</v>
      </c>
      <c r="G241" s="6">
        <v>169</v>
      </c>
      <c r="H241" s="6">
        <v>6.5</v>
      </c>
      <c r="M241" s="6">
        <v>121.49966247483695</v>
      </c>
      <c r="N241" s="6">
        <v>96.20316758217152</v>
      </c>
      <c r="O241" s="26">
        <v>11</v>
      </c>
      <c r="P241" s="6">
        <f t="shared" si="59"/>
        <v>9.625</v>
      </c>
      <c r="R241" s="6">
        <f t="shared" si="60"/>
        <v>0</v>
      </c>
      <c r="S241" s="6">
        <f t="shared" si="61"/>
        <v>12.83954184089262</v>
      </c>
      <c r="U241" s="6">
        <f t="shared" si="62"/>
        <v>0</v>
      </c>
      <c r="V241" s="6">
        <f t="shared" si="63"/>
        <v>141.8181818181818</v>
      </c>
      <c r="W241" s="6">
        <f t="shared" si="64"/>
        <v>19.01239849516792</v>
      </c>
    </row>
    <row r="242" spans="1:23" ht="12.75">
      <c r="A242" s="3">
        <v>1453</v>
      </c>
      <c r="B242" s="10"/>
      <c r="C242" s="6">
        <v>33</v>
      </c>
      <c r="D242" s="6">
        <v>199.975</v>
      </c>
      <c r="E242" s="6">
        <v>6.059848484848485</v>
      </c>
      <c r="F242" s="6">
        <v>33</v>
      </c>
      <c r="G242" s="6">
        <v>199.97500000000002</v>
      </c>
      <c r="H242" s="6">
        <v>6.059848484848485</v>
      </c>
      <c r="M242" s="6">
        <v>136.15620180206346</v>
      </c>
      <c r="N242" s="6">
        <v>107.80818343449027</v>
      </c>
      <c r="O242" s="26">
        <v>11</v>
      </c>
      <c r="P242" s="6">
        <f t="shared" si="59"/>
        <v>9.625</v>
      </c>
      <c r="R242" s="6">
        <f t="shared" si="60"/>
        <v>0</v>
      </c>
      <c r="S242" s="6">
        <f t="shared" si="61"/>
        <v>10.681582014735632</v>
      </c>
      <c r="U242" s="6">
        <f t="shared" si="62"/>
        <v>0</v>
      </c>
      <c r="V242" s="6">
        <f t="shared" si="63"/>
        <v>132.21487603305783</v>
      </c>
      <c r="W242" s="6">
        <f t="shared" si="64"/>
        <v>16.965808163172422</v>
      </c>
    </row>
    <row r="243" spans="1:23" ht="12.75">
      <c r="A243" s="3">
        <v>1454</v>
      </c>
      <c r="B243" s="10"/>
      <c r="C243" s="6">
        <v>38</v>
      </c>
      <c r="D243" s="6">
        <v>285.4</v>
      </c>
      <c r="E243" s="6">
        <v>7.510526315789473</v>
      </c>
      <c r="F243" s="6">
        <v>38</v>
      </c>
      <c r="G243" s="6">
        <v>285.4</v>
      </c>
      <c r="H243" s="6">
        <v>7.510526315789473</v>
      </c>
      <c r="M243" s="6">
        <v>133.1610624010482</v>
      </c>
      <c r="N243" s="6">
        <v>105.43663859347056</v>
      </c>
      <c r="O243" s="26">
        <v>11</v>
      </c>
      <c r="P243" s="6">
        <f t="shared" si="59"/>
        <v>9.625</v>
      </c>
      <c r="R243" s="6">
        <f t="shared" si="60"/>
        <v>0</v>
      </c>
      <c r="S243" s="6">
        <f t="shared" si="61"/>
        <v>13.536436877926896</v>
      </c>
      <c r="U243" s="6">
        <f t="shared" si="62"/>
        <v>0</v>
      </c>
      <c r="V243" s="6">
        <f t="shared" si="63"/>
        <v>163.86602870813397</v>
      </c>
      <c r="W243" s="6">
        <f t="shared" si="64"/>
        <v>17.34741341311059</v>
      </c>
    </row>
    <row r="244" spans="1:23" ht="12.75">
      <c r="A244" s="3">
        <v>1455</v>
      </c>
      <c r="B244" s="10"/>
      <c r="C244" s="6">
        <v>61.5</v>
      </c>
      <c r="D244" s="6">
        <v>421.51666666666665</v>
      </c>
      <c r="E244" s="6">
        <v>6.853929539295392</v>
      </c>
      <c r="F244" s="6">
        <v>61.5</v>
      </c>
      <c r="G244" s="6">
        <v>421.51666666666665</v>
      </c>
      <c r="H244" s="6">
        <v>6.853929539295392</v>
      </c>
      <c r="M244" s="6">
        <v>121.88046224271037</v>
      </c>
      <c r="N244" s="6">
        <v>96.50468400730205</v>
      </c>
      <c r="O244" s="26">
        <v>11</v>
      </c>
      <c r="P244" s="6">
        <f t="shared" si="59"/>
        <v>9.625</v>
      </c>
      <c r="R244" s="6">
        <f t="shared" si="60"/>
        <v>0</v>
      </c>
      <c r="S244" s="6">
        <f t="shared" si="61"/>
        <v>13.496364053454167</v>
      </c>
      <c r="U244" s="6">
        <f t="shared" si="62"/>
        <v>0</v>
      </c>
      <c r="V244" s="6">
        <f t="shared" si="63"/>
        <v>149.54028085735402</v>
      </c>
      <c r="W244" s="6">
        <f t="shared" si="64"/>
        <v>18.952996710825655</v>
      </c>
    </row>
    <row r="245" spans="1:23" ht="12.75">
      <c r="A245" s="3">
        <v>1456</v>
      </c>
      <c r="B245" s="10"/>
      <c r="C245" s="6">
        <v>49</v>
      </c>
      <c r="D245" s="6">
        <v>327.6</v>
      </c>
      <c r="E245" s="6">
        <v>6.685714285714286</v>
      </c>
      <c r="F245" s="6">
        <v>49</v>
      </c>
      <c r="G245" s="6">
        <v>327.6</v>
      </c>
      <c r="H245" s="6">
        <v>6.685714285714286</v>
      </c>
      <c r="M245" s="6">
        <v>149.4442306600361</v>
      </c>
      <c r="N245" s="6">
        <v>118.32961568394221</v>
      </c>
      <c r="O245" s="26">
        <v>11</v>
      </c>
      <c r="P245" s="6">
        <f t="shared" si="59"/>
        <v>9.625</v>
      </c>
      <c r="R245" s="6">
        <f t="shared" si="60"/>
        <v>0</v>
      </c>
      <c r="S245" s="6">
        <f t="shared" si="61"/>
        <v>10.736924546934135</v>
      </c>
      <c r="U245" s="6">
        <f t="shared" si="62"/>
        <v>0</v>
      </c>
      <c r="V245" s="6">
        <f t="shared" si="63"/>
        <v>145.8701298701299</v>
      </c>
      <c r="W245" s="6">
        <f t="shared" si="64"/>
        <v>15.457271182685627</v>
      </c>
    </row>
    <row r="246" spans="1:23" ht="12.75">
      <c r="A246" s="3">
        <v>1457</v>
      </c>
      <c r="B246" s="10"/>
      <c r="C246" s="6">
        <v>76</v>
      </c>
      <c r="D246" s="6">
        <v>526.75</v>
      </c>
      <c r="E246" s="6">
        <v>6.930921052631579</v>
      </c>
      <c r="F246" s="6">
        <v>76</v>
      </c>
      <c r="G246" s="6">
        <v>526.75</v>
      </c>
      <c r="H246" s="6">
        <v>6.930921052631579</v>
      </c>
      <c r="M246" s="6">
        <v>164.20550654761155</v>
      </c>
      <c r="N246" s="6">
        <v>130.01756171616424</v>
      </c>
      <c r="O246" s="26">
        <v>11</v>
      </c>
      <c r="P246" s="6">
        <f t="shared" si="59"/>
        <v>9.625</v>
      </c>
      <c r="R246" s="6">
        <f t="shared" si="60"/>
        <v>0</v>
      </c>
      <c r="S246" s="6">
        <f t="shared" si="61"/>
        <v>10.130117360889285</v>
      </c>
      <c r="U246" s="6">
        <f t="shared" si="62"/>
        <v>0</v>
      </c>
      <c r="V246" s="6">
        <f t="shared" si="63"/>
        <v>151.2200956937799</v>
      </c>
      <c r="W246" s="6">
        <f t="shared" si="64"/>
        <v>14.067737730404389</v>
      </c>
    </row>
    <row r="247" spans="1:23" ht="12.75">
      <c r="A247" s="3">
        <v>1458</v>
      </c>
      <c r="B247" s="10"/>
      <c r="C247" s="6">
        <v>52</v>
      </c>
      <c r="D247" s="6">
        <v>332</v>
      </c>
      <c r="E247" s="6">
        <v>6.384615384615385</v>
      </c>
      <c r="F247" s="6">
        <v>52</v>
      </c>
      <c r="G247" s="6">
        <v>332</v>
      </c>
      <c r="H247" s="6">
        <v>6.384615384615385</v>
      </c>
      <c r="M247" s="6">
        <v>150.72311723243132</v>
      </c>
      <c r="N247" s="6">
        <v>119.34223528087486</v>
      </c>
      <c r="O247" s="26">
        <v>11</v>
      </c>
      <c r="P247" s="6">
        <f t="shared" si="59"/>
        <v>9.625</v>
      </c>
      <c r="R247" s="6">
        <f t="shared" si="60"/>
        <v>0</v>
      </c>
      <c r="S247" s="6">
        <f t="shared" si="61"/>
        <v>10.166374743594963</v>
      </c>
      <c r="U247" s="6">
        <f t="shared" si="62"/>
        <v>0</v>
      </c>
      <c r="V247" s="6">
        <f t="shared" si="63"/>
        <v>139.3006993006993</v>
      </c>
      <c r="W247" s="6">
        <f t="shared" si="64"/>
        <v>15.32611614207614</v>
      </c>
    </row>
    <row r="248" spans="1:23" ht="12.75">
      <c r="A248" s="3">
        <v>1459</v>
      </c>
      <c r="B248" s="10"/>
      <c r="C248" s="6">
        <v>57</v>
      </c>
      <c r="D248" s="6">
        <v>340.5</v>
      </c>
      <c r="E248" s="6">
        <v>5.973684210526316</v>
      </c>
      <c r="F248" s="6">
        <v>57</v>
      </c>
      <c r="G248" s="6">
        <v>340.5</v>
      </c>
      <c r="H248" s="6">
        <v>5.973684210526316</v>
      </c>
      <c r="M248" s="6">
        <v>132.54223891868745</v>
      </c>
      <c r="N248" s="6">
        <v>104.94665551068081</v>
      </c>
      <c r="O248" s="26">
        <v>11</v>
      </c>
      <c r="P248" s="6">
        <f t="shared" si="59"/>
        <v>9.625</v>
      </c>
      <c r="R248" s="6">
        <f t="shared" si="60"/>
        <v>0</v>
      </c>
      <c r="S248" s="6">
        <f t="shared" si="61"/>
        <v>10.81680996354572</v>
      </c>
      <c r="U248" s="6">
        <f t="shared" si="62"/>
        <v>0</v>
      </c>
      <c r="V248" s="6">
        <f t="shared" si="63"/>
        <v>130.33492822966508</v>
      </c>
      <c r="W248" s="6">
        <f t="shared" si="64"/>
        <v>17.42840636196849</v>
      </c>
    </row>
    <row r="249" spans="1:23" ht="12.75">
      <c r="A249" s="3">
        <v>1460</v>
      </c>
      <c r="B249" s="10"/>
      <c r="C249" s="6">
        <v>29</v>
      </c>
      <c r="D249" s="6">
        <v>186.275</v>
      </c>
      <c r="E249" s="6">
        <v>6.423275862068966</v>
      </c>
      <c r="F249" s="6">
        <v>29</v>
      </c>
      <c r="G249" s="6">
        <v>186.275</v>
      </c>
      <c r="H249" s="6">
        <v>6.423275862068966</v>
      </c>
      <c r="M249" s="6">
        <v>147.310117499698</v>
      </c>
      <c r="N249" s="6">
        <v>116.63982954115481</v>
      </c>
      <c r="O249" s="26">
        <v>11</v>
      </c>
      <c r="P249" s="6">
        <f t="shared" si="59"/>
        <v>9.625</v>
      </c>
      <c r="R249" s="6">
        <f t="shared" si="60"/>
        <v>0</v>
      </c>
      <c r="S249" s="6">
        <f t="shared" si="61"/>
        <v>10.464903789786959</v>
      </c>
      <c r="U249" s="6">
        <f t="shared" si="62"/>
        <v>0</v>
      </c>
      <c r="V249" s="6">
        <f t="shared" si="63"/>
        <v>140.14420062695925</v>
      </c>
      <c r="W249" s="6">
        <f t="shared" si="64"/>
        <v>15.681203974362017</v>
      </c>
    </row>
    <row r="250" spans="1:8" ht="12.75">
      <c r="A250" s="3"/>
      <c r="B250" s="10"/>
      <c r="E250" s="6"/>
      <c r="F250" s="6"/>
      <c r="G250" s="6"/>
      <c r="H250" s="6"/>
    </row>
    <row r="251" spans="1:11" ht="12.75">
      <c r="A251" s="3" t="s">
        <v>45</v>
      </c>
      <c r="B251" s="10">
        <v>10</v>
      </c>
      <c r="C251" s="6">
        <v>448.5</v>
      </c>
      <c r="D251" s="6">
        <v>2982.516666666667</v>
      </c>
      <c r="E251" s="6">
        <v>6.649981419546638</v>
      </c>
      <c r="F251" s="6">
        <v>448.5</v>
      </c>
      <c r="G251" s="6">
        <v>2982.516666666667</v>
      </c>
      <c r="H251" s="6">
        <v>6.649981419546638</v>
      </c>
      <c r="I251" s="6">
        <v>0</v>
      </c>
      <c r="J251" s="6">
        <v>0</v>
      </c>
      <c r="K251" s="6">
        <v>0</v>
      </c>
    </row>
    <row r="252" spans="1:23" ht="12.75">
      <c r="A252" s="3" t="s">
        <v>45</v>
      </c>
      <c r="B252" s="10">
        <v>10</v>
      </c>
      <c r="C252" s="6">
        <v>44.85</v>
      </c>
      <c r="D252" s="6">
        <v>298.25166666666667</v>
      </c>
      <c r="E252" s="6">
        <v>6.649981419546637</v>
      </c>
      <c r="F252" s="6">
        <v>44.85</v>
      </c>
      <c r="G252" s="6">
        <v>298.25166666666667</v>
      </c>
      <c r="H252" s="6">
        <v>6.649981419546637</v>
      </c>
      <c r="I252" s="6">
        <v>0</v>
      </c>
      <c r="J252" s="6">
        <v>0</v>
      </c>
      <c r="K252" s="6">
        <v>0</v>
      </c>
      <c r="M252" s="6">
        <f>AVERAGE(M240:M251)</f>
        <v>138.1397441002493</v>
      </c>
      <c r="N252" s="6">
        <f>AVERAGE(N240:N251)</f>
        <v>109.37874789723696</v>
      </c>
      <c r="O252" s="6">
        <f>AVERAGE(O240:O251)</f>
        <v>11</v>
      </c>
      <c r="P252" s="6">
        <f>AVERAGE(P240:P251)</f>
        <v>9.625</v>
      </c>
      <c r="R252" s="6">
        <v>0</v>
      </c>
      <c r="S252" s="6">
        <f>1/((1/S240+1/S241+1/S242+1/S243+1/S244+1/S245+1/S246+1/S247+1/S248+1/S249)/10)</f>
        <v>11.493419914386427</v>
      </c>
      <c r="U252" s="6">
        <v>0</v>
      </c>
      <c r="V252" s="6">
        <f>1/((1/V240+1/V241+1/V242+1/V243+1/V244+1/V245+1/V246+1/V247+1/V248+1/V249)/10)</f>
        <v>144.39424540878736</v>
      </c>
      <c r="W252" s="6">
        <f>1/((1/W240+1/W241+1/W242+1/W243+1/W244+1/W245+1/W246+1/W247+1/W248+1/W249)/10)</f>
        <v>16.72219689594626</v>
      </c>
    </row>
    <row r="253" spans="1:10" ht="12.75">
      <c r="A253" s="3" t="s">
        <v>174</v>
      </c>
      <c r="B253" s="10"/>
      <c r="E253" s="6"/>
      <c r="F253" s="14">
        <v>1</v>
      </c>
      <c r="G253" s="14">
        <v>1</v>
      </c>
      <c r="H253" s="6"/>
      <c r="I253" s="14">
        <v>0</v>
      </c>
      <c r="J253" s="14">
        <v>0</v>
      </c>
    </row>
    <row r="254" spans="1:8" ht="12.75">
      <c r="A254" s="3"/>
      <c r="B254" s="10"/>
      <c r="E254" s="6"/>
      <c r="F254" s="6"/>
      <c r="G254" s="6"/>
      <c r="H254" s="6"/>
    </row>
    <row r="255" spans="1:23" ht="12.75">
      <c r="A255" s="3">
        <v>1461</v>
      </c>
      <c r="B255" s="10"/>
      <c r="C255" s="6">
        <v>22</v>
      </c>
      <c r="D255" s="6">
        <v>162.4</v>
      </c>
      <c r="E255" s="6">
        <v>7.381818181818182</v>
      </c>
      <c r="F255" s="6">
        <v>22</v>
      </c>
      <c r="G255" s="6">
        <v>162.4</v>
      </c>
      <c r="H255" s="6">
        <v>7.381818181818182</v>
      </c>
      <c r="M255" s="6">
        <v>125.65638094155167</v>
      </c>
      <c r="N255" s="6">
        <v>99.4944481923385</v>
      </c>
      <c r="O255" s="26">
        <v>11</v>
      </c>
      <c r="P255" s="6">
        <f aca="true" t="shared" si="65" ref="P255:P264">(O255*210)/240</f>
        <v>9.625</v>
      </c>
      <c r="R255" s="6">
        <f aca="true" t="shared" si="66" ref="R255:R264">K255*240/M255</f>
        <v>0</v>
      </c>
      <c r="S255" s="6">
        <f aca="true" t="shared" si="67" ref="S255:S264">(H255*240)/M255</f>
        <v>14.09905609537195</v>
      </c>
      <c r="U255" s="6">
        <f aca="true" t="shared" si="68" ref="U255:U264">(K255*240)/O255</f>
        <v>0</v>
      </c>
      <c r="V255" s="6">
        <f aca="true" t="shared" si="69" ref="V255:V264">(H255*240)/O255</f>
        <v>161.05785123966942</v>
      </c>
      <c r="W255" s="6">
        <f aca="true" t="shared" si="70" ref="W255:W264">(P255*240)/M255</f>
        <v>18.383467538146615</v>
      </c>
    </row>
    <row r="256" spans="1:23" ht="12.75">
      <c r="A256" s="3">
        <v>1462</v>
      </c>
      <c r="B256" s="10"/>
      <c r="C256" s="6">
        <v>35</v>
      </c>
      <c r="D256" s="6">
        <v>239.75</v>
      </c>
      <c r="E256" s="6">
        <v>6.85</v>
      </c>
      <c r="F256" s="6">
        <v>35</v>
      </c>
      <c r="G256" s="6">
        <v>239.75</v>
      </c>
      <c r="H256" s="6">
        <v>6.85</v>
      </c>
      <c r="M256" s="6">
        <v>121.12101449464814</v>
      </c>
      <c r="N256" s="6">
        <v>95.90335493783353</v>
      </c>
      <c r="O256" s="26">
        <v>11</v>
      </c>
      <c r="P256" s="6">
        <f t="shared" si="65"/>
        <v>9.625</v>
      </c>
      <c r="R256" s="6">
        <f t="shared" si="66"/>
        <v>0</v>
      </c>
      <c r="S256" s="6">
        <f t="shared" si="67"/>
        <v>13.573202031532206</v>
      </c>
      <c r="U256" s="6">
        <f t="shared" si="68"/>
        <v>0</v>
      </c>
      <c r="V256" s="6">
        <f t="shared" si="69"/>
        <v>149.45454545454547</v>
      </c>
      <c r="W256" s="6">
        <f t="shared" si="70"/>
        <v>19.071834971313503</v>
      </c>
    </row>
    <row r="257" spans="1:23" ht="12.75">
      <c r="A257" s="3">
        <v>1463</v>
      </c>
      <c r="B257" s="10"/>
      <c r="C257" s="6">
        <v>24.333333333333336</v>
      </c>
      <c r="D257" s="6">
        <v>160.35</v>
      </c>
      <c r="E257" s="6">
        <v>6.589726027397259</v>
      </c>
      <c r="F257" s="6">
        <v>24.333333333333336</v>
      </c>
      <c r="G257" s="6">
        <v>160.35</v>
      </c>
      <c r="H257" s="6">
        <v>6.589726027397259</v>
      </c>
      <c r="M257" s="6">
        <v>103.1683291205926</v>
      </c>
      <c r="N257" s="6">
        <v>81.68845783926788</v>
      </c>
      <c r="O257" s="26">
        <v>11</v>
      </c>
      <c r="P257" s="6">
        <f t="shared" si="65"/>
        <v>9.625</v>
      </c>
      <c r="R257" s="6">
        <f t="shared" si="66"/>
        <v>0</v>
      </c>
      <c r="S257" s="6">
        <f t="shared" si="67"/>
        <v>15.329648740619808</v>
      </c>
      <c r="U257" s="6">
        <f t="shared" si="68"/>
        <v>0</v>
      </c>
      <c r="V257" s="6">
        <f t="shared" si="69"/>
        <v>143.7758405977584</v>
      </c>
      <c r="W257" s="6">
        <f t="shared" si="70"/>
        <v>22.390592342538184</v>
      </c>
    </row>
    <row r="258" spans="1:23" ht="12.75">
      <c r="A258" s="3">
        <v>1464</v>
      </c>
      <c r="B258" s="10"/>
      <c r="C258" s="6">
        <v>28</v>
      </c>
      <c r="D258" s="6">
        <v>189.925</v>
      </c>
      <c r="E258" s="6">
        <v>6.783035714285715</v>
      </c>
      <c r="F258" s="6">
        <v>28</v>
      </c>
      <c r="G258" s="6">
        <v>189.925</v>
      </c>
      <c r="H258" s="6">
        <v>6.783035714285715</v>
      </c>
      <c r="M258" s="6">
        <v>98.41319840034191</v>
      </c>
      <c r="N258" s="6">
        <v>77.9233557127484</v>
      </c>
      <c r="O258" s="26">
        <v>11</v>
      </c>
      <c r="P258" s="6">
        <f t="shared" si="65"/>
        <v>9.625</v>
      </c>
      <c r="R258" s="6">
        <f t="shared" si="66"/>
        <v>0</v>
      </c>
      <c r="S258" s="6">
        <f t="shared" si="67"/>
        <v>16.54177079791887</v>
      </c>
      <c r="U258" s="6">
        <f t="shared" si="68"/>
        <v>0</v>
      </c>
      <c r="V258" s="6">
        <f t="shared" si="69"/>
        <v>147.99350649350652</v>
      </c>
      <c r="W258" s="6">
        <f t="shared" si="70"/>
        <v>23.472461392861046</v>
      </c>
    </row>
    <row r="259" spans="1:23" ht="12.75">
      <c r="A259" s="3">
        <v>1465</v>
      </c>
      <c r="B259" s="10"/>
      <c r="C259" s="6">
        <v>28</v>
      </c>
      <c r="D259" s="6">
        <v>183.75</v>
      </c>
      <c r="E259" s="6">
        <v>6.5625</v>
      </c>
      <c r="F259" s="6">
        <v>28</v>
      </c>
      <c r="G259" s="6">
        <v>183.75</v>
      </c>
      <c r="H259" s="6">
        <v>6.5625</v>
      </c>
      <c r="M259" s="6">
        <v>111.79332821713245</v>
      </c>
      <c r="N259" s="6">
        <v>88.51771330038775</v>
      </c>
      <c r="O259" s="26">
        <v>11</v>
      </c>
      <c r="P259" s="6">
        <f t="shared" si="65"/>
        <v>9.625</v>
      </c>
      <c r="R259" s="6">
        <f t="shared" si="66"/>
        <v>0</v>
      </c>
      <c r="S259" s="6">
        <f t="shared" si="67"/>
        <v>14.088497275445008</v>
      </c>
      <c r="U259" s="6">
        <f t="shared" si="68"/>
        <v>0</v>
      </c>
      <c r="V259" s="6">
        <f t="shared" si="69"/>
        <v>143.1818181818182</v>
      </c>
      <c r="W259" s="6">
        <f t="shared" si="70"/>
        <v>20.663129337319344</v>
      </c>
    </row>
    <row r="260" spans="1:23" ht="12.75">
      <c r="A260" s="3">
        <v>1466</v>
      </c>
      <c r="B260" s="10"/>
      <c r="C260" s="6">
        <v>28</v>
      </c>
      <c r="D260" s="6">
        <v>179.6</v>
      </c>
      <c r="E260" s="6">
        <v>6.414285714285714</v>
      </c>
      <c r="F260" s="6">
        <v>28</v>
      </c>
      <c r="G260" s="6">
        <v>179.6</v>
      </c>
      <c r="H260" s="6">
        <v>6.414285714285714</v>
      </c>
      <c r="M260" s="6">
        <v>121.15405108399553</v>
      </c>
      <c r="N260" s="6">
        <v>95.9295132371785</v>
      </c>
      <c r="O260" s="26">
        <v>11</v>
      </c>
      <c r="P260" s="6">
        <f t="shared" si="65"/>
        <v>9.625</v>
      </c>
      <c r="R260" s="6">
        <f t="shared" si="66"/>
        <v>0</v>
      </c>
      <c r="S260" s="6">
        <f t="shared" si="67"/>
        <v>12.706373065158942</v>
      </c>
      <c r="U260" s="6">
        <f t="shared" si="68"/>
        <v>0</v>
      </c>
      <c r="V260" s="6">
        <f t="shared" si="69"/>
        <v>139.94805194805193</v>
      </c>
      <c r="W260" s="6">
        <f t="shared" si="70"/>
        <v>19.066634415703426</v>
      </c>
    </row>
    <row r="261" spans="1:23" ht="12.75">
      <c r="A261" s="3">
        <v>1467</v>
      </c>
      <c r="B261" s="10"/>
      <c r="C261" s="6">
        <v>28</v>
      </c>
      <c r="D261" s="6">
        <v>202.4</v>
      </c>
      <c r="E261" s="6">
        <v>7.228571428571429</v>
      </c>
      <c r="F261" s="6">
        <v>28</v>
      </c>
      <c r="G261" s="6">
        <v>202.40000000000003</v>
      </c>
      <c r="H261" s="6">
        <v>7.228571428571429</v>
      </c>
      <c r="M261" s="6">
        <v>129.00555232103125</v>
      </c>
      <c r="N261" s="6">
        <v>102.14631478125365</v>
      </c>
      <c r="O261" s="26">
        <v>11</v>
      </c>
      <c r="P261" s="6">
        <f t="shared" si="65"/>
        <v>9.625</v>
      </c>
      <c r="R261" s="6">
        <f t="shared" si="66"/>
        <v>0</v>
      </c>
      <c r="S261" s="6">
        <f t="shared" si="67"/>
        <v>13.447926167859336</v>
      </c>
      <c r="U261" s="6">
        <f t="shared" si="68"/>
        <v>0</v>
      </c>
      <c r="V261" s="6">
        <f t="shared" si="69"/>
        <v>157.71428571428572</v>
      </c>
      <c r="W261" s="6">
        <f t="shared" si="70"/>
        <v>17.906206038725745</v>
      </c>
    </row>
    <row r="262" spans="1:23" ht="12.75">
      <c r="A262" s="3">
        <v>1468</v>
      </c>
      <c r="B262" s="10"/>
      <c r="C262" s="6">
        <v>29</v>
      </c>
      <c r="D262" s="6">
        <v>190</v>
      </c>
      <c r="E262" s="6">
        <v>6.551724137931035</v>
      </c>
      <c r="F262" s="6">
        <v>29</v>
      </c>
      <c r="G262" s="6">
        <v>190</v>
      </c>
      <c r="H262" s="6">
        <v>6.551724137931035</v>
      </c>
      <c r="M262" s="6">
        <v>121.43604576703288</v>
      </c>
      <c r="N262" s="6">
        <v>96.15279601177174</v>
      </c>
      <c r="O262" s="26">
        <v>11</v>
      </c>
      <c r="P262" s="6">
        <f t="shared" si="65"/>
        <v>9.625</v>
      </c>
      <c r="R262" s="6">
        <f t="shared" si="66"/>
        <v>0</v>
      </c>
      <c r="S262" s="6">
        <f t="shared" si="67"/>
        <v>12.948493037396997</v>
      </c>
      <c r="U262" s="6">
        <f t="shared" si="68"/>
        <v>0</v>
      </c>
      <c r="V262" s="6">
        <f t="shared" si="69"/>
        <v>142.94670846394985</v>
      </c>
      <c r="W262" s="6">
        <f t="shared" si="70"/>
        <v>19.022358521386508</v>
      </c>
    </row>
    <row r="263" spans="1:23" ht="12.75">
      <c r="A263" s="3">
        <v>1469</v>
      </c>
      <c r="B263" s="10"/>
      <c r="C263" s="6">
        <v>29</v>
      </c>
      <c r="D263" s="6">
        <v>212</v>
      </c>
      <c r="E263" s="6">
        <v>7.310344827586207</v>
      </c>
      <c r="F263" s="6">
        <v>29</v>
      </c>
      <c r="G263" s="6">
        <v>212</v>
      </c>
      <c r="H263" s="6">
        <v>7.310344827586207</v>
      </c>
      <c r="M263" s="6">
        <v>121.24271938453677</v>
      </c>
      <c r="N263" s="6">
        <v>95.99972060403404</v>
      </c>
      <c r="O263" s="26">
        <v>11</v>
      </c>
      <c r="P263" s="6">
        <f t="shared" si="65"/>
        <v>9.625</v>
      </c>
      <c r="R263" s="6">
        <f t="shared" si="66"/>
        <v>0</v>
      </c>
      <c r="S263" s="6">
        <f t="shared" si="67"/>
        <v>14.47082981581866</v>
      </c>
      <c r="U263" s="6">
        <f t="shared" si="68"/>
        <v>0</v>
      </c>
      <c r="V263" s="6">
        <f t="shared" si="69"/>
        <v>159.4984326018809</v>
      </c>
      <c r="W263" s="6">
        <f t="shared" si="70"/>
        <v>19.052690435567847</v>
      </c>
    </row>
    <row r="264" spans="1:23" ht="12.75">
      <c r="A264" s="3">
        <v>1470</v>
      </c>
      <c r="B264" s="10"/>
      <c r="C264" s="6">
        <v>29</v>
      </c>
      <c r="D264" s="6">
        <v>211.2</v>
      </c>
      <c r="E264" s="6">
        <v>7.2827586206896555</v>
      </c>
      <c r="F264" s="6">
        <v>29</v>
      </c>
      <c r="G264" s="6">
        <v>211.2</v>
      </c>
      <c r="H264" s="6">
        <v>7.2827586206896555</v>
      </c>
      <c r="M264" s="6">
        <v>116.66136122561424</v>
      </c>
      <c r="N264" s="6">
        <v>92.37221121232646</v>
      </c>
      <c r="O264" s="26">
        <v>11</v>
      </c>
      <c r="P264" s="6">
        <f t="shared" si="65"/>
        <v>9.625</v>
      </c>
      <c r="R264" s="6">
        <f t="shared" si="66"/>
        <v>0</v>
      </c>
      <c r="S264" s="6">
        <f t="shared" si="67"/>
        <v>14.982356202627228</v>
      </c>
      <c r="U264" s="6">
        <f t="shared" si="68"/>
        <v>0</v>
      </c>
      <c r="V264" s="6">
        <f t="shared" si="69"/>
        <v>158.89655172413794</v>
      </c>
      <c r="W264" s="6">
        <f t="shared" si="70"/>
        <v>19.80090045008677</v>
      </c>
    </row>
    <row r="265" spans="1:8" ht="12.75">
      <c r="A265" s="3"/>
      <c r="B265" s="10"/>
      <c r="E265" s="6"/>
      <c r="F265" s="6"/>
      <c r="G265" s="6"/>
      <c r="H265" s="6"/>
    </row>
    <row r="266" spans="1:11" ht="12.75">
      <c r="A266" s="3" t="s">
        <v>46</v>
      </c>
      <c r="B266" s="10">
        <v>10</v>
      </c>
      <c r="C266" s="6">
        <v>280.33333333333337</v>
      </c>
      <c r="D266" s="6">
        <v>1931.375</v>
      </c>
      <c r="E266" s="6">
        <v>6.889565992865637</v>
      </c>
      <c r="F266" s="6">
        <v>280.33333333333337</v>
      </c>
      <c r="G266" s="6">
        <v>1931.375</v>
      </c>
      <c r="H266" s="6">
        <v>6.889565992865635</v>
      </c>
      <c r="I266" s="6">
        <v>0</v>
      </c>
      <c r="J266" s="6">
        <v>0</v>
      </c>
      <c r="K266" s="6">
        <v>0</v>
      </c>
    </row>
    <row r="267" spans="1:23" ht="12.75">
      <c r="A267" s="3" t="s">
        <v>46</v>
      </c>
      <c r="B267" s="10">
        <v>10</v>
      </c>
      <c r="C267" s="6">
        <v>28.03333333333334</v>
      </c>
      <c r="D267" s="6">
        <v>193.1375</v>
      </c>
      <c r="E267" s="6">
        <v>6.889565992865634</v>
      </c>
      <c r="F267" s="6">
        <v>28.03333333333334</v>
      </c>
      <c r="G267" s="6">
        <v>193.1375</v>
      </c>
      <c r="H267" s="6">
        <v>6.889565992865634</v>
      </c>
      <c r="I267" s="6">
        <v>0</v>
      </c>
      <c r="J267" s="6">
        <v>0</v>
      </c>
      <c r="K267" s="6">
        <v>0</v>
      </c>
      <c r="M267" s="6">
        <f>AVERAGE(M255:M266)</f>
        <v>116.96519809564775</v>
      </c>
      <c r="N267" s="6">
        <f>AVERAGE(N255:N266)</f>
        <v>92.61278858291404</v>
      </c>
      <c r="O267" s="6">
        <f>AVERAGE(O255:O266)</f>
        <v>11</v>
      </c>
      <c r="P267" s="6">
        <f>AVERAGE(P255:P266)</f>
        <v>9.625</v>
      </c>
      <c r="R267" s="6">
        <v>0</v>
      </c>
      <c r="S267" s="6">
        <f>1/((1/S255+1/S256+1/S257+1/S258+1/S259+1/S260+1/S261+1/S262+1/S263+1/S264)/10)</f>
        <v>14.136120921965462</v>
      </c>
      <c r="U267" s="6">
        <v>0</v>
      </c>
      <c r="V267" s="6">
        <f>1/((1/V255+1/V256+1/V257+1/V258+1/V259+1/V260+1/V261+1/V262+1/V263+1/V264)/10)</f>
        <v>150.05741765358957</v>
      </c>
      <c r="W267" s="6">
        <f>1/((1/W255+1/W256+1/W257+1/W258+1/W259+1/W260+1/W261+1/W262+1/W263+1/W264)/10)</f>
        <v>19.74946426466964</v>
      </c>
    </row>
    <row r="268" spans="1:10" ht="12.75">
      <c r="A268" s="3" t="s">
        <v>174</v>
      </c>
      <c r="B268" s="10"/>
      <c r="E268" s="6"/>
      <c r="F268" s="14">
        <v>1.0000000000000002</v>
      </c>
      <c r="G268" s="14">
        <v>1</v>
      </c>
      <c r="H268" s="14"/>
      <c r="I268" s="14">
        <v>0</v>
      </c>
      <c r="J268" s="14">
        <v>0</v>
      </c>
    </row>
    <row r="269" spans="1:8" ht="12.75">
      <c r="A269" s="3"/>
      <c r="B269" s="10"/>
      <c r="E269" s="6"/>
      <c r="F269" s="6"/>
      <c r="G269" s="6"/>
      <c r="H269" s="6"/>
    </row>
    <row r="270" spans="1:23" ht="12.75">
      <c r="A270" s="3">
        <v>1471</v>
      </c>
      <c r="B270" s="10"/>
      <c r="C270" s="6">
        <v>29</v>
      </c>
      <c r="D270" s="6">
        <v>205.125</v>
      </c>
      <c r="E270" s="6">
        <v>7.073275862068965</v>
      </c>
      <c r="F270" s="6">
        <v>29</v>
      </c>
      <c r="G270" s="6">
        <v>205.125</v>
      </c>
      <c r="H270" s="6">
        <v>7.073275862068965</v>
      </c>
      <c r="M270" s="6">
        <v>125.79438577163532</v>
      </c>
      <c r="N270" s="6">
        <v>99.60372011561184</v>
      </c>
      <c r="O270" s="26">
        <v>11</v>
      </c>
      <c r="P270" s="6">
        <f aca="true" t="shared" si="71" ref="P270:P279">(O270*210)/240</f>
        <v>9.625</v>
      </c>
      <c r="R270" s="6">
        <f aca="true" t="shared" si="72" ref="R270:R279">K270*240/M270</f>
        <v>0</v>
      </c>
      <c r="S270" s="6">
        <f aca="true" t="shared" si="73" ref="S270:S279">(H270*240)/M270</f>
        <v>13.494928223413059</v>
      </c>
      <c r="U270" s="6">
        <f aca="true" t="shared" si="74" ref="U270:U279">(K270*240)/O270</f>
        <v>0</v>
      </c>
      <c r="V270" s="6">
        <f aca="true" t="shared" si="75" ref="V270:V279">(H270*240)/O270</f>
        <v>154.32601880877743</v>
      </c>
      <c r="W270" s="6">
        <f aca="true" t="shared" si="76" ref="W270:W279">(P270*240)/M270</f>
        <v>18.363299648312836</v>
      </c>
    </row>
    <row r="271" spans="1:23" ht="12.75">
      <c r="A271" s="3">
        <v>1472</v>
      </c>
      <c r="B271" s="10"/>
      <c r="C271" s="6">
        <v>29</v>
      </c>
      <c r="D271" s="6">
        <v>216.4</v>
      </c>
      <c r="E271" s="6">
        <v>7.462068965517242</v>
      </c>
      <c r="F271" s="6">
        <v>29</v>
      </c>
      <c r="G271" s="6">
        <v>216.4</v>
      </c>
      <c r="H271" s="6">
        <v>7.462068965517242</v>
      </c>
      <c r="M271" s="6">
        <v>120.75969894211795</v>
      </c>
      <c r="N271" s="6">
        <v>95.61726607188868</v>
      </c>
      <c r="O271" s="26">
        <v>11</v>
      </c>
      <c r="P271" s="6">
        <f t="shared" si="71"/>
        <v>9.625</v>
      </c>
      <c r="R271" s="6">
        <f t="shared" si="72"/>
        <v>0</v>
      </c>
      <c r="S271" s="6">
        <f t="shared" si="73"/>
        <v>14.830250219342988</v>
      </c>
      <c r="U271" s="6">
        <f t="shared" si="74"/>
        <v>0</v>
      </c>
      <c r="V271" s="6">
        <f t="shared" si="75"/>
        <v>162.80877742946709</v>
      </c>
      <c r="W271" s="6">
        <f t="shared" si="76"/>
        <v>19.128898301636376</v>
      </c>
    </row>
    <row r="272" spans="1:23" ht="12.75">
      <c r="A272" s="3">
        <v>1473</v>
      </c>
      <c r="B272" s="10"/>
      <c r="C272" s="6">
        <v>20</v>
      </c>
      <c r="D272" s="6">
        <v>137.5</v>
      </c>
      <c r="E272" s="6">
        <v>6.875</v>
      </c>
      <c r="F272" s="6">
        <v>20</v>
      </c>
      <c r="G272" s="6">
        <v>137.5</v>
      </c>
      <c r="H272" s="6">
        <v>6.875</v>
      </c>
      <c r="M272" s="6">
        <v>104.76985827198122</v>
      </c>
      <c r="N272" s="6">
        <v>82.95654512610032</v>
      </c>
      <c r="O272" s="26">
        <v>11</v>
      </c>
      <c r="P272" s="6">
        <f t="shared" si="71"/>
        <v>9.625</v>
      </c>
      <c r="R272" s="6">
        <f t="shared" si="72"/>
        <v>0</v>
      </c>
      <c r="S272" s="6">
        <f t="shared" si="73"/>
        <v>15.748804352838016</v>
      </c>
      <c r="U272" s="6">
        <f t="shared" si="74"/>
        <v>0</v>
      </c>
      <c r="V272" s="6">
        <f t="shared" si="75"/>
        <v>150</v>
      </c>
      <c r="W272" s="6">
        <f t="shared" si="76"/>
        <v>22.048326093973223</v>
      </c>
    </row>
    <row r="273" spans="1:23" ht="12.75">
      <c r="A273" s="3">
        <v>1474</v>
      </c>
      <c r="B273" s="10"/>
      <c r="C273" s="6">
        <v>33</v>
      </c>
      <c r="D273" s="6">
        <v>246.40000000000003</v>
      </c>
      <c r="E273" s="6">
        <v>7.466666666666668</v>
      </c>
      <c r="F273" s="6">
        <v>33</v>
      </c>
      <c r="G273" s="6">
        <v>246.40000000000003</v>
      </c>
      <c r="H273" s="6">
        <v>7.466666666666668</v>
      </c>
      <c r="M273" s="6">
        <v>136.6608797672558</v>
      </c>
      <c r="N273" s="6">
        <v>108.20778634590151</v>
      </c>
      <c r="O273" s="26">
        <v>11</v>
      </c>
      <c r="P273" s="6">
        <f t="shared" si="71"/>
        <v>9.625</v>
      </c>
      <c r="R273" s="6">
        <f t="shared" si="72"/>
        <v>0</v>
      </c>
      <c r="S273" s="6">
        <f t="shared" si="73"/>
        <v>13.112750357321838</v>
      </c>
      <c r="U273" s="6">
        <f t="shared" si="74"/>
        <v>0</v>
      </c>
      <c r="V273" s="6">
        <f t="shared" si="75"/>
        <v>162.90909090909093</v>
      </c>
      <c r="W273" s="6">
        <f t="shared" si="76"/>
        <v>16.90315475748518</v>
      </c>
    </row>
    <row r="274" spans="1:23" ht="12.75">
      <c r="A274" s="3">
        <v>1475</v>
      </c>
      <c r="B274" s="10"/>
      <c r="C274" s="6">
        <v>15</v>
      </c>
      <c r="D274" s="6">
        <v>129</v>
      </c>
      <c r="E274" s="6">
        <v>8.6</v>
      </c>
      <c r="F274" s="6">
        <v>15</v>
      </c>
      <c r="G274" s="6">
        <v>129</v>
      </c>
      <c r="H274" s="6">
        <v>8.6</v>
      </c>
      <c r="M274" s="6">
        <v>118.33742839481607</v>
      </c>
      <c r="N274" s="6">
        <v>93.69931753898884</v>
      </c>
      <c r="O274" s="26">
        <v>11</v>
      </c>
      <c r="P274" s="6">
        <f t="shared" si="71"/>
        <v>9.625</v>
      </c>
      <c r="R274" s="6">
        <f t="shared" si="72"/>
        <v>0</v>
      </c>
      <c r="S274" s="6">
        <f t="shared" si="73"/>
        <v>17.44164993271407</v>
      </c>
      <c r="U274" s="6">
        <f t="shared" si="74"/>
        <v>0</v>
      </c>
      <c r="V274" s="6">
        <f t="shared" si="75"/>
        <v>187.63636363636363</v>
      </c>
      <c r="W274" s="6">
        <f t="shared" si="76"/>
        <v>19.520451232834063</v>
      </c>
    </row>
    <row r="275" spans="1:23" ht="12.75">
      <c r="A275" s="3">
        <v>1476</v>
      </c>
      <c r="B275" s="10"/>
      <c r="C275" s="6">
        <v>14</v>
      </c>
      <c r="D275" s="6">
        <v>96.5</v>
      </c>
      <c r="E275" s="6">
        <v>6.892857142857143</v>
      </c>
      <c r="F275" s="6">
        <v>14</v>
      </c>
      <c r="G275" s="6">
        <v>96.5</v>
      </c>
      <c r="H275" s="6">
        <v>6.892857142857143</v>
      </c>
      <c r="M275" s="6">
        <v>116.65892906585802</v>
      </c>
      <c r="N275" s="6">
        <v>92.37028543353951</v>
      </c>
      <c r="O275" s="26">
        <v>11</v>
      </c>
      <c r="P275" s="6">
        <f t="shared" si="71"/>
        <v>9.625</v>
      </c>
      <c r="R275" s="6">
        <f t="shared" si="72"/>
        <v>0</v>
      </c>
      <c r="S275" s="6">
        <f t="shared" si="73"/>
        <v>14.180532322149235</v>
      </c>
      <c r="U275" s="6">
        <f t="shared" si="74"/>
        <v>0</v>
      </c>
      <c r="V275" s="6">
        <f t="shared" si="75"/>
        <v>150.3896103896104</v>
      </c>
      <c r="W275" s="6">
        <f t="shared" si="76"/>
        <v>19.80131326849336</v>
      </c>
    </row>
    <row r="276" spans="1:23" ht="12.75">
      <c r="A276" s="3">
        <v>1477</v>
      </c>
      <c r="B276" s="10"/>
      <c r="C276" s="6">
        <v>28.166666666666664</v>
      </c>
      <c r="D276" s="6">
        <v>178.75</v>
      </c>
      <c r="E276" s="6">
        <v>6.346153846153847</v>
      </c>
      <c r="F276" s="6">
        <v>28.166666666666664</v>
      </c>
      <c r="G276" s="6">
        <v>178.75</v>
      </c>
      <c r="H276" s="6">
        <v>6.346153846153847</v>
      </c>
      <c r="M276" s="6">
        <v>124.74718296082631</v>
      </c>
      <c r="N276" s="6">
        <v>98.7745472154678</v>
      </c>
      <c r="O276" s="26">
        <v>11</v>
      </c>
      <c r="P276" s="6">
        <f t="shared" si="71"/>
        <v>9.625</v>
      </c>
      <c r="R276" s="6">
        <f t="shared" si="72"/>
        <v>0</v>
      </c>
      <c r="S276" s="6">
        <f t="shared" si="73"/>
        <v>12.209309155744279</v>
      </c>
      <c r="U276" s="6">
        <f t="shared" si="74"/>
        <v>0</v>
      </c>
      <c r="V276" s="6">
        <f t="shared" si="75"/>
        <v>138.46153846153848</v>
      </c>
      <c r="W276" s="6">
        <f t="shared" si="76"/>
        <v>18.517452219545486</v>
      </c>
    </row>
    <row r="277" spans="1:23" ht="12.75">
      <c r="A277" s="3">
        <v>1478</v>
      </c>
      <c r="B277" s="10"/>
      <c r="C277" s="6">
        <v>31</v>
      </c>
      <c r="D277" s="6">
        <v>229.7</v>
      </c>
      <c r="E277" s="6">
        <v>7.409677419354839</v>
      </c>
      <c r="F277" s="6">
        <v>31</v>
      </c>
      <c r="G277" s="6">
        <v>229.7</v>
      </c>
      <c r="H277" s="6">
        <v>7.409677419354839</v>
      </c>
      <c r="M277" s="6">
        <v>164.0715431135321</v>
      </c>
      <c r="N277" s="6">
        <v>129.91148976142694</v>
      </c>
      <c r="O277" s="26">
        <v>11</v>
      </c>
      <c r="P277" s="6">
        <f t="shared" si="71"/>
        <v>9.625</v>
      </c>
      <c r="R277" s="6">
        <f t="shared" si="72"/>
        <v>0</v>
      </c>
      <c r="S277" s="6">
        <f t="shared" si="73"/>
        <v>10.83870211066779</v>
      </c>
      <c r="U277" s="6">
        <f t="shared" si="74"/>
        <v>0</v>
      </c>
      <c r="V277" s="6">
        <f t="shared" si="75"/>
        <v>161.66568914956014</v>
      </c>
      <c r="W277" s="6">
        <f t="shared" si="76"/>
        <v>14.079223954159778</v>
      </c>
    </row>
    <row r="278" spans="1:23" ht="12.75">
      <c r="A278" s="3">
        <v>1479</v>
      </c>
      <c r="B278" s="10"/>
      <c r="C278" s="6">
        <v>33</v>
      </c>
      <c r="D278" s="6">
        <v>247.6</v>
      </c>
      <c r="E278" s="6">
        <v>7.503030303030303</v>
      </c>
      <c r="F278" s="6">
        <v>33</v>
      </c>
      <c r="G278" s="6">
        <v>247.6</v>
      </c>
      <c r="H278" s="6">
        <v>7.503030303030303</v>
      </c>
      <c r="M278" s="6">
        <v>188.59288037464773</v>
      </c>
      <c r="N278" s="6">
        <v>149.3274310884954</v>
      </c>
      <c r="O278" s="26">
        <v>11</v>
      </c>
      <c r="P278" s="6">
        <f t="shared" si="71"/>
        <v>9.625</v>
      </c>
      <c r="R278" s="6">
        <f t="shared" si="72"/>
        <v>0</v>
      </c>
      <c r="S278" s="6">
        <f t="shared" si="73"/>
        <v>9.548225092856379</v>
      </c>
      <c r="U278" s="6">
        <f t="shared" si="74"/>
        <v>0</v>
      </c>
      <c r="V278" s="6">
        <f t="shared" si="75"/>
        <v>163.70247933884298</v>
      </c>
      <c r="W278" s="6">
        <f t="shared" si="76"/>
        <v>12.248606603871192</v>
      </c>
    </row>
    <row r="279" spans="1:23" ht="12.75">
      <c r="A279" s="3">
        <v>1480</v>
      </c>
      <c r="B279" s="10"/>
      <c r="C279" s="6">
        <v>31</v>
      </c>
      <c r="D279" s="6">
        <v>234.35000000000002</v>
      </c>
      <c r="E279" s="6">
        <v>7.5596774193548395</v>
      </c>
      <c r="F279" s="6">
        <v>31</v>
      </c>
      <c r="G279" s="6">
        <v>234.35000000000002</v>
      </c>
      <c r="H279" s="6">
        <v>7.5596774193548395</v>
      </c>
      <c r="M279" s="6">
        <v>146.09725427305315</v>
      </c>
      <c r="N279" s="6">
        <v>115.67948708529545</v>
      </c>
      <c r="O279" s="26">
        <v>11</v>
      </c>
      <c r="P279" s="6">
        <f t="shared" si="71"/>
        <v>9.625</v>
      </c>
      <c r="R279" s="6">
        <f t="shared" si="72"/>
        <v>0</v>
      </c>
      <c r="S279" s="6">
        <f t="shared" si="73"/>
        <v>12.418594652396582</v>
      </c>
      <c r="U279" s="6">
        <f t="shared" si="74"/>
        <v>0</v>
      </c>
      <c r="V279" s="6">
        <f t="shared" si="75"/>
        <v>164.93841642228742</v>
      </c>
      <c r="W279" s="6">
        <f t="shared" si="76"/>
        <v>15.811385446591975</v>
      </c>
    </row>
    <row r="280" spans="1:8" ht="12.75">
      <c r="A280" s="3"/>
      <c r="B280" s="10"/>
      <c r="E280" s="6"/>
      <c r="F280" s="6"/>
      <c r="G280" s="6"/>
      <c r="H280" s="6"/>
    </row>
    <row r="281" spans="1:11" ht="12.75">
      <c r="A281" s="3" t="s">
        <v>47</v>
      </c>
      <c r="B281" s="10">
        <v>10</v>
      </c>
      <c r="C281" s="6">
        <v>263.16666666666663</v>
      </c>
      <c r="D281" s="6">
        <v>1921.3249999999998</v>
      </c>
      <c r="E281" s="6">
        <v>7.300791640278656</v>
      </c>
      <c r="F281" s="6">
        <v>263.16666666666663</v>
      </c>
      <c r="G281" s="6">
        <v>1921.3249999999998</v>
      </c>
      <c r="H281" s="6">
        <v>7.300791640278658</v>
      </c>
      <c r="I281" s="6">
        <v>0</v>
      </c>
      <c r="J281" s="6">
        <v>0</v>
      </c>
      <c r="K281" s="6">
        <v>0</v>
      </c>
    </row>
    <row r="282" spans="1:23" ht="12.75">
      <c r="A282" s="3" t="s">
        <v>47</v>
      </c>
      <c r="B282" s="10">
        <v>10</v>
      </c>
      <c r="C282" s="6">
        <v>26.316666666666663</v>
      </c>
      <c r="D282" s="6">
        <v>192.1325</v>
      </c>
      <c r="E282" s="16">
        <v>7.300791640278656</v>
      </c>
      <c r="F282" s="6">
        <v>26.316666666666663</v>
      </c>
      <c r="G282" s="6">
        <v>192.1325</v>
      </c>
      <c r="H282" s="16">
        <v>7.300791640278658</v>
      </c>
      <c r="I282" s="6">
        <v>0</v>
      </c>
      <c r="J282" s="6">
        <v>0</v>
      </c>
      <c r="K282" s="6">
        <v>0</v>
      </c>
      <c r="M282" s="6">
        <f>AVERAGE(M270:M281)</f>
        <v>134.64900409357236</v>
      </c>
      <c r="N282" s="6">
        <f>AVERAGE(N270:N281)</f>
        <v>106.61478757827163</v>
      </c>
      <c r="O282" s="6">
        <f>AVERAGE(O270:O281)</f>
        <v>11</v>
      </c>
      <c r="P282" s="6">
        <f>AVERAGE(P270:P281)</f>
        <v>9.625</v>
      </c>
      <c r="R282" s="6">
        <v>0</v>
      </c>
      <c r="S282" s="6">
        <f>1/((1/S270+1/S271+1/S272+1/S273+1/S274+1/S275+1/S276+1/S277+1/S278+1/S279)/10)</f>
        <v>13.011243716682742</v>
      </c>
      <c r="U282" s="6">
        <v>0</v>
      </c>
      <c r="V282" s="6">
        <f>1/((1/V270+1/V271+1/V272+1/V273+1/V274+1/V275+1/V276+1/V277+1/V278+1/V279)/10)</f>
        <v>158.767419519419</v>
      </c>
      <c r="W282" s="6">
        <f>1/((1/W270+1/W271+1/W272+1/W273+1/W274+1/W275+1/W276+1/W277+1/W278+1/W279)/10)</f>
        <v>17.155715451075295</v>
      </c>
    </row>
    <row r="283" spans="1:10" ht="12.75">
      <c r="A283" s="3" t="s">
        <v>174</v>
      </c>
      <c r="B283" s="10"/>
      <c r="E283" s="6"/>
      <c r="F283" s="14">
        <v>0.9999999999999998</v>
      </c>
      <c r="G283" s="14">
        <v>1</v>
      </c>
      <c r="H283" s="6"/>
      <c r="I283" s="14">
        <v>0</v>
      </c>
      <c r="J283" s="14">
        <v>0</v>
      </c>
    </row>
    <row r="284" spans="1:8" ht="12.75">
      <c r="A284" s="3"/>
      <c r="B284" s="10"/>
      <c r="E284" s="6"/>
      <c r="F284" s="6"/>
      <c r="G284" s="6"/>
      <c r="H284" s="6"/>
    </row>
    <row r="285" spans="1:23" ht="12.75">
      <c r="A285" s="3">
        <v>1481</v>
      </c>
      <c r="B285" s="10"/>
      <c r="C285" s="6">
        <v>33</v>
      </c>
      <c r="D285" s="6">
        <v>238.35000000000002</v>
      </c>
      <c r="E285" s="6">
        <v>7.2227272727272736</v>
      </c>
      <c r="F285" s="6">
        <v>33</v>
      </c>
      <c r="G285" s="6">
        <v>238.35000000000002</v>
      </c>
      <c r="H285" s="6">
        <v>7.2227272727272736</v>
      </c>
      <c r="M285" s="6">
        <v>174.17343346423542</v>
      </c>
      <c r="N285" s="6">
        <v>137.91014449437077</v>
      </c>
      <c r="O285" s="26">
        <v>11</v>
      </c>
      <c r="P285" s="6">
        <f aca="true" t="shared" si="77" ref="P285:P290">(O285*210)/240</f>
        <v>9.625</v>
      </c>
      <c r="R285" s="6">
        <f aca="true" t="shared" si="78" ref="R285:R294">K285*240/M285</f>
        <v>0</v>
      </c>
      <c r="S285" s="6">
        <f aca="true" t="shared" si="79" ref="S285:S294">(H285*240)/M285</f>
        <v>9.95246238750005</v>
      </c>
      <c r="U285" s="6">
        <f aca="true" t="shared" si="80" ref="U285:U290">(K285*240)/O285</f>
        <v>0</v>
      </c>
      <c r="V285" s="6">
        <f aca="true" t="shared" si="81" ref="V285:V290">(H285*240)/O285</f>
        <v>157.58677685950417</v>
      </c>
      <c r="W285" s="6">
        <f aca="true" t="shared" si="82" ref="W285:W290">(P285*240)/M285</f>
        <v>13.262642608893238</v>
      </c>
    </row>
    <row r="286" spans="1:23" ht="12.75">
      <c r="A286" s="3">
        <v>1482</v>
      </c>
      <c r="B286" s="10"/>
      <c r="C286" s="6">
        <v>31</v>
      </c>
      <c r="D286" s="6">
        <v>383.66666666666663</v>
      </c>
      <c r="E286" s="6">
        <v>12.376344086021504</v>
      </c>
      <c r="F286" s="6">
        <v>20</v>
      </c>
      <c r="G286" s="6">
        <v>179.57083333333333</v>
      </c>
      <c r="H286" s="6">
        <v>8.978541666666665</v>
      </c>
      <c r="I286" s="16">
        <v>11</v>
      </c>
      <c r="J286" s="16">
        <v>204.09583333333333</v>
      </c>
      <c r="K286" s="16">
        <v>18.554166666666667</v>
      </c>
      <c r="M286" s="6">
        <v>244.92574462257474</v>
      </c>
      <c r="N286" s="6">
        <v>193.93167005705564</v>
      </c>
      <c r="O286" s="26">
        <v>11</v>
      </c>
      <c r="P286" s="6">
        <f t="shared" si="77"/>
        <v>9.625</v>
      </c>
      <c r="R286" s="6">
        <f t="shared" si="78"/>
        <v>18.181020565485987</v>
      </c>
      <c r="S286" s="6">
        <f t="shared" si="79"/>
        <v>8.797972639914095</v>
      </c>
      <c r="U286" s="6">
        <f t="shared" si="80"/>
        <v>404.8181818181818</v>
      </c>
      <c r="V286" s="6">
        <f t="shared" si="81"/>
        <v>195.8954545454545</v>
      </c>
      <c r="W286" s="6">
        <f t="shared" si="82"/>
        <v>9.431429936283994</v>
      </c>
    </row>
    <row r="287" spans="1:23" ht="12.75">
      <c r="A287" s="3">
        <v>1483</v>
      </c>
      <c r="B287" s="10"/>
      <c r="C287" s="6">
        <v>31</v>
      </c>
      <c r="D287" s="6">
        <v>237.1</v>
      </c>
      <c r="E287" s="6">
        <v>7.648387096774194</v>
      </c>
      <c r="F287" s="6">
        <v>31</v>
      </c>
      <c r="G287" s="6">
        <v>237.10000000000002</v>
      </c>
      <c r="H287" s="6">
        <v>7.648387096774194</v>
      </c>
      <c r="M287" s="6">
        <v>283.4777562287672</v>
      </c>
      <c r="N287" s="6">
        <v>224.45706870948783</v>
      </c>
      <c r="O287" s="26">
        <v>11</v>
      </c>
      <c r="P287" s="6">
        <f t="shared" si="77"/>
        <v>9.625</v>
      </c>
      <c r="R287" s="6">
        <f t="shared" si="78"/>
        <v>0</v>
      </c>
      <c r="S287" s="6">
        <f t="shared" si="79"/>
        <v>6.4753331183574865</v>
      </c>
      <c r="U287" s="6">
        <f t="shared" si="80"/>
        <v>0</v>
      </c>
      <c r="V287" s="6">
        <f t="shared" si="81"/>
        <v>166.87390029325513</v>
      </c>
      <c r="W287" s="6">
        <f t="shared" si="82"/>
        <v>8.148787512399473</v>
      </c>
    </row>
    <row r="288" spans="1:23" ht="12.75">
      <c r="A288" s="3">
        <v>1484</v>
      </c>
      <c r="B288" s="10"/>
      <c r="C288" s="6">
        <v>32</v>
      </c>
      <c r="D288" s="6">
        <v>274.45</v>
      </c>
      <c r="E288" s="6">
        <v>8.5765625</v>
      </c>
      <c r="F288" s="6">
        <v>32</v>
      </c>
      <c r="G288" s="6">
        <v>274.45</v>
      </c>
      <c r="H288" s="6">
        <v>8.5765625</v>
      </c>
      <c r="M288" s="6">
        <v>151.94144258644468</v>
      </c>
      <c r="N288" s="6">
        <v>120.30690263726387</v>
      </c>
      <c r="O288" s="26">
        <v>11</v>
      </c>
      <c r="P288" s="6">
        <f t="shared" si="77"/>
        <v>9.625</v>
      </c>
      <c r="R288" s="6">
        <f t="shared" si="78"/>
        <v>0</v>
      </c>
      <c r="S288" s="6">
        <f t="shared" si="79"/>
        <v>13.547159780511628</v>
      </c>
      <c r="U288" s="6">
        <f t="shared" si="80"/>
        <v>0</v>
      </c>
      <c r="V288" s="6">
        <f t="shared" si="81"/>
        <v>187.125</v>
      </c>
      <c r="W288" s="6">
        <f t="shared" si="82"/>
        <v>15.20322540498299</v>
      </c>
    </row>
    <row r="289" spans="1:23" ht="12.75">
      <c r="A289" s="3">
        <v>1485</v>
      </c>
      <c r="B289" s="10"/>
      <c r="C289" s="6">
        <v>31</v>
      </c>
      <c r="D289" s="6">
        <v>309</v>
      </c>
      <c r="E289" s="6">
        <v>9.96774193548387</v>
      </c>
      <c r="F289" s="6">
        <v>31</v>
      </c>
      <c r="G289" s="6">
        <v>309</v>
      </c>
      <c r="H289" s="6">
        <v>9.96774193548387</v>
      </c>
      <c r="M289" s="6">
        <v>135.96676942679375</v>
      </c>
      <c r="N289" s="6">
        <v>107.658191293176</v>
      </c>
      <c r="O289" s="26">
        <v>11</v>
      </c>
      <c r="P289" s="6">
        <f t="shared" si="77"/>
        <v>9.625</v>
      </c>
      <c r="R289" s="6">
        <f t="shared" si="78"/>
        <v>0</v>
      </c>
      <c r="S289" s="6">
        <f t="shared" si="79"/>
        <v>17.594431893920603</v>
      </c>
      <c r="U289" s="6">
        <f t="shared" si="80"/>
        <v>0</v>
      </c>
      <c r="V289" s="6">
        <f t="shared" si="81"/>
        <v>217.47800586510263</v>
      </c>
      <c r="W289" s="6">
        <f t="shared" si="82"/>
        <v>16.98944536035133</v>
      </c>
    </row>
    <row r="290" spans="1:23" ht="12.75">
      <c r="A290" s="3">
        <v>1486</v>
      </c>
      <c r="B290" s="10"/>
      <c r="C290" s="6">
        <v>47.5</v>
      </c>
      <c r="D290" s="6">
        <v>569.75</v>
      </c>
      <c r="E290" s="6">
        <v>11.994736842105263</v>
      </c>
      <c r="F290" s="6">
        <v>47.5</v>
      </c>
      <c r="G290" s="6">
        <v>569.75</v>
      </c>
      <c r="H290" s="6">
        <v>11.994736842105263</v>
      </c>
      <c r="M290" s="6">
        <v>188.9113595998175</v>
      </c>
      <c r="N290" s="6">
        <v>149.57960224392383</v>
      </c>
      <c r="O290" s="26">
        <v>11</v>
      </c>
      <c r="P290" s="6">
        <f t="shared" si="77"/>
        <v>9.625</v>
      </c>
      <c r="R290" s="6">
        <f t="shared" si="78"/>
        <v>0</v>
      </c>
      <c r="S290" s="6">
        <f t="shared" si="79"/>
        <v>15.238558698658819</v>
      </c>
      <c r="U290" s="6">
        <f t="shared" si="80"/>
        <v>0</v>
      </c>
      <c r="V290" s="6">
        <f t="shared" si="81"/>
        <v>261.70334928229664</v>
      </c>
      <c r="W290" s="6">
        <f t="shared" si="82"/>
        <v>12.22795709529281</v>
      </c>
    </row>
    <row r="291" spans="1:19" ht="12.75">
      <c r="A291" s="3">
        <v>1487</v>
      </c>
      <c r="B291" s="10"/>
      <c r="C291" s="6">
        <v>26</v>
      </c>
      <c r="D291" s="6">
        <v>377</v>
      </c>
      <c r="E291" s="6">
        <v>14.5</v>
      </c>
      <c r="F291" s="6">
        <v>26</v>
      </c>
      <c r="G291" s="6">
        <v>377</v>
      </c>
      <c r="H291" s="6">
        <v>14.5</v>
      </c>
      <c r="M291" s="6">
        <v>208.88870623013537</v>
      </c>
      <c r="N291" s="6">
        <v>165.3976217065016</v>
      </c>
      <c r="O291" s="2"/>
      <c r="R291" s="6">
        <f t="shared" si="78"/>
        <v>0</v>
      </c>
      <c r="S291" s="6">
        <f t="shared" si="79"/>
        <v>16.659589035732928</v>
      </c>
    </row>
    <row r="292" spans="1:19" ht="12.75">
      <c r="A292" s="3">
        <v>1488</v>
      </c>
      <c r="B292" s="10"/>
      <c r="C292" s="6">
        <v>16</v>
      </c>
      <c r="D292" s="6">
        <v>198</v>
      </c>
      <c r="E292" s="6">
        <v>12.375</v>
      </c>
      <c r="F292" s="6">
        <v>16</v>
      </c>
      <c r="G292" s="6">
        <v>198</v>
      </c>
      <c r="H292" s="6">
        <v>12.375</v>
      </c>
      <c r="M292" s="6">
        <v>219.85375138991137</v>
      </c>
      <c r="N292" s="6">
        <v>174.07972053348786</v>
      </c>
      <c r="R292" s="6">
        <f t="shared" si="78"/>
        <v>0</v>
      </c>
      <c r="S292" s="6">
        <f t="shared" si="79"/>
        <v>13.508980316340816</v>
      </c>
    </row>
    <row r="293" spans="1:19" ht="12.75">
      <c r="A293" s="3">
        <v>1489</v>
      </c>
      <c r="B293" s="10"/>
      <c r="C293" s="6">
        <v>30.5</v>
      </c>
      <c r="D293" s="6">
        <v>478.775</v>
      </c>
      <c r="E293" s="6">
        <v>15.697540983606558</v>
      </c>
      <c r="F293" s="6">
        <v>30.5</v>
      </c>
      <c r="G293" s="6">
        <v>478.775</v>
      </c>
      <c r="H293" s="6">
        <v>15.697540983606558</v>
      </c>
      <c r="M293" s="6">
        <v>254.65296272781887</v>
      </c>
      <c r="N293" s="6">
        <v>201.63366012374362</v>
      </c>
      <c r="R293" s="6">
        <f t="shared" si="78"/>
        <v>0</v>
      </c>
      <c r="S293" s="6">
        <f t="shared" si="79"/>
        <v>14.794290220343129</v>
      </c>
    </row>
    <row r="294" spans="1:19" ht="12.75">
      <c r="A294" s="3">
        <v>1490</v>
      </c>
      <c r="B294" s="10"/>
      <c r="C294" s="6">
        <v>37</v>
      </c>
      <c r="D294" s="6">
        <v>638.25</v>
      </c>
      <c r="E294" s="6">
        <v>17.25</v>
      </c>
      <c r="F294" s="6">
        <v>37</v>
      </c>
      <c r="G294" s="6">
        <v>638.25</v>
      </c>
      <c r="H294" s="6">
        <v>17.25</v>
      </c>
      <c r="M294" s="6">
        <v>292.83369679007933</v>
      </c>
      <c r="N294" s="6">
        <v>231.86508202718042</v>
      </c>
      <c r="R294" s="6">
        <f t="shared" si="78"/>
        <v>0</v>
      </c>
      <c r="S294" s="6">
        <f t="shared" si="79"/>
        <v>14.137717227835973</v>
      </c>
    </row>
    <row r="295" spans="1:8" ht="12.75">
      <c r="A295" s="3"/>
      <c r="B295" s="10"/>
      <c r="E295" s="6"/>
      <c r="F295" s="6"/>
      <c r="G295" s="6"/>
      <c r="H295" s="6"/>
    </row>
    <row r="296" spans="1:11" ht="12.75">
      <c r="A296" s="3" t="s">
        <v>48</v>
      </c>
      <c r="B296" s="10">
        <v>10</v>
      </c>
      <c r="C296" s="6">
        <v>315</v>
      </c>
      <c r="D296" s="6">
        <v>3704.3416666666667</v>
      </c>
      <c r="E296" s="6">
        <v>11.759814814814815</v>
      </c>
      <c r="F296" s="6">
        <v>304</v>
      </c>
      <c r="G296" s="6">
        <v>3500.2458333333334</v>
      </c>
      <c r="H296" s="6">
        <v>11.513966557017545</v>
      </c>
      <c r="I296" s="6">
        <v>11</v>
      </c>
      <c r="J296" s="6">
        <v>204.09583333333333</v>
      </c>
      <c r="K296" s="16">
        <v>18.554166666666667</v>
      </c>
    </row>
    <row r="297" spans="1:23" ht="12.75">
      <c r="A297" s="3" t="s">
        <v>48</v>
      </c>
      <c r="B297" s="10">
        <v>10</v>
      </c>
      <c r="C297" s="6">
        <v>31.5</v>
      </c>
      <c r="D297" s="6">
        <v>370.43416666666667</v>
      </c>
      <c r="E297" s="6">
        <v>11.759814814814815</v>
      </c>
      <c r="F297" s="6">
        <v>30.4</v>
      </c>
      <c r="G297" s="6">
        <v>350.02458333333334</v>
      </c>
      <c r="H297" s="6">
        <v>11.513966557017545</v>
      </c>
      <c r="I297" s="6">
        <v>1.1</v>
      </c>
      <c r="J297" s="6">
        <v>20.409583333333334</v>
      </c>
      <c r="K297" s="16">
        <v>18.554166666666667</v>
      </c>
      <c r="M297" s="6">
        <f>AVERAGE(M285:M296)</f>
        <v>215.56256230665787</v>
      </c>
      <c r="N297" s="6">
        <f>AVERAGE(N285:N296)</f>
        <v>170.68196638261915</v>
      </c>
      <c r="O297" s="6">
        <f>AVERAGE(O285:O296)</f>
        <v>11</v>
      </c>
      <c r="P297" s="6">
        <f>AVERAGE(P285:P296)</f>
        <v>9.625</v>
      </c>
      <c r="R297" s="6">
        <v>18.181</v>
      </c>
      <c r="S297" s="6">
        <f>1/((1/S285+1/S286+1/S287+1/S288+1/S289+1/S290+1/S291+1/S292+1/S293+1/S294)/10)</f>
        <v>11.944227228421537</v>
      </c>
      <c r="U297" s="6">
        <v>404.818</v>
      </c>
      <c r="V297" s="6">
        <f>1/((1/V285+1/V286+1/V287+1/V288+1/V289+1/V290)/6)</f>
        <v>192.2686809006982</v>
      </c>
      <c r="W297" s="6">
        <f>1/((1/W285+1/W286+1/W287+1/W288+1/W289+1/W290)/6)</f>
        <v>11.751772987564443</v>
      </c>
    </row>
    <row r="298" spans="1:10" ht="12.75">
      <c r="A298" s="3" t="s">
        <v>174</v>
      </c>
      <c r="B298" s="10"/>
      <c r="E298" s="6"/>
      <c r="F298" s="14">
        <v>0.9650793650793651</v>
      </c>
      <c r="G298" s="14">
        <v>0.9449036153522555</v>
      </c>
      <c r="H298" s="6"/>
      <c r="I298" s="14">
        <v>0.03492063492063492</v>
      </c>
      <c r="J298" s="14">
        <v>0.055096384647744426</v>
      </c>
    </row>
    <row r="299" spans="1:8" ht="12.75">
      <c r="A299" s="3"/>
      <c r="B299" s="10"/>
      <c r="E299" s="6"/>
      <c r="F299" s="6"/>
      <c r="G299" s="6"/>
      <c r="H299" s="6"/>
    </row>
    <row r="300" spans="1:19" ht="12.75">
      <c r="A300" s="3">
        <v>1491</v>
      </c>
      <c r="B300" s="10"/>
      <c r="C300" s="6">
        <v>30.5</v>
      </c>
      <c r="D300" s="6">
        <v>249.7166666666667</v>
      </c>
      <c r="E300" s="6">
        <v>8.187431693989073</v>
      </c>
      <c r="F300" s="6">
        <v>30.5</v>
      </c>
      <c r="G300" s="6">
        <v>249.7166666666667</v>
      </c>
      <c r="H300" s="6">
        <v>8.187431693989073</v>
      </c>
      <c r="M300" s="6">
        <v>269.9241845249803</v>
      </c>
      <c r="N300" s="6">
        <v>213.72538021425083</v>
      </c>
      <c r="R300" s="6">
        <f aca="true" t="shared" si="83" ref="R300:R309">K300*240/M300</f>
        <v>0</v>
      </c>
      <c r="S300" s="6">
        <f aca="true" t="shared" si="84" ref="S300:S309">(H300*240)/M300</f>
        <v>7.279761204115175</v>
      </c>
    </row>
    <row r="301" spans="1:19" ht="12.75">
      <c r="A301" s="3">
        <v>1492</v>
      </c>
      <c r="B301" s="10"/>
      <c r="C301" s="6">
        <v>37</v>
      </c>
      <c r="D301" s="6">
        <v>302.75</v>
      </c>
      <c r="E301" s="6">
        <v>8.182432432432432</v>
      </c>
      <c r="F301" s="6">
        <v>37</v>
      </c>
      <c r="G301" s="6">
        <v>302.75</v>
      </c>
      <c r="H301" s="6">
        <v>8.182432432432432</v>
      </c>
      <c r="M301" s="6">
        <v>215.26096053331395</v>
      </c>
      <c r="N301" s="6">
        <v>170.44315875671245</v>
      </c>
      <c r="R301" s="6">
        <f t="shared" si="83"/>
        <v>0</v>
      </c>
      <c r="S301" s="6">
        <f t="shared" si="84"/>
        <v>9.122805077699478</v>
      </c>
    </row>
    <row r="302" spans="1:19" ht="12.75">
      <c r="A302" s="3">
        <v>1493</v>
      </c>
      <c r="B302" s="10"/>
      <c r="C302" s="6">
        <v>26.5</v>
      </c>
      <c r="D302" s="6">
        <v>231.3</v>
      </c>
      <c r="E302" s="6">
        <v>8.728301886792453</v>
      </c>
      <c r="F302" s="6">
        <v>26.5</v>
      </c>
      <c r="G302" s="6">
        <v>231.3</v>
      </c>
      <c r="H302" s="6">
        <v>8.728301886792453</v>
      </c>
      <c r="M302" s="6">
        <v>177.63210456417784</v>
      </c>
      <c r="N302" s="6">
        <v>140.6487127229721</v>
      </c>
      <c r="R302" s="6">
        <f t="shared" si="83"/>
        <v>0</v>
      </c>
      <c r="S302" s="6">
        <f t="shared" si="84"/>
        <v>11.792870764942988</v>
      </c>
    </row>
    <row r="303" spans="1:19" ht="12.75">
      <c r="A303" s="3">
        <v>1494</v>
      </c>
      <c r="B303" s="10"/>
      <c r="C303" s="6">
        <v>25</v>
      </c>
      <c r="D303" s="6">
        <v>221.28333333333333</v>
      </c>
      <c r="E303" s="6">
        <v>8.851333333333333</v>
      </c>
      <c r="F303" s="6">
        <v>25</v>
      </c>
      <c r="G303" s="6">
        <v>221.28333333333333</v>
      </c>
      <c r="H303" s="6">
        <v>8.851333333333333</v>
      </c>
      <c r="M303" s="6">
        <v>134.7750421428489</v>
      </c>
      <c r="N303" s="6">
        <v>106.71458423061864</v>
      </c>
      <c r="R303" s="6">
        <f t="shared" si="83"/>
        <v>0</v>
      </c>
      <c r="S303" s="6">
        <f t="shared" si="84"/>
        <v>15.76196873118704</v>
      </c>
    </row>
    <row r="304" spans="1:19" ht="12.75">
      <c r="A304" s="3">
        <v>1495</v>
      </c>
      <c r="B304" s="10"/>
      <c r="C304" s="6">
        <v>22</v>
      </c>
      <c r="D304" s="6">
        <v>191.15</v>
      </c>
      <c r="E304" s="6">
        <v>8.688636363636364</v>
      </c>
      <c r="F304" s="6">
        <v>22</v>
      </c>
      <c r="G304" s="6">
        <v>191.15</v>
      </c>
      <c r="H304" s="6">
        <v>8.688636363636364</v>
      </c>
      <c r="M304" s="6">
        <v>117.92542236762189</v>
      </c>
      <c r="N304" s="6">
        <v>93.37309206583384</v>
      </c>
      <c r="R304" s="6">
        <f t="shared" si="83"/>
        <v>0</v>
      </c>
      <c r="S304" s="6">
        <f t="shared" si="84"/>
        <v>17.682978660632457</v>
      </c>
    </row>
    <row r="305" spans="1:19" ht="12.75">
      <c r="A305" s="3">
        <v>1496</v>
      </c>
      <c r="B305" s="10"/>
      <c r="C305" s="6">
        <v>13</v>
      </c>
      <c r="D305" s="6">
        <v>114</v>
      </c>
      <c r="E305" s="6">
        <v>8.76923076923077</v>
      </c>
      <c r="F305" s="6">
        <v>13</v>
      </c>
      <c r="G305" s="6">
        <v>114</v>
      </c>
      <c r="H305" s="6">
        <v>8.76923076923077</v>
      </c>
      <c r="M305" s="6">
        <v>122.53378715421675</v>
      </c>
      <c r="N305" s="6">
        <v>97.0219852463921</v>
      </c>
      <c r="R305" s="6">
        <f t="shared" si="83"/>
        <v>0</v>
      </c>
      <c r="S305" s="6">
        <f t="shared" si="84"/>
        <v>17.175796435366756</v>
      </c>
    </row>
    <row r="306" spans="1:19" ht="12.75">
      <c r="A306" s="3" t="s">
        <v>50</v>
      </c>
      <c r="B306" s="10"/>
      <c r="E306" s="6"/>
      <c r="F306" s="6"/>
      <c r="G306" s="6"/>
      <c r="H306" s="6"/>
      <c r="M306" s="6">
        <v>119.08294633751288</v>
      </c>
      <c r="N306" s="6">
        <v>94.28961701896995</v>
      </c>
      <c r="R306" s="6">
        <f t="shared" si="83"/>
        <v>0</v>
      </c>
      <c r="S306" s="6">
        <f t="shared" si="84"/>
        <v>0</v>
      </c>
    </row>
    <row r="307" spans="1:19" ht="12.75">
      <c r="A307" s="3" t="s">
        <v>51</v>
      </c>
      <c r="B307" s="10"/>
      <c r="E307" s="6"/>
      <c r="F307" s="6"/>
      <c r="G307" s="6"/>
      <c r="H307" s="6"/>
      <c r="M307" s="6">
        <v>135.0900464892599</v>
      </c>
      <c r="N307" s="6">
        <v>106.9640039846296</v>
      </c>
      <c r="R307" s="6">
        <f t="shared" si="83"/>
        <v>0</v>
      </c>
      <c r="S307" s="6">
        <f t="shared" si="84"/>
        <v>0</v>
      </c>
    </row>
    <row r="308" spans="1:19" ht="12.75">
      <c r="A308" s="3" t="s">
        <v>52</v>
      </c>
      <c r="B308" s="10"/>
      <c r="E308" s="6"/>
      <c r="F308" s="6"/>
      <c r="G308" s="6"/>
      <c r="H308" s="6"/>
      <c r="M308" s="6">
        <v>136.3981173160203</v>
      </c>
      <c r="N308" s="6">
        <v>107.99973161047582</v>
      </c>
      <c r="R308" s="6">
        <f t="shared" si="83"/>
        <v>0</v>
      </c>
      <c r="S308" s="6">
        <f t="shared" si="84"/>
        <v>0</v>
      </c>
    </row>
    <row r="309" spans="1:19" ht="12.75">
      <c r="A309" s="3" t="s">
        <v>53</v>
      </c>
      <c r="B309" s="10"/>
      <c r="E309" s="6"/>
      <c r="F309" s="6"/>
      <c r="G309" s="6"/>
      <c r="H309" s="6"/>
      <c r="M309" s="6">
        <v>119.98142555676449</v>
      </c>
      <c r="N309" s="6">
        <v>95.00103090389874</v>
      </c>
      <c r="R309" s="6">
        <f t="shared" si="83"/>
        <v>0</v>
      </c>
      <c r="S309" s="6">
        <f t="shared" si="84"/>
        <v>0</v>
      </c>
    </row>
    <row r="310" spans="1:8" ht="12.75">
      <c r="A310" s="3"/>
      <c r="B310" s="10"/>
      <c r="E310" s="6"/>
      <c r="F310" s="6"/>
      <c r="G310" s="6"/>
      <c r="H310" s="6"/>
    </row>
    <row r="311" spans="1:19" ht="12.75">
      <c r="A311" s="3" t="s">
        <v>49</v>
      </c>
      <c r="B311" s="10">
        <v>6</v>
      </c>
      <c r="C311" s="6">
        <v>154</v>
      </c>
      <c r="D311" s="6">
        <v>1310.2</v>
      </c>
      <c r="E311" s="6">
        <v>8.507792207792209</v>
      </c>
      <c r="F311" s="6">
        <v>154</v>
      </c>
      <c r="G311" s="6">
        <v>1310.2</v>
      </c>
      <c r="H311" s="6">
        <v>8.507792207792209</v>
      </c>
      <c r="I311" s="6">
        <v>0</v>
      </c>
      <c r="J311" s="6">
        <v>0</v>
      </c>
      <c r="K311" s="6">
        <v>0</v>
      </c>
      <c r="R311" s="6">
        <v>0</v>
      </c>
      <c r="S311" s="6">
        <f>1/((1/S300+1/S301+1/S302+1/S303+1/S304+1/S305)/6)</f>
        <v>11.76478849605414</v>
      </c>
    </row>
    <row r="312" spans="1:14" ht="12.75">
      <c r="A312" s="3" t="s">
        <v>49</v>
      </c>
      <c r="B312" s="10">
        <v>6</v>
      </c>
      <c r="C312" s="6">
        <v>25.666666666666668</v>
      </c>
      <c r="D312" s="6">
        <v>218.36666666666667</v>
      </c>
      <c r="E312" s="16">
        <v>8.507792207792209</v>
      </c>
      <c r="F312" s="6">
        <v>25.666666666666668</v>
      </c>
      <c r="G312" s="6">
        <v>218.36666666666667</v>
      </c>
      <c r="H312" s="16">
        <v>8.507792207792209</v>
      </c>
      <c r="I312" s="6">
        <v>0</v>
      </c>
      <c r="J312" s="6">
        <v>0</v>
      </c>
      <c r="K312" s="6">
        <v>0</v>
      </c>
      <c r="M312" s="6">
        <f>AVERAGE(M300:M311)</f>
        <v>154.86040369867172</v>
      </c>
      <c r="N312" s="6">
        <f>AVERAGE(N300:N311)</f>
        <v>122.61812967547539</v>
      </c>
    </row>
    <row r="313" spans="1:10" ht="12.75">
      <c r="A313" s="3" t="s">
        <v>174</v>
      </c>
      <c r="B313" s="10"/>
      <c r="E313" s="6"/>
      <c r="F313" s="14">
        <v>1</v>
      </c>
      <c r="G313" s="14">
        <v>1</v>
      </c>
      <c r="H313" s="6"/>
      <c r="I313" s="14">
        <v>0</v>
      </c>
      <c r="J313" s="14">
        <v>0</v>
      </c>
    </row>
    <row r="314" spans="1:8" ht="12.75">
      <c r="A314" s="3"/>
      <c r="B314" s="10"/>
      <c r="E314" s="6"/>
      <c r="F314" s="6"/>
      <c r="G314" s="6"/>
      <c r="H314" s="6"/>
    </row>
    <row r="315" spans="1:8" ht="12.75">
      <c r="A315" s="3"/>
      <c r="B315" s="10"/>
      <c r="E315" s="6"/>
      <c r="F315" s="6"/>
      <c r="G315" s="6"/>
      <c r="H315" s="6"/>
    </row>
    <row r="316" spans="1:8" ht="12.75">
      <c r="A316" s="3"/>
      <c r="B316" s="10"/>
      <c r="E316" s="6"/>
      <c r="F316" s="6"/>
      <c r="G316" s="6"/>
      <c r="H316" s="6"/>
    </row>
    <row r="317" spans="1:8" ht="12.75">
      <c r="A317" s="3"/>
      <c r="B317" s="10"/>
      <c r="E317" s="6"/>
      <c r="F317" s="6"/>
      <c r="G317" s="6"/>
      <c r="H317" s="6"/>
    </row>
    <row r="318" ht="12.75">
      <c r="B318" s="10"/>
    </row>
    <row r="319" ht="12.75">
      <c r="B319" s="10"/>
    </row>
    <row r="320" ht="12.75">
      <c r="B320" s="10"/>
    </row>
    <row r="321" ht="12.75">
      <c r="B321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2008-07-29T17:02:44Z</dcterms:modified>
  <cp:category/>
  <cp:version/>
  <cp:contentType/>
  <cp:contentStatus/>
</cp:coreProperties>
</file>