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13245" activeTab="0"/>
  </bookViews>
  <sheets>
    <sheet name="Symbols" sheetId="1" r:id="rId1"/>
    <sheet name="Dictionary" sheetId="2" r:id="rId2"/>
    <sheet name="Bruges_Main" sheetId="3" r:id="rId3"/>
    <sheet name="Scarlets" sheetId="4" r:id="rId4"/>
    <sheet name="Bruges" sheetId="5" r:id="rId5"/>
    <sheet name="Ghent" sheetId="6" r:id="rId6"/>
    <sheet name="Ypres" sheetId="7" r:id="rId7"/>
    <sheet name="Brussels" sheetId="8" r:id="rId8"/>
    <sheet name="Mechelen" sheetId="9" r:id="rId9"/>
    <sheet name="Wervik" sheetId="10" r:id="rId10"/>
    <sheet name="Gifts" sheetId="11" r:id="rId11"/>
    <sheet name="Dixmude" sheetId="12" r:id="rId12"/>
    <sheet name="Tournai" sheetId="13" r:id="rId13"/>
    <sheet name="Valenciennes" sheetId="14" r:id="rId14"/>
    <sheet name="Lille" sheetId="15" r:id="rId15"/>
    <sheet name="Ghistelles" sheetId="16" r:id="rId16"/>
    <sheet name="Oudenaarde" sheetId="17" r:id="rId17"/>
    <sheet name="Vilvoorde" sheetId="18" r:id="rId18"/>
    <sheet name="Termonde" sheetId="19" r:id="rId19"/>
    <sheet name="Duchy of Brabant" sheetId="20" r:id="rId20"/>
    <sheet name="Courtrai" sheetId="21" r:id="rId21"/>
    <sheet name="Diest" sheetId="22" r:id="rId22"/>
    <sheet name="Comines" sheetId="23" r:id="rId23"/>
    <sheet name="Roulers" sheetId="24" r:id="rId24"/>
    <sheet name="Menin" sheetId="25" r:id="rId25"/>
    <sheet name="Saint Omer" sheetId="26" r:id="rId26"/>
    <sheet name="Halluin" sheetId="27" r:id="rId27"/>
    <sheet name="Lier" sheetId="28" r:id="rId28"/>
    <sheet name="Douai" sheetId="29" r:id="rId29"/>
    <sheet name="Montivilliers" sheetId="30" r:id="rId30"/>
    <sheet name="Eeklo" sheetId="31" r:id="rId31"/>
    <sheet name="Montreuil" sheetId="32" r:id="rId32"/>
    <sheet name="Cambrai" sheetId="33" r:id="rId33"/>
    <sheet name="Leiden" sheetId="34" r:id="rId34"/>
  </sheets>
  <definedNames>
    <definedName name="_xlnm.Print_Titles" localSheetId="4">'Bruges'!$1:$2</definedName>
    <definedName name="_xlnm.Print_Titles" localSheetId="2">'Bruges_Main'!$1:$2</definedName>
    <definedName name="_xlnm.Print_Titles" localSheetId="7">'Brussels'!$1:$2</definedName>
    <definedName name="_xlnm.Print_Titles" localSheetId="32">'Cambrai'!$1:$2</definedName>
    <definedName name="_xlnm.Print_Titles" localSheetId="22">'Comines'!$1:$2</definedName>
    <definedName name="_xlnm.Print_Titles" localSheetId="20">'Courtrai'!$1:$2</definedName>
    <definedName name="_xlnm.Print_Titles" localSheetId="1">'Dictionary'!$1:$2</definedName>
    <definedName name="_xlnm.Print_Titles" localSheetId="21">'Diest'!$1:$2</definedName>
    <definedName name="_xlnm.Print_Titles" localSheetId="11">'Dixmude'!$1:$2</definedName>
    <definedName name="_xlnm.Print_Titles" localSheetId="28">'Douai'!$1:$2</definedName>
    <definedName name="_xlnm.Print_Titles" localSheetId="19">'Duchy of Brabant'!$1:$2</definedName>
    <definedName name="_xlnm.Print_Titles" localSheetId="30">'Eeklo'!$1:$2</definedName>
    <definedName name="_xlnm.Print_Titles" localSheetId="5">'Ghent'!$1:$2</definedName>
    <definedName name="_xlnm.Print_Titles" localSheetId="15">'Ghistelles'!$1:$2</definedName>
    <definedName name="_xlnm.Print_Titles" localSheetId="10">'Gifts'!$1:$2</definedName>
    <definedName name="_xlnm.Print_Titles" localSheetId="26">'Halluin'!$1:$2</definedName>
    <definedName name="_xlnm.Print_Titles" localSheetId="33">'Leiden'!$1:$2</definedName>
    <definedName name="_xlnm.Print_Titles" localSheetId="27">'Lier'!$1:$2</definedName>
    <definedName name="_xlnm.Print_Titles" localSheetId="14">'Lille'!$1:$2</definedName>
    <definedName name="_xlnm.Print_Titles" localSheetId="8">'Mechelen'!$1:$2</definedName>
    <definedName name="_xlnm.Print_Titles" localSheetId="24">'Menin'!$1:$2</definedName>
    <definedName name="_xlnm.Print_Titles" localSheetId="29">'Montivilliers'!$1:$2</definedName>
    <definedName name="_xlnm.Print_Titles" localSheetId="31">'Montreuil'!$1:$2</definedName>
    <definedName name="_xlnm.Print_Titles" localSheetId="16">'Oudenaarde'!$1:$2</definedName>
    <definedName name="_xlnm.Print_Titles" localSheetId="23">'Roulers'!$1:$2</definedName>
    <definedName name="_xlnm.Print_Titles" localSheetId="25">'Saint Omer'!$1:$2</definedName>
    <definedName name="_xlnm.Print_Titles" localSheetId="3">'Scarlets'!$1:$2</definedName>
    <definedName name="_xlnm.Print_Titles" localSheetId="0">'Symbols'!$1:$2</definedName>
    <definedName name="_xlnm.Print_Titles" localSheetId="18">'Termonde'!$1:$2</definedName>
    <definedName name="_xlnm.Print_Titles" localSheetId="12">'Tournai'!$1:$2</definedName>
    <definedName name="_xlnm.Print_Titles" localSheetId="13">'Valenciennes'!$1:$2</definedName>
    <definedName name="_xlnm.Print_Titles" localSheetId="17">'Vilvoorde'!$1:$2</definedName>
    <definedName name="_xlnm.Print_Titles" localSheetId="9">'Wervik'!$1:$2</definedName>
    <definedName name="_xlnm.Print_Titles" localSheetId="6">'Ypres'!$1:$2</definedName>
  </definedNames>
  <calcPr fullCalcOnLoad="1"/>
</workbook>
</file>

<file path=xl/sharedStrings.xml><?xml version="1.0" encoding="utf-8"?>
<sst xmlns="http://schemas.openxmlformats.org/spreadsheetml/2006/main" count="12631" uniqueCount="1315">
  <si>
    <t xml:space="preserve"> £ gr Flem</t>
  </si>
  <si>
    <t xml:space="preserve"> Comines</t>
  </si>
  <si>
    <t>[Narrow]</t>
  </si>
  <si>
    <t>Decimal £</t>
  </si>
  <si>
    <t>&amp; Finishing</t>
  </si>
  <si>
    <t xml:space="preserve"> in pond groot</t>
  </si>
  <si>
    <t>?</t>
  </si>
  <si>
    <t>127.326 d. groot</t>
  </si>
  <si>
    <t>1405-06</t>
  </si>
  <si>
    <t>1406-07</t>
  </si>
  <si>
    <t>190.10</t>
  </si>
  <si>
    <t>190.11</t>
  </si>
  <si>
    <t>190.12</t>
  </si>
  <si>
    <t>190.13</t>
  </si>
  <si>
    <t>190.14</t>
  </si>
  <si>
    <t>190.16</t>
  </si>
  <si>
    <t>Algemeen Rijksarchief België, Rekenkamer</t>
  </si>
  <si>
    <t>N.B. Dimension of cloth given as 32 ells x 9 qtrs which allows P/ell to be calculated from P/piece of £4 5s 0d groot.</t>
  </si>
  <si>
    <t>N.B. Dimension of cloth given as 32 ells x 9 qtrs which allows P/ell to be calculated from P/piece of £6 5s 0d groot.</t>
  </si>
  <si>
    <t>N.B. P/p given as £9 10s 0d groot and dimensions 42.5 ells x 10 quarters.</t>
  </si>
  <si>
    <t>N.B. Total value for this and following entry given as £112 10s 0d groot.  Dimension of cloth for this and following entry given as 32 ells x 9 qtrs which allows p/ell to be calculated.</t>
  </si>
  <si>
    <t>N.B. Total value for this and following entry given as £112 10s 0d groot.  Dimension of cloth given as 32 ells x 9 qtrs. which allows p/ell to be determined.</t>
  </si>
  <si>
    <t>N.B. Total value for this and following entry given as £140 0s 0d groot.</t>
  </si>
  <si>
    <t>N.B. Total value for this and following entry given as £155 1s 1d groot [=£1860 13s 6d parisis]. Dimension of cloth given as 42.5 ells x 10 qtrs.</t>
  </si>
  <si>
    <t>N.B. Total value for this and following entry given as £164 10s 0d groot [= £1974 0s 0d parisis]; P/p given as £14 0s 0d groot; Dimension of cloth given as 42.5 ells x 10 qtrs and described as "ghecrompen + ghesoren"</t>
  </si>
  <si>
    <t>N.B. Total value for this and following entry given as £2 14s 0d groot; p/ell given as 36d groot.</t>
  </si>
  <si>
    <t>? unknown</t>
  </si>
  <si>
    <t>ash-coloured (De Poerck: 'la même chose que afr. cendré ?); but possibly also sanguine</t>
  </si>
  <si>
    <t>? red-based dye with alum? [zieden]</t>
  </si>
  <si>
    <t>190.5</t>
  </si>
  <si>
    <t>190.6.a</t>
  </si>
  <si>
    <t>190.6.b</t>
  </si>
  <si>
    <t>190.9.a</t>
  </si>
  <si>
    <t>Armentières (SW Flanders: now in France)</t>
  </si>
  <si>
    <t>N.B. Total value for this and following entry given as £192 10s 0d groot [=£2310 0s 0d parisis].</t>
  </si>
  <si>
    <t>N.B. Total value for this and following entry given as £197 10s 0d groot.</t>
  </si>
  <si>
    <t>N.B. Total value for this and following entry given as £24 18s 3d groot.  Length of cloth given as 42 ells for this entry and 36 ells for entry below.  Cost per ell assumed to be identical as 199.1.a from which value of each cloth determined.  Discrepancy of only 1d £ groot.</t>
  </si>
  <si>
    <t>N.B. Total value for this and following entry is £112 10s 0d groot [=£1350 0s 0d parisis]; Dimension of cloth given as 32 ells x 9 qtrs which allows P/ell to be calculated from P/piece of £6 5s 0d groot.</t>
  </si>
  <si>
    <t>N.B. Total value for this and following two entries given as £60 0s 10d groot [=£720 10s 0d parisis].</t>
  </si>
  <si>
    <t>Repeat of 193.4.a; N.B. Total value for this and following two entries given as £60 0s 10d groot.</t>
  </si>
  <si>
    <t>This is a repeat of file 193.1.a.  N.B. Total value for this and following entry given as £155 1s 1d groot [=£1860 13s parisis]. Dimension of cloth given as 42.5 ells x 10 qtrs which allows p/ell to be calculated.</t>
  </si>
  <si>
    <t>gemingd = mellé = medley cloths (differently coloured wools)</t>
  </si>
  <si>
    <t>in £ gr</t>
  </si>
  <si>
    <t>in £ gr Fleming</t>
  </si>
  <si>
    <t>in £ groot</t>
  </si>
  <si>
    <t>to £ groot</t>
  </si>
  <si>
    <t>£ Brabant</t>
  </si>
  <si>
    <t>£ H.P.</t>
  </si>
  <si>
    <t>£ Parisis</t>
  </si>
  <si>
    <t>£ groot</t>
  </si>
  <si>
    <t xml:space="preserve">£ groot </t>
  </si>
  <si>
    <t>? keepers of the chamber (camera)? [or woolcomb makers?: kam = woolcomb]</t>
  </si>
  <si>
    <t>1406-D</t>
  </si>
  <si>
    <t>1408-09</t>
  </si>
  <si>
    <t>190.1.a</t>
  </si>
  <si>
    <t>190.1.b</t>
  </si>
  <si>
    <t>190.15.a</t>
  </si>
  <si>
    <t>190.2</t>
  </si>
  <si>
    <t>190.3</t>
  </si>
  <si>
    <t>190.4</t>
  </si>
  <si>
    <t>190.7</t>
  </si>
  <si>
    <t>190.8</t>
  </si>
  <si>
    <t>190.9.b</t>
  </si>
  <si>
    <t>191.1</t>
  </si>
  <si>
    <t>191.2</t>
  </si>
  <si>
    <t>192.1.a</t>
  </si>
  <si>
    <t>192.1.b</t>
  </si>
  <si>
    <t>192.10</t>
  </si>
  <si>
    <t>192.11</t>
  </si>
  <si>
    <t>192.12</t>
  </si>
  <si>
    <t>192.13</t>
  </si>
  <si>
    <t>192.2</t>
  </si>
  <si>
    <t>192.3</t>
  </si>
  <si>
    <t>192.4</t>
  </si>
  <si>
    <t>192.5</t>
  </si>
  <si>
    <t>192.6</t>
  </si>
  <si>
    <t>192.7</t>
  </si>
  <si>
    <t>192.8</t>
  </si>
  <si>
    <t>192.9</t>
  </si>
  <si>
    <t>193.1.a</t>
  </si>
  <si>
    <t>193.1.b</t>
  </si>
  <si>
    <t>193.10</t>
  </si>
  <si>
    <t>193.11</t>
  </si>
  <si>
    <t>193.12</t>
  </si>
  <si>
    <t>193.13</t>
  </si>
  <si>
    <t>193.14</t>
  </si>
  <si>
    <t>193.15</t>
  </si>
  <si>
    <t>193.16.a</t>
  </si>
  <si>
    <t>193.16.b</t>
  </si>
  <si>
    <t>193.2</t>
  </si>
  <si>
    <t>193.3</t>
  </si>
  <si>
    <t>193.4.a</t>
  </si>
  <si>
    <t>193.4.b</t>
  </si>
  <si>
    <t>193.4.c</t>
  </si>
  <si>
    <t>193.5</t>
  </si>
  <si>
    <t>193.6</t>
  </si>
  <si>
    <t>193.7</t>
  </si>
  <si>
    <t>193.8</t>
  </si>
  <si>
    <t>193.9</t>
  </si>
  <si>
    <t>194.1</t>
  </si>
  <si>
    <t>194.2</t>
  </si>
  <si>
    <t>195.1</t>
  </si>
  <si>
    <t>195.10</t>
  </si>
  <si>
    <t>195.11</t>
  </si>
  <si>
    <t>195.12</t>
  </si>
  <si>
    <t>195.13</t>
  </si>
  <si>
    <t>195.14</t>
  </si>
  <si>
    <t>195.15</t>
  </si>
  <si>
    <t>195.2</t>
  </si>
  <si>
    <t>195.3</t>
  </si>
  <si>
    <t>195.4</t>
  </si>
  <si>
    <t>195.5</t>
  </si>
  <si>
    <t>195.6</t>
  </si>
  <si>
    <t>195.7</t>
  </si>
  <si>
    <t>195.8</t>
  </si>
  <si>
    <t>195.9</t>
  </si>
  <si>
    <t>196.1</t>
  </si>
  <si>
    <t>196.10</t>
  </si>
  <si>
    <t>196.11</t>
  </si>
  <si>
    <t>196.12</t>
  </si>
  <si>
    <t>196.13</t>
  </si>
  <si>
    <t>196.14</t>
  </si>
  <si>
    <t>196.15</t>
  </si>
  <si>
    <t>196.16</t>
  </si>
  <si>
    <t>196.17</t>
  </si>
  <si>
    <t>196.18.a</t>
  </si>
  <si>
    <t>196.18.b</t>
  </si>
  <si>
    <t>196.2</t>
  </si>
  <si>
    <t>196.3</t>
  </si>
  <si>
    <t>196.4</t>
  </si>
  <si>
    <t>196.5.a</t>
  </si>
  <si>
    <t>196.5.b</t>
  </si>
  <si>
    <t>196.5.c</t>
  </si>
  <si>
    <t>196.6</t>
  </si>
  <si>
    <t>196.7</t>
  </si>
  <si>
    <t>196.8</t>
  </si>
  <si>
    <t>196.9</t>
  </si>
  <si>
    <t>197.1</t>
  </si>
  <si>
    <t>197.2</t>
  </si>
  <si>
    <t>198.1.a</t>
  </si>
  <si>
    <t>198.1.b</t>
  </si>
  <si>
    <t>198.10</t>
  </si>
  <si>
    <t>198.11</t>
  </si>
  <si>
    <t>198.12</t>
  </si>
  <si>
    <t>198.2</t>
  </si>
  <si>
    <t>198.3</t>
  </si>
  <si>
    <t>198.4</t>
  </si>
  <si>
    <t>198.5</t>
  </si>
  <si>
    <t>198.6</t>
  </si>
  <si>
    <t>198.7</t>
  </si>
  <si>
    <t>198.8</t>
  </si>
  <si>
    <t>198.9</t>
  </si>
  <si>
    <t>199.1.a</t>
  </si>
  <si>
    <t>199.1.b</t>
  </si>
  <si>
    <t>199.10</t>
  </si>
  <si>
    <t>199.11</t>
  </si>
  <si>
    <t>199.12</t>
  </si>
  <si>
    <t>199.13</t>
  </si>
  <si>
    <t>199.14.a</t>
  </si>
  <si>
    <t>199.14.b</t>
  </si>
  <si>
    <t>199.2</t>
  </si>
  <si>
    <t>199.3.a</t>
  </si>
  <si>
    <t>199.3.b</t>
  </si>
  <si>
    <t>199.4</t>
  </si>
  <si>
    <t>199.5</t>
  </si>
  <si>
    <t>199.6</t>
  </si>
  <si>
    <t>199.7</t>
  </si>
  <si>
    <t>199.8</t>
  </si>
  <si>
    <t>199.9</t>
  </si>
  <si>
    <t>2 Gordije</t>
  </si>
  <si>
    <t>2 Gordijnen + W[eavers] + Fullers</t>
  </si>
  <si>
    <t>2 Wachters</t>
  </si>
  <si>
    <t>2 Wachters + W[eavers] + F[ullers]</t>
  </si>
  <si>
    <t>2 Wachtes</t>
  </si>
  <si>
    <t>200.1</t>
  </si>
  <si>
    <t>200.2</t>
  </si>
  <si>
    <t>201.1.a</t>
  </si>
  <si>
    <t>201.1.b</t>
  </si>
  <si>
    <t>201.1.c</t>
  </si>
  <si>
    <t>201.2</t>
  </si>
  <si>
    <t>201.3</t>
  </si>
  <si>
    <t>201.4</t>
  </si>
  <si>
    <t>201.5</t>
  </si>
  <si>
    <t>27r</t>
  </si>
  <si>
    <t>28r</t>
  </si>
  <si>
    <t>29v</t>
  </si>
  <si>
    <t>3 Wachters</t>
  </si>
  <si>
    <t>3 Wachters + Weavers + Fullers</t>
  </si>
  <si>
    <t>32461</t>
  </si>
  <si>
    <t>32462</t>
  </si>
  <si>
    <t>32463</t>
  </si>
  <si>
    <t>32r</t>
  </si>
  <si>
    <t>33r</t>
  </si>
  <si>
    <t>34r</t>
  </si>
  <si>
    <t>35v</t>
  </si>
  <si>
    <t>36r</t>
  </si>
  <si>
    <t>36v</t>
  </si>
  <si>
    <t>4 Deelman Clerke</t>
  </si>
  <si>
    <t>4 Deelmans Clerke</t>
  </si>
  <si>
    <t>54v</t>
  </si>
  <si>
    <t>59r</t>
  </si>
  <si>
    <t>6 Serganten</t>
  </si>
  <si>
    <t>61r</t>
  </si>
  <si>
    <t>67r</t>
  </si>
  <si>
    <t>69r</t>
  </si>
  <si>
    <t>A</t>
  </si>
  <si>
    <t>a very cheap worsted type of cloth (of ancient origins)</t>
  </si>
  <si>
    <t>AB</t>
  </si>
  <si>
    <t>ABM</t>
  </si>
  <si>
    <t>accolleyen, acoleye</t>
  </si>
  <si>
    <t>Account</t>
  </si>
  <si>
    <t>Acoleyen Blue</t>
  </si>
  <si>
    <t>aerme lieden</t>
  </si>
  <si>
    <t>aerzidine, haerzidene</t>
  </si>
  <si>
    <t>AGR: CC</t>
  </si>
  <si>
    <t>AGR: CC 32461</t>
  </si>
  <si>
    <t>also: lining of clothing, interior clothing? Or voeder: feeding, and thus dinner clothing?</t>
  </si>
  <si>
    <t>and Dyeing</t>
  </si>
  <si>
    <t>and Finishing</t>
  </si>
  <si>
    <t>and Handling Costs</t>
  </si>
  <si>
    <t>and Remarks</t>
  </si>
  <si>
    <t>appelbloesemen</t>
  </si>
  <si>
    <t>apple blossom</t>
  </si>
  <si>
    <t xml:space="preserve">Apple Blossom </t>
  </si>
  <si>
    <t>Apple Blossom Medley</t>
  </si>
  <si>
    <t>Apple Colored Cloth</t>
  </si>
  <si>
    <t>Aquamarine Blue</t>
  </si>
  <si>
    <t>AR Rek</t>
  </si>
  <si>
    <t>araengen, orengen</t>
  </si>
  <si>
    <t>arbitrators: in settling commercial or guild disputes</t>
  </si>
  <si>
    <t>Archive</t>
  </si>
  <si>
    <t>Archives</t>
  </si>
  <si>
    <t>AS</t>
  </si>
  <si>
    <t>as % of</t>
  </si>
  <si>
    <t>as % of Total</t>
  </si>
  <si>
    <t>as % total price</t>
  </si>
  <si>
    <t>Ash Colored [Sandreyen] Cloth</t>
  </si>
  <si>
    <t>Ash Colored [Sandreyen] Scarlet</t>
  </si>
  <si>
    <t>ASSC</t>
  </si>
  <si>
    <t>assistants, servants, journeymen</t>
  </si>
  <si>
    <t>B</t>
  </si>
  <si>
    <t>B1</t>
  </si>
  <si>
    <t>B1A</t>
  </si>
  <si>
    <t>B1C</t>
  </si>
  <si>
    <t>B1H</t>
  </si>
  <si>
    <t>B1L</t>
  </si>
  <si>
    <t>B1M</t>
  </si>
  <si>
    <t>B1MSL</t>
  </si>
  <si>
    <t>B1P</t>
  </si>
  <si>
    <t>B1PSC</t>
  </si>
  <si>
    <t>B1R</t>
  </si>
  <si>
    <t>B1S</t>
  </si>
  <si>
    <t>B1SC</t>
  </si>
  <si>
    <t>B1SL</t>
  </si>
  <si>
    <t>B1V</t>
  </si>
  <si>
    <t>B1W</t>
  </si>
  <si>
    <t>B1Z</t>
  </si>
  <si>
    <t>B1ZMR</t>
  </si>
  <si>
    <t>B2</t>
  </si>
  <si>
    <t>B2A</t>
  </si>
  <si>
    <t>B2G1</t>
  </si>
  <si>
    <t>B2G2</t>
  </si>
  <si>
    <t>B2L</t>
  </si>
  <si>
    <t>B2M</t>
  </si>
  <si>
    <t>B2MA</t>
  </si>
  <si>
    <t>B2MR</t>
  </si>
  <si>
    <t>B2MSC</t>
  </si>
  <si>
    <t>B2S</t>
  </si>
  <si>
    <t>B2SL</t>
  </si>
  <si>
    <t>B2SLSC</t>
  </si>
  <si>
    <t>B2YSLSC</t>
  </si>
  <si>
    <t>B2Z</t>
  </si>
  <si>
    <t>B3</t>
  </si>
  <si>
    <t>bailiff</t>
  </si>
  <si>
    <t>bailliu</t>
  </si>
  <si>
    <t>Bailliu</t>
  </si>
  <si>
    <t>Basket in d gr</t>
  </si>
  <si>
    <t>bellaerden</t>
  </si>
  <si>
    <t>Belle = Bailleul (SW Flanders, now in France)</t>
  </si>
  <si>
    <t>Belsche</t>
  </si>
  <si>
    <t>bereet</t>
  </si>
  <si>
    <t>bescrevene</t>
  </si>
  <si>
    <t>black</t>
  </si>
  <si>
    <t>Black</t>
  </si>
  <si>
    <t>Blaeu Bruxsch Laken</t>
  </si>
  <si>
    <t>Blaeu Dornixsch</t>
  </si>
  <si>
    <t>Blaeu Dornixsch Lakene</t>
  </si>
  <si>
    <t>Blaeu Dornixsche Lakene</t>
  </si>
  <si>
    <t>Blaeu Gheminghet Bruxsch Laken</t>
  </si>
  <si>
    <t>Blaeu Gheminghet Comensch Laken</t>
  </si>
  <si>
    <t>Blaeu Gheminghet Roeselaersch Laken</t>
  </si>
  <si>
    <t>Blaeu Gheminghet Roesselaersch Lakene</t>
  </si>
  <si>
    <t>Blaeuwe Dornixsche Lakene</t>
  </si>
  <si>
    <t>blaeuwen</t>
  </si>
  <si>
    <t>Blawe Bruxsche Laken</t>
  </si>
  <si>
    <t>Blawe Bruxsche Lakene</t>
  </si>
  <si>
    <t>Blawe Gheminghede Bruxsche Lakene</t>
  </si>
  <si>
    <t>blue</t>
  </si>
  <si>
    <t>Blue</t>
  </si>
  <si>
    <t>Blue Medley</t>
  </si>
  <si>
    <t>Blue Scarlet Cloth</t>
  </si>
  <si>
    <t>Blue Striped Cloth</t>
  </si>
  <si>
    <t>Blue Striped Medley Cloth</t>
  </si>
  <si>
    <t>blue, blue-coloured cloth (De Poerck,  III, 8: drap bleu couleur d'ancolie; afr. acolie)</t>
  </si>
  <si>
    <t>boef</t>
  </si>
  <si>
    <t>breede, breeden, breet</t>
  </si>
  <si>
    <t>BrG</t>
  </si>
  <si>
    <t>bright, vivid blue</t>
  </si>
  <si>
    <t>BrL</t>
  </si>
  <si>
    <t>broad, broadcloth: woven on a double horizontal loom</t>
  </si>
  <si>
    <t>Broad/</t>
  </si>
  <si>
    <t>brown</t>
  </si>
  <si>
    <t>Brown</t>
  </si>
  <si>
    <t>Brown Acoleyen Cloth</t>
  </si>
  <si>
    <t>Brown Cloth dyed in Madder</t>
  </si>
  <si>
    <t>Brown Green</t>
  </si>
  <si>
    <t>Brown Grey</t>
  </si>
  <si>
    <t>Brown Medley</t>
  </si>
  <si>
    <t>Brown Murrey Cloth</t>
  </si>
  <si>
    <t>Brown Sanguine</t>
  </si>
  <si>
    <t>Brown Scarlet Medley</t>
  </si>
  <si>
    <t>Brown Scarlet with Yellow Stripe</t>
  </si>
  <si>
    <t>Brown Striped Cloth</t>
  </si>
  <si>
    <t>BrSL</t>
  </si>
  <si>
    <t>Bruecelsch</t>
  </si>
  <si>
    <t>Bruges</t>
  </si>
  <si>
    <t>Bruges Black Cloth shrunk + shorn</t>
  </si>
  <si>
    <t>Bruges Black Cloth shrunk and shorn</t>
  </si>
  <si>
    <t>Bruges Blue Cloth</t>
  </si>
  <si>
    <t>Bruges Blue Medley Cloth</t>
  </si>
  <si>
    <t>Bruges Brown Cheap Cloth</t>
  </si>
  <si>
    <t>Bruges Brown Cloth</t>
  </si>
  <si>
    <t>Bruges Brown Grey Cloth</t>
  </si>
  <si>
    <t>Bruges Brown Medley Cloth</t>
  </si>
  <si>
    <t>Bruges Cheap Cloth</t>
  </si>
  <si>
    <t>Bruges Cloth</t>
  </si>
  <si>
    <t>BRUGES CLOTH PRICES: Prices of Woollen Cloths Purchased for Bruges Civic Officials and Others, 1302-1400</t>
  </si>
  <si>
    <t>BRUGES CLOTH PRICES: Prices of Woollen Cloths Purchased for Bruges Civic Officials and Others, 1402-1496</t>
  </si>
  <si>
    <t>Bruges Dark Blue Cloth</t>
  </si>
  <si>
    <t>Bruges Dark Green Cloth</t>
  </si>
  <si>
    <t>Bruges Green Cloth</t>
  </si>
  <si>
    <t>Bruges Green Medley Cloth</t>
  </si>
  <si>
    <t>Bruges Green Medley Five Wool Cloth</t>
  </si>
  <si>
    <t>Bruges Grey Cloth</t>
  </si>
  <si>
    <t>Bruges Light Green Cloth</t>
  </si>
  <si>
    <t>Bruges Main</t>
  </si>
  <si>
    <t>Bruges Medley Cloth</t>
  </si>
  <si>
    <t>Bruges Perse Brown Cloth</t>
  </si>
  <si>
    <t>Bruges Red Cheap Cloth</t>
  </si>
  <si>
    <t>Bruges Red Cloth</t>
  </si>
  <si>
    <t>Bruges Red Scarlet Cloth</t>
  </si>
  <si>
    <t>Bruges Red Scarlet Cloth shrunk + shorn</t>
  </si>
  <si>
    <t>Bruges Rose Cloth</t>
  </si>
  <si>
    <t>Bruges Rose Scarlet Cloth</t>
  </si>
  <si>
    <t>Bruges Rose Scarlet Cloth + 9 ells</t>
  </si>
  <si>
    <t>Bruges Sky Blue Cloth</t>
  </si>
  <si>
    <t>Bruges Striped Cloth</t>
  </si>
  <si>
    <t>Bruges White Cloth</t>
  </si>
  <si>
    <t>Bruges White Medley Cloth</t>
  </si>
  <si>
    <t>Bruges woollen cloth sealed with insignia of the lamb (Lamb of God)</t>
  </si>
  <si>
    <t>BRUGES:  Cloth Prices, 1302 - 1498</t>
  </si>
  <si>
    <t>Brugge = Bruges (Flanders)</t>
  </si>
  <si>
    <t>Brughscen, Bruxschen, Bruxen</t>
  </si>
  <si>
    <t>Brune Breede Roesselaersche Lakene</t>
  </si>
  <si>
    <t>Brune Bruxsche Gheminghede</t>
  </si>
  <si>
    <t>Brune Bruxsche Gheminghede Lakene</t>
  </si>
  <si>
    <t>Brune Bruxsche Laken</t>
  </si>
  <si>
    <t>Brune Bruxsche Trenchen</t>
  </si>
  <si>
    <t>Brune Peersche Scaerlakene</t>
  </si>
  <si>
    <t>Brune Persche Scaerlakene</t>
  </si>
  <si>
    <t>Brune Roesselaersch Lakene met groene lijste</t>
  </si>
  <si>
    <t>Brussel = Bruxelles = Brussels (Brabant)</t>
  </si>
  <si>
    <t>Brussels Cloth</t>
  </si>
  <si>
    <t>Brussels Medley Cloth</t>
  </si>
  <si>
    <t>Bruun Bruxsch Laken</t>
  </si>
  <si>
    <t>Bruun Gheminghet Bruxsch Laken</t>
  </si>
  <si>
    <t>Bruun Graeu Bruxsch Lakene</t>
  </si>
  <si>
    <t>Bruun Peersch Bruxsch Lakene</t>
  </si>
  <si>
    <t>Bruun Roesselaersch Lakene</t>
  </si>
  <si>
    <t>bruun, brunen</t>
  </si>
  <si>
    <t>Bruxsche Blaeuwe Lakene</t>
  </si>
  <si>
    <t>Bruxsche Celestrine Lakene</t>
  </si>
  <si>
    <t>Bruxsche Clestrins Lakene</t>
  </si>
  <si>
    <t>Bruxsche Groene Gheminghede Lakene</t>
  </si>
  <si>
    <t>Bruxsche Groene Laken</t>
  </si>
  <si>
    <t>Bruxsche Groene Lakenen</t>
  </si>
  <si>
    <t>Bruxsche Trenche</t>
  </si>
  <si>
    <t xml:space="preserve">Bruxsche Trenchen </t>
  </si>
  <si>
    <t>Bruxsche Witte Laken</t>
  </si>
  <si>
    <t>Bruxsche Witte Lakene</t>
  </si>
  <si>
    <t>buerchmeesters</t>
  </si>
  <si>
    <t>BUG</t>
  </si>
  <si>
    <t>BUL</t>
  </si>
  <si>
    <t>Burchmeesters + Tresouers</t>
  </si>
  <si>
    <t>burgermaster, mayor</t>
  </si>
  <si>
    <t>Buxhoren [Herring Colored] Cloth</t>
  </si>
  <si>
    <t>Buxhoren [Herring Colored] Striped Cloth</t>
  </si>
  <si>
    <t>buxhoren, buxchooren</t>
  </si>
  <si>
    <t>Caimekins</t>
  </si>
  <si>
    <t>CaL</t>
  </si>
  <si>
    <t>Calculations</t>
  </si>
  <si>
    <t>Cambrai</t>
  </si>
  <si>
    <t>Cambrai Cloth</t>
  </si>
  <si>
    <t>Cambrai Dark Blue Cloth</t>
  </si>
  <si>
    <t>Cambrai Grey Cloth</t>
  </si>
  <si>
    <t>Cambrai Light Blue Cloth</t>
  </si>
  <si>
    <t>Cambrai: French bishoprice near Flanders</t>
  </si>
  <si>
    <t>Camerijxsche</t>
  </si>
  <si>
    <t>Camerijxsche Laken</t>
  </si>
  <si>
    <t>Camerijxsche Lakene</t>
  </si>
  <si>
    <t>cammekins</t>
  </si>
  <si>
    <t>Cangenten Cloth</t>
  </si>
  <si>
    <t>cangenten laken</t>
  </si>
  <si>
    <t>caped servants of the magistrates</t>
  </si>
  <si>
    <t>caproene</t>
  </si>
  <si>
    <t>captain</t>
  </si>
  <si>
    <t>captains</t>
  </si>
  <si>
    <t>Captains</t>
  </si>
  <si>
    <t>CaSL</t>
  </si>
  <si>
    <t>Celestrijn Blaeu Bruxsch Laken</t>
  </si>
  <si>
    <t>Celestrine Bruxchen Lakene</t>
  </si>
  <si>
    <t>Celestrine Bruxsche Lakene</t>
  </si>
  <si>
    <t>celestrine, celestrijn</t>
  </si>
  <si>
    <t>CG</t>
  </si>
  <si>
    <t>cheap cloth of Bruges; [graeu laken gheheeten wulvekin]</t>
  </si>
  <si>
    <t>cheap, undyed worsted type cloth (given to the poor)</t>
  </si>
  <si>
    <t>city masters</t>
  </si>
  <si>
    <t>CL</t>
  </si>
  <si>
    <t>clederen; cleederinghe</t>
  </si>
  <si>
    <t>Clercke</t>
  </si>
  <si>
    <t>Clerke</t>
  </si>
  <si>
    <t>clerken</t>
  </si>
  <si>
    <t>Clerken</t>
  </si>
  <si>
    <t>Clerks</t>
  </si>
  <si>
    <t>Cloth and Description</t>
  </si>
  <si>
    <t>cloth dyed in grain (kermes); a scarlet</t>
  </si>
  <si>
    <t>cloth with lustre or sheen</t>
  </si>
  <si>
    <t xml:space="preserve">cloth: herring coloured ?  De Poerck, III: 27: 'couleur hareng saur'? </t>
  </si>
  <si>
    <t>cloth: woollen broadcloth</t>
  </si>
  <si>
    <t>clothing, suits</t>
  </si>
  <si>
    <t>CmL</t>
  </si>
  <si>
    <t>Code</t>
  </si>
  <si>
    <t>Code for</t>
  </si>
  <si>
    <t>code or book of guild regulations on clothmaking</t>
  </si>
  <si>
    <t>coerode</t>
  </si>
  <si>
    <t>CoG</t>
  </si>
  <si>
    <t>CoL</t>
  </si>
  <si>
    <t>Colour</t>
  </si>
  <si>
    <t>colour of coleseed or rapeseed flowers</t>
  </si>
  <si>
    <t>Colours</t>
  </si>
  <si>
    <t>COLOURS</t>
  </si>
  <si>
    <t>Comines</t>
  </si>
  <si>
    <t>Comines Blue Medley Cloth</t>
  </si>
  <si>
    <t>Comines Cloth</t>
  </si>
  <si>
    <t>Comines Green Cloth</t>
  </si>
  <si>
    <t>Comines Medley Cloth</t>
  </si>
  <si>
    <t>Comines Red Cloth</t>
  </si>
  <si>
    <t>Commensche, Comensche</t>
  </si>
  <si>
    <t>Commodity</t>
  </si>
  <si>
    <t>Consumer</t>
  </si>
  <si>
    <t>coolzade</t>
  </si>
  <si>
    <t>cooplieden, kooplieden (koopman: sing.)</t>
  </si>
  <si>
    <t>coppins</t>
  </si>
  <si>
    <t>corte</t>
  </si>
  <si>
    <t>Cost of Grain</t>
  </si>
  <si>
    <t>Courtrai  Medley Cloth</t>
  </si>
  <si>
    <t>Courtrai Cloth</t>
  </si>
  <si>
    <t>crempene (te)</t>
  </si>
  <si>
    <t>cuerlakene; kuerlakene</t>
  </si>
  <si>
    <t>Curtrijcsche</t>
  </si>
  <si>
    <t>Daily Wage</t>
  </si>
  <si>
    <t>dark (dark-blue, dark-green, etc.)</t>
  </si>
  <si>
    <t>Dark Blue</t>
  </si>
  <si>
    <t>Dark Blue Murrey</t>
  </si>
  <si>
    <t>Dark Brown</t>
  </si>
  <si>
    <t>Dark Green</t>
  </si>
  <si>
    <t>Dark Green Medley Cloth</t>
  </si>
  <si>
    <t>Dark Grey</t>
  </si>
  <si>
    <t>Dark Grey Medley</t>
  </si>
  <si>
    <t>Dark Perse</t>
  </si>
  <si>
    <t>Days' Wages</t>
  </si>
  <si>
    <t>DD</t>
  </si>
  <si>
    <t>decimal</t>
  </si>
  <si>
    <t>Deelman Clerke</t>
  </si>
  <si>
    <t>deelmans</t>
  </si>
  <si>
    <t>Deelmans Clerke</t>
  </si>
  <si>
    <t>deep and dark: zadblauewe = very deep, dark blue</t>
  </si>
  <si>
    <t>dekens</t>
  </si>
  <si>
    <t>DeL</t>
  </si>
  <si>
    <t>Dendermonde = Termonde (East Flanders)</t>
  </si>
  <si>
    <t>Denremonde</t>
  </si>
  <si>
    <t>Description</t>
  </si>
  <si>
    <t>DeSL</t>
  </si>
  <si>
    <t>dickedinnen</t>
  </si>
  <si>
    <t>Dickedinnen</t>
  </si>
  <si>
    <t>Diesch, Diest</t>
  </si>
  <si>
    <t>Diest</t>
  </si>
  <si>
    <t>Diest (Brabant)</t>
  </si>
  <si>
    <t>Diest Cloth</t>
  </si>
  <si>
    <t>Diest Striped Cloth</t>
  </si>
  <si>
    <t>Diksmuide = Dixmude (West Flanders)</t>
  </si>
  <si>
    <t>DiL</t>
  </si>
  <si>
    <t>Dimension of cloth given as 32 ells x 9 qtrs. which allows p/ell to be determined.</t>
  </si>
  <si>
    <t>Dixmude Cloth</t>
  </si>
  <si>
    <t>Dixmuidsche</t>
  </si>
  <si>
    <t>dobbel lakenen</t>
  </si>
  <si>
    <t>Doc.</t>
  </si>
  <si>
    <t>doctor; chief physician; or teacher of medicine</t>
  </si>
  <si>
    <t>DoL</t>
  </si>
  <si>
    <t>doncker</t>
  </si>
  <si>
    <t>Doncker Groen Bruxsch Laken</t>
  </si>
  <si>
    <t>Doornik = Tournai (French bishopric)</t>
  </si>
  <si>
    <t>Dornische</t>
  </si>
  <si>
    <t>Douai (France: French Flanders from 1384; now France)</t>
  </si>
  <si>
    <t>Douai Cloth</t>
  </si>
  <si>
    <t>Douawysche, Duwaysche</t>
  </si>
  <si>
    <t>double cloths: possibly a pair of halvelakenen (half-cloths)</t>
  </si>
  <si>
    <t>dukers, douken</t>
  </si>
  <si>
    <t>dullen</t>
  </si>
  <si>
    <t>dyed cloth.</t>
  </si>
  <si>
    <t xml:space="preserve">dyed cloth. De Poerck, III, 154: 'drap de teinte non autrement connu' </t>
  </si>
  <si>
    <t>dyed in grain (i.e. in kermes = scarlet dye)</t>
  </si>
  <si>
    <t>Dyed in Madder</t>
  </si>
  <si>
    <t>dyed with an alum mordant; usually a red-based dye</t>
  </si>
  <si>
    <t>Dyeing</t>
  </si>
  <si>
    <t>Dyeing/</t>
  </si>
  <si>
    <t>Easter Cloth</t>
  </si>
  <si>
    <t>Eecxkins; Heexschins</t>
  </si>
  <si>
    <t>Eeke (NW Flanders, near Ghent): cheap cloths from</t>
  </si>
  <si>
    <t>Eekeloos</t>
  </si>
  <si>
    <t>Eeklo (NW Flanders, near Bruges)</t>
  </si>
  <si>
    <t>Eeklo Cloth</t>
  </si>
  <si>
    <t>EeL</t>
  </si>
  <si>
    <t>eeuwerlinghe</t>
  </si>
  <si>
    <t>EL</t>
  </si>
  <si>
    <t>ell = 0.700 metre</t>
  </si>
  <si>
    <t>Ell Diesch Lakene</t>
  </si>
  <si>
    <t>Ell Wit Vulvoordsche Laken</t>
  </si>
  <si>
    <t>Elles Diesch Lakene</t>
  </si>
  <si>
    <t>Ells Bruges Black Cloth</t>
  </si>
  <si>
    <t>Ells Diest Cloth</t>
  </si>
  <si>
    <t>Ells Groens Ypersche Lakene</t>
  </si>
  <si>
    <t>Ells Leyden Light Green Cloth</t>
  </si>
  <si>
    <t xml:space="preserve">Ells Licht Groen Ypers </t>
  </si>
  <si>
    <t>Ells Licht Groen Ypersche Lakene</t>
  </si>
  <si>
    <t>Ells Licht Groene Leids [?] Lakens</t>
  </si>
  <si>
    <t>Ells Scaerlakens</t>
  </si>
  <si>
    <t>Ells Scarlakens</t>
  </si>
  <si>
    <t>Ells Scarlet Cloth</t>
  </si>
  <si>
    <t>Ells Vilvoorde White Cloth</t>
  </si>
  <si>
    <t>Ells Ypres Dark Green Cloth</t>
  </si>
  <si>
    <t>Ells Ypres Green Cloth</t>
  </si>
  <si>
    <t>Ells Ypres Light Green Cloth</t>
  </si>
  <si>
    <t>Ells Zad Groene Ypers Laken</t>
  </si>
  <si>
    <t>Ells Zwart Bruxsch Laken</t>
  </si>
  <si>
    <t>elnen</t>
  </si>
  <si>
    <t>eternal = heavenly blue</t>
  </si>
  <si>
    <t>Exchange Rate</t>
  </si>
  <si>
    <t>Explanations and translations</t>
  </si>
  <si>
    <t>File is a repeat of 193.1.b  N.B. Cloth 42.5 ells long which allows p/ell to be calculated.</t>
  </si>
  <si>
    <t>File is a repeat of 193.2  N.B. Cloth 42.5 ells long which allows p/ell to be calculated.</t>
  </si>
  <si>
    <t>File is a repeat of 193.3  N.B. Cloth 42.5 ells long which allows p/ell to be calculated.</t>
  </si>
  <si>
    <t>fine quality woollen cloth, sealed with insignia of bells: popular in mid to late 15th century Low Countries</t>
  </si>
  <si>
    <t>finished (bereden)</t>
  </si>
  <si>
    <t>Finishing</t>
  </si>
  <si>
    <t>five wools: perhaps a mixture of five types of wools, or coloured wools</t>
  </si>
  <si>
    <t>Flemish gold coin, with insignia of the lamb (of God)</t>
  </si>
  <si>
    <t>Flemish Price Index</t>
  </si>
  <si>
    <t>Folio/</t>
  </si>
  <si>
    <t>from Zeeland (Zealand): cheap cloths</t>
  </si>
  <si>
    <t>fulled and scoured cloth? shorn cloth?</t>
  </si>
  <si>
    <t>fullers</t>
  </si>
  <si>
    <t>G</t>
  </si>
  <si>
    <t>G1</t>
  </si>
  <si>
    <t>G1L</t>
  </si>
  <si>
    <t>G1LM</t>
  </si>
  <si>
    <t>G1M</t>
  </si>
  <si>
    <t>G1SL</t>
  </si>
  <si>
    <t>G1Z</t>
  </si>
  <si>
    <t>G1ZM</t>
  </si>
  <si>
    <t>G2</t>
  </si>
  <si>
    <t>G2L</t>
  </si>
  <si>
    <t>G2LM</t>
  </si>
  <si>
    <t>G2M</t>
  </si>
  <si>
    <t>G2Z</t>
  </si>
  <si>
    <t>G2ZM</t>
  </si>
  <si>
    <t>G3</t>
  </si>
  <si>
    <t>Garsoene</t>
  </si>
  <si>
    <t>Garsoene + 3 Wachters (1)</t>
  </si>
  <si>
    <t>garsoene, garchoene</t>
  </si>
  <si>
    <t>Gent = Gand = Ghent (East Flanders)</t>
  </si>
  <si>
    <t>gharoffelin, gerofelin, garosseline</t>
  </si>
  <si>
    <t>ghebelde</t>
  </si>
  <si>
    <t>gheboste</t>
  </si>
  <si>
    <t>ghecommitteirde</t>
  </si>
  <si>
    <t>ghecrompen</t>
  </si>
  <si>
    <t>ghegreinden, met greinen</t>
  </si>
  <si>
    <t>gheleids</t>
  </si>
  <si>
    <t>ghelewe, gheel, gheleuwe</t>
  </si>
  <si>
    <t>gheloyde</t>
  </si>
  <si>
    <t>ghemeet</t>
  </si>
  <si>
    <t>Ghemijnghede</t>
  </si>
  <si>
    <t>ghemingheden, ghemijnghede, gemingd</t>
  </si>
  <si>
    <t>Ghent Cloth</t>
  </si>
  <si>
    <t>Ghent Cloth Price Symbols</t>
  </si>
  <si>
    <t>Ghent Medley Cloth</t>
  </si>
  <si>
    <t xml:space="preserve">Ghent Shiny [Cangenten] Cloth </t>
  </si>
  <si>
    <t xml:space="preserve">Ghent Shiny [Cangenten] Striped Cloth </t>
  </si>
  <si>
    <t>Ghent Striped Cloth</t>
  </si>
  <si>
    <t>Ghent Striped Medley Cloth</t>
  </si>
  <si>
    <t>Ghentsche</t>
  </si>
  <si>
    <t>ghereden</t>
  </si>
  <si>
    <t>Ghers Groene Bruxsche Lakene</t>
  </si>
  <si>
    <t>ghescoren</t>
  </si>
  <si>
    <t>ghetanneit, ghetanneirt, tanneit</t>
  </si>
  <si>
    <t>ghetragelden, ghetrailiede</t>
  </si>
  <si>
    <t>ghevarewden</t>
  </si>
  <si>
    <t>Ghistelsaie</t>
  </si>
  <si>
    <t>GhS</t>
  </si>
  <si>
    <t>Gilly Flower Bloom</t>
  </si>
  <si>
    <t>gilly-flower bloom, colour of [nagelbloem]</t>
  </si>
  <si>
    <t>Gistel = Ghistelles (NW Flanders)</t>
  </si>
  <si>
    <t>Gistel, Ghistel</t>
  </si>
  <si>
    <t>gold coin</t>
  </si>
  <si>
    <t>Gold Coins</t>
  </si>
  <si>
    <t>gold coins struck in Brabant</t>
  </si>
  <si>
    <t>Golden Blossom [Dark Yellow]</t>
  </si>
  <si>
    <t>golden blossom; deep yellow colour</t>
  </si>
  <si>
    <t>Gordijne + 2 Wachters</t>
  </si>
  <si>
    <t>goud</t>
  </si>
  <si>
    <t>goudbloemine</t>
  </si>
  <si>
    <t>gourdijns, gordijns</t>
  </si>
  <si>
    <t>Graeu Bruxsch Gheminghede</t>
  </si>
  <si>
    <t>Graeu Camerijx Lakene</t>
  </si>
  <si>
    <t>Graeu Roesselaersch Lakene</t>
  </si>
  <si>
    <t>Graeuwe Bruxsche Laken</t>
  </si>
  <si>
    <t>grawe, grauwe</t>
  </si>
  <si>
    <t>green</t>
  </si>
  <si>
    <t>Green</t>
  </si>
  <si>
    <t>Green Medley Cloth</t>
  </si>
  <si>
    <t>Green Striped Cloth</t>
  </si>
  <si>
    <t>grey</t>
  </si>
  <si>
    <t>Grey</t>
  </si>
  <si>
    <t>Grey Medley</t>
  </si>
  <si>
    <t>grey-brown colour; natural wool colour</t>
  </si>
  <si>
    <t>Groene Bruxsch Lakene</t>
  </si>
  <si>
    <t xml:space="preserve">Groene Bruxsche </t>
  </si>
  <si>
    <t>Groene Bruxsche Laken</t>
  </si>
  <si>
    <t>Groene Bruxsche Lakene</t>
  </si>
  <si>
    <t>Groene Bruxsche Lakenen</t>
  </si>
  <si>
    <t>Groene Comensch Laken</t>
  </si>
  <si>
    <t>Groene Gheminghede Bruxsche Laken van vive wullen</t>
  </si>
  <si>
    <t>Groene Roesselaersch Lakene</t>
  </si>
  <si>
    <t>Groene Wervixsche Lakene</t>
  </si>
  <si>
    <t>groene, gruenen</t>
  </si>
  <si>
    <t>GSL</t>
  </si>
  <si>
    <t>GtCaL</t>
  </si>
  <si>
    <t>GtCaSL</t>
  </si>
  <si>
    <t>GtG</t>
  </si>
  <si>
    <t>GtGSL</t>
  </si>
  <si>
    <t>GtL</t>
  </si>
  <si>
    <t>GtSL</t>
  </si>
  <si>
    <t>Guardians of the Cloth-hall (watchmen)</t>
  </si>
  <si>
    <t>Guild Deans</t>
  </si>
  <si>
    <t>guild deans (guild leaders)</t>
  </si>
  <si>
    <t>H</t>
  </si>
  <si>
    <t>Halewijnsche</t>
  </si>
  <si>
    <t>half: half-cloth, woollen with about one-half the standard lenght; normal size for strijpte laken</t>
  </si>
  <si>
    <t>halle wachters</t>
  </si>
  <si>
    <t>Halluin (SW Flanders: now in France)</t>
  </si>
  <si>
    <t>Halluin Cloth</t>
  </si>
  <si>
    <t>Halluin Medley Cloth</t>
  </si>
  <si>
    <t>halve</t>
  </si>
  <si>
    <t>Heavenly Blue</t>
  </si>
  <si>
    <t>Hermantiersche</t>
  </si>
  <si>
    <t>Hesdin (SW Flanders: now in France)</t>
  </si>
  <si>
    <t>Hesdins; Hesdynsche</t>
  </si>
  <si>
    <t>HG</t>
  </si>
  <si>
    <t>hijsgraeuwe, ijse grauew</t>
  </si>
  <si>
    <t>HL</t>
  </si>
  <si>
    <t>Hoftmannen</t>
  </si>
  <si>
    <t>hooftmannen</t>
  </si>
  <si>
    <t>Houdenaerdsche</t>
  </si>
  <si>
    <t>houdermanne</t>
  </si>
  <si>
    <t xml:space="preserve">house, office, </t>
  </si>
  <si>
    <t>HSL</t>
  </si>
  <si>
    <t>ice grey</t>
  </si>
  <si>
    <t>Ieper = Ypres (SW Flanders)</t>
  </si>
  <si>
    <t>in d groot Fl.</t>
  </si>
  <si>
    <t>in d. groot</t>
  </si>
  <si>
    <t>in Livres</t>
  </si>
  <si>
    <t>In Livres Parisis</t>
  </si>
  <si>
    <t>in s. parisis</t>
  </si>
  <si>
    <t>inspectors (finders)</t>
  </si>
  <si>
    <t>inspectors of the cloths sealed on the tentering frames</t>
  </si>
  <si>
    <t>justices</t>
  </si>
  <si>
    <t>Justices</t>
  </si>
  <si>
    <t>justichie</t>
  </si>
  <si>
    <t>keure</t>
  </si>
  <si>
    <t>klerken = clerks or secretaries of the council</t>
  </si>
  <si>
    <t>knapen, cnapen</t>
  </si>
  <si>
    <t>knights; horsemen</t>
  </si>
  <si>
    <t>Komen (Comen) = Comines (SW Flanders: now in France)</t>
  </si>
  <si>
    <t>Kortrijk = Courtrai (SW Flanders)</t>
  </si>
  <si>
    <t>laken</t>
  </si>
  <si>
    <t>lakenen metter ff</t>
  </si>
  <si>
    <t>lammekins</t>
  </si>
  <si>
    <t>lancxen</t>
  </si>
  <si>
    <t>lang = long; length</t>
  </si>
  <si>
    <t>legal officials who collect debts</t>
  </si>
  <si>
    <t>Leiden</t>
  </si>
  <si>
    <t>Leids</t>
  </si>
  <si>
    <t>LeL</t>
  </si>
  <si>
    <t>Leyden</t>
  </si>
  <si>
    <t>Leyden Cloth</t>
  </si>
  <si>
    <t>Licht Blaeu Camerijx Laken</t>
  </si>
  <si>
    <t>Licht Groene Bruxsch Laken</t>
  </si>
  <si>
    <t>lichte</t>
  </si>
  <si>
    <t>lieden</t>
  </si>
  <si>
    <t>Lier = Lierre (Brabant, near Antwerp)</t>
  </si>
  <si>
    <t>Lier Cloth</t>
  </si>
  <si>
    <t>Liersche</t>
  </si>
  <si>
    <t>Light Blue</t>
  </si>
  <si>
    <t>Light Brown</t>
  </si>
  <si>
    <t>light brown, tan-coloured, tawny, faun-coloured</t>
  </si>
  <si>
    <t xml:space="preserve">Light Green </t>
  </si>
  <si>
    <t>Light Green Medley Cloth</t>
  </si>
  <si>
    <t>light green; leek-coloured</t>
  </si>
  <si>
    <t>Light Grey</t>
  </si>
  <si>
    <t>Light Grey Medley</t>
  </si>
  <si>
    <t>Light Medley</t>
  </si>
  <si>
    <t>Light Sanguine</t>
  </si>
  <si>
    <t>Light Tan</t>
  </si>
  <si>
    <t>light; lichtblauwe = light blue</t>
  </si>
  <si>
    <t>LiL</t>
  </si>
  <si>
    <t>Lille Cloth</t>
  </si>
  <si>
    <t>lining or interior facing of a cloak or a suit</t>
  </si>
  <si>
    <t>Linselles</t>
  </si>
  <si>
    <t>Linselles (SW Flanders; now in NW France: Artois)</t>
  </si>
  <si>
    <t>literally: "thick and thin", with alternating warps of differing thickness: speciality broadcloth of Ghent</t>
  </si>
  <si>
    <t>literally: the hooded or caped men; military servants</t>
  </si>
  <si>
    <t>livres parisis</t>
  </si>
  <si>
    <t>Livres Parisis</t>
  </si>
  <si>
    <t>LL</t>
  </si>
  <si>
    <t>Lower</t>
  </si>
  <si>
    <t>M</t>
  </si>
  <si>
    <t>écu: French gold coin with a shield, struck from 1336</t>
  </si>
  <si>
    <t>gold coin (Flemish)</t>
  </si>
  <si>
    <t>Lower Clerke</t>
  </si>
  <si>
    <t>M1451-75=100</t>
  </si>
  <si>
    <t>MA</t>
  </si>
  <si>
    <t>Macheline, Machelinsche</t>
  </si>
  <si>
    <t>maenres</t>
  </si>
  <si>
    <t>magistrates, aldermen</t>
  </si>
  <si>
    <t>Manufacture</t>
  </si>
  <si>
    <t>Mason/Carp</t>
  </si>
  <si>
    <t>May</t>
  </si>
  <si>
    <t>Mechelen = Malines = Mechlin (Flemish seigneurie within the duchy of Brabant, betw. Brussels-Antwerp)</t>
  </si>
  <si>
    <t>Mechelen Cloth</t>
  </si>
  <si>
    <t>Mechelen Medley Cloth</t>
  </si>
  <si>
    <t>medecijn</t>
  </si>
  <si>
    <t>Medley</t>
  </si>
  <si>
    <t>Medley [Ghemijnghede] Striped Cloth</t>
  </si>
  <si>
    <t>medley cloth: cloth woven from wools of different colours</t>
  </si>
  <si>
    <t>meedene (te)</t>
  </si>
  <si>
    <t>Meesinmaerct</t>
  </si>
  <si>
    <t>MeG</t>
  </si>
  <si>
    <t>MeL</t>
  </si>
  <si>
    <t>Meneenisch; Meenijnsche</t>
  </si>
  <si>
    <t>Menen = Menin (SW Flanders)</t>
  </si>
  <si>
    <t>Menin Cloth</t>
  </si>
  <si>
    <t>Menin Medley Cloth</t>
  </si>
  <si>
    <t>merchants</t>
  </si>
  <si>
    <t>Mesen = Messines (SW Flanders)</t>
  </si>
  <si>
    <t>Messag + Garsoene</t>
  </si>
  <si>
    <t>Messensche</t>
  </si>
  <si>
    <t>metenen (te)</t>
  </si>
  <si>
    <t>MG</t>
  </si>
  <si>
    <t>mid: e.g. middel groen: mid-green, neither dark nor light</t>
  </si>
  <si>
    <t>middel</t>
  </si>
  <si>
    <t>Middel Groene Wervische Lakene</t>
  </si>
  <si>
    <t>Militia:</t>
  </si>
  <si>
    <t>mincsele, minxsel, minsele</t>
  </si>
  <si>
    <t>ministruelen</t>
  </si>
  <si>
    <t>minstrels, musicians</t>
  </si>
  <si>
    <t>mispelboem: medlar bloom  [OED: 'a rosaceous tree, bearing small brown apple-like fruits'</t>
  </si>
  <si>
    <t>mispelchien</t>
  </si>
  <si>
    <t>ML</t>
  </si>
  <si>
    <t>MoL</t>
  </si>
  <si>
    <t>Monetary Terms</t>
  </si>
  <si>
    <t>Monstruelsche</t>
  </si>
  <si>
    <t>Month</t>
  </si>
  <si>
    <t>Montivilliers (France: duchy of Normandy)</t>
  </si>
  <si>
    <t>Montivilliers Cloth</t>
  </si>
  <si>
    <t>Montreuil (France: county of Artois)</t>
  </si>
  <si>
    <t>Montreuil Cloth</t>
  </si>
  <si>
    <t>moreide, moreit, moreyde</t>
  </si>
  <si>
    <t>Mostiervilersche</t>
  </si>
  <si>
    <t>mottoen, mouton</t>
  </si>
  <si>
    <t>MSC</t>
  </si>
  <si>
    <t>Muenekereede</t>
  </si>
  <si>
    <t>MuL</t>
  </si>
  <si>
    <t>Munikerede (NW Flanders)</t>
  </si>
  <si>
    <t>murrey = mulberry, or light to medium purple</t>
  </si>
  <si>
    <t>N</t>
  </si>
  <si>
    <t>N.B Total length of 2 cloths is 18 ells.</t>
  </si>
  <si>
    <t>N.B. "All cuerlakene dimensions"</t>
  </si>
  <si>
    <t>N.B. 2 cloths total 18 ells in length.; P/ell given as 26d groot.</t>
  </si>
  <si>
    <t>N.B. 9 ells per cheap cloth</t>
  </si>
  <si>
    <t>N.B. Cloth 42.5 ells long</t>
  </si>
  <si>
    <t>N.B. Cloth 42.5 ells long.</t>
  </si>
  <si>
    <t>N.B. Dimension for this cloth given as 32 ells x 9 qtrs. which allows p/ell to be determined.</t>
  </si>
  <si>
    <t>N.B. Dimension of cloth given as 42.5 ells x 10 qtrs.</t>
  </si>
  <si>
    <t>N.B. New Town, Cambrai.; From Janne Hardyt van Cameride.</t>
  </si>
  <si>
    <t>N.B. P/ell given as 29d groot.</t>
  </si>
  <si>
    <t>N.B. P/ell given as 33d groot.</t>
  </si>
  <si>
    <t>N.B. Recipients given as "garsoene + 3 wachters (1)".</t>
  </si>
  <si>
    <t>Name</t>
  </si>
  <si>
    <t>narrow (and not "small"): woven on a single rather than a broadloom</t>
  </si>
  <si>
    <t>Natural  Wool Color [Schiere]</t>
  </si>
  <si>
    <t>Niepkerk = Nieppe (SW Flanders: now in France)</t>
  </si>
  <si>
    <t>Nieukercsche</t>
  </si>
  <si>
    <t>Nieuwkerk = Neuve Eglise (SW Flanders)</t>
  </si>
  <si>
    <t>Nipkersche</t>
  </si>
  <si>
    <t>No.</t>
  </si>
  <si>
    <t>No. Ells</t>
  </si>
  <si>
    <t xml:space="preserve">No. of </t>
  </si>
  <si>
    <t>not yet subjected to shriking after tentering; unshrunken</t>
  </si>
  <si>
    <t>Notes</t>
  </si>
  <si>
    <t>Number</t>
  </si>
  <si>
    <t>O</t>
  </si>
  <si>
    <t>October</t>
  </si>
  <si>
    <t>of CB</t>
  </si>
  <si>
    <t>of Cloth in</t>
  </si>
  <si>
    <t>of Cloths</t>
  </si>
  <si>
    <t>of Ells</t>
  </si>
  <si>
    <t>of Gold Coin</t>
  </si>
  <si>
    <t>of Gold Coins</t>
  </si>
  <si>
    <t>of Grain</t>
  </si>
  <si>
    <t xml:space="preserve">of Grain </t>
  </si>
  <si>
    <t>of the Cloth</t>
  </si>
  <si>
    <t>Officials and  Persons</t>
  </si>
  <si>
    <t>OG</t>
  </si>
  <si>
    <t>OL</t>
  </si>
  <si>
    <t>One Cloth</t>
  </si>
  <si>
    <t>onghecrompen</t>
  </si>
  <si>
    <t>Orange</t>
  </si>
  <si>
    <t xml:space="preserve">orange </t>
  </si>
  <si>
    <t>Other Fin</t>
  </si>
  <si>
    <t>Others</t>
  </si>
  <si>
    <t>Oudenaarde Cloth</t>
  </si>
  <si>
    <t>Oudenaarde Medley Cloth</t>
  </si>
  <si>
    <t>Oudenaarde= Audenaerde (East Flanders)</t>
  </si>
  <si>
    <t>Oudenaerdsch</t>
  </si>
  <si>
    <t>P</t>
  </si>
  <si>
    <t>P/piece</t>
  </si>
  <si>
    <t>paensvederin</t>
  </si>
  <si>
    <t>paer</t>
  </si>
  <si>
    <t>Page</t>
  </si>
  <si>
    <t>pair (of cloths)</t>
  </si>
  <si>
    <t>Parisis</t>
  </si>
  <si>
    <t>PE</t>
  </si>
  <si>
    <t>Peacock</t>
  </si>
  <si>
    <t>peacock coloured; multi-coloured with blues, etc.</t>
  </si>
  <si>
    <t>PEB2</t>
  </si>
  <si>
    <t>PEB2MA</t>
  </si>
  <si>
    <t>PEB2SC</t>
  </si>
  <si>
    <t>PEB2SLSC</t>
  </si>
  <si>
    <t>Pence</t>
  </si>
  <si>
    <t>pensionarisen</t>
  </si>
  <si>
    <t>pensioners: former, retired civic magistrates living on pensions</t>
  </si>
  <si>
    <t>people: also used to form the plural (e.g. koopman, kooplieden)</t>
  </si>
  <si>
    <t>pepercocke</t>
  </si>
  <si>
    <t>per Cloth</t>
  </si>
  <si>
    <t>per Ell</t>
  </si>
  <si>
    <t>perkers bloesome; parkerbloesseme</t>
  </si>
  <si>
    <t>Perse</t>
  </si>
  <si>
    <t>perse = purple or mauve</t>
  </si>
  <si>
    <t>Perse Blue</t>
  </si>
  <si>
    <t xml:space="preserve">Perse Blue Scarlet </t>
  </si>
  <si>
    <t>Perse Brown</t>
  </si>
  <si>
    <t>Perse Brown dyed in Madder</t>
  </si>
  <si>
    <t>Perse Brown Scarlet</t>
  </si>
  <si>
    <t>Perse Brown Scarlet Cloth</t>
  </si>
  <si>
    <t>Perse Brown Striped Scarlet</t>
  </si>
  <si>
    <t>Perse Scarlet</t>
  </si>
  <si>
    <t>perse, peersche, peerce</t>
  </si>
  <si>
    <t>perse-coloured or colour of some flower</t>
  </si>
  <si>
    <t>PESC</t>
  </si>
  <si>
    <t>PEZ</t>
  </si>
  <si>
    <t xml:space="preserve">Piece in </t>
  </si>
  <si>
    <t>piece of cloth (cheap cloth)</t>
  </si>
  <si>
    <t>pieces of cheap cloth</t>
  </si>
  <si>
    <t>pieter</t>
  </si>
  <si>
    <t>pijnappele</t>
  </si>
  <si>
    <t>pineapple</t>
  </si>
  <si>
    <t>PL</t>
  </si>
  <si>
    <t>Place Names</t>
  </si>
  <si>
    <t>Place of</t>
  </si>
  <si>
    <t>Plain [Plein, Pleyn]</t>
  </si>
  <si>
    <t>plain: of one colour only (i.e. not striped or medley)</t>
  </si>
  <si>
    <t>pleine</t>
  </si>
  <si>
    <t>policemen</t>
  </si>
  <si>
    <t>Policemen:</t>
  </si>
  <si>
    <t>pond groot</t>
  </si>
  <si>
    <t>ponden groot</t>
  </si>
  <si>
    <t>poreide</t>
  </si>
  <si>
    <t>possibly: shorn cloth</t>
  </si>
  <si>
    <t>Pounds</t>
  </si>
  <si>
    <t xml:space="preserve">Pounds </t>
  </si>
  <si>
    <t>PP</t>
  </si>
  <si>
    <t>Price</t>
  </si>
  <si>
    <t>Price in</t>
  </si>
  <si>
    <t>Price of Piece</t>
  </si>
  <si>
    <t>Price per</t>
  </si>
  <si>
    <t>Price per Ell</t>
  </si>
  <si>
    <t>priesters</t>
  </si>
  <si>
    <t>prison warden</t>
  </si>
  <si>
    <t>Purple</t>
  </si>
  <si>
    <t>R1</t>
  </si>
  <si>
    <t>R1M</t>
  </si>
  <si>
    <t>R1MSC</t>
  </si>
  <si>
    <t>R1O</t>
  </si>
  <si>
    <t>R1S</t>
  </si>
  <si>
    <t>R1SC</t>
  </si>
  <si>
    <t>R1SL</t>
  </si>
  <si>
    <t>R1V</t>
  </si>
  <si>
    <t>R2</t>
  </si>
  <si>
    <t>R2SC</t>
  </si>
  <si>
    <t>R2SL</t>
  </si>
  <si>
    <t>R3</t>
  </si>
  <si>
    <t>R3L</t>
  </si>
  <si>
    <t>R3SC</t>
  </si>
  <si>
    <t>raad = council</t>
  </si>
  <si>
    <t>raed</t>
  </si>
  <si>
    <t>raemvinders</t>
  </si>
  <si>
    <t>Raemvinders</t>
  </si>
  <si>
    <t>Raemvinders Cnaepen</t>
  </si>
  <si>
    <t>Raemvinders Cnape</t>
  </si>
  <si>
    <t>ramene (te)</t>
  </si>
  <si>
    <t>Rapeseed or Coleseed Blue</t>
  </si>
  <si>
    <t>Recipient</t>
  </si>
  <si>
    <t>red</t>
  </si>
  <si>
    <t>Red</t>
  </si>
  <si>
    <t xml:space="preserve">Red Ash Colored [Sandreyen] </t>
  </si>
  <si>
    <t>Red Medley</t>
  </si>
  <si>
    <t xml:space="preserve">Red Orange </t>
  </si>
  <si>
    <t>Red Scarlet</t>
  </si>
  <si>
    <t>Red Scarlet Medley</t>
  </si>
  <si>
    <t>Red Striped Cloth</t>
  </si>
  <si>
    <t>reddish vermilion</t>
  </si>
  <si>
    <t>Reddish Vermilion [Coerode]</t>
  </si>
  <si>
    <t>red-dyed (meede = madder: red dye)</t>
  </si>
  <si>
    <t>Remarks</t>
  </si>
  <si>
    <t>Repeat of 193.10</t>
  </si>
  <si>
    <t>Repeat of 193.11</t>
  </si>
  <si>
    <t>Repeat of 193.12</t>
  </si>
  <si>
    <t>Repeat of 193.15</t>
  </si>
  <si>
    <t>Repeat of 193.16.a</t>
  </si>
  <si>
    <t>Repeat of 193.16.b</t>
  </si>
  <si>
    <t>Repeat of 193.4.b</t>
  </si>
  <si>
    <t>Repeat of 193.4.c</t>
  </si>
  <si>
    <t>Repeat of 193.5</t>
  </si>
  <si>
    <t>Repeat of 193.6</t>
  </si>
  <si>
    <t>Repeat of 193.7</t>
  </si>
  <si>
    <t>Repeat of 193.8</t>
  </si>
  <si>
    <t>Repeat of 193.9</t>
  </si>
  <si>
    <t>riders, rijders</t>
  </si>
  <si>
    <t>rijder</t>
  </si>
  <si>
    <t>Rijssel = Lille (France; French Flanders again, from 1384; now France)</t>
  </si>
  <si>
    <t>Riselschieren; Rijsel, Rysel</t>
  </si>
  <si>
    <t>Rode Bruxsche Laken</t>
  </si>
  <si>
    <t>Rode Bruxsche Lakene</t>
  </si>
  <si>
    <t>Rode Bruxsche Scaerlakene</t>
  </si>
  <si>
    <t>Rode Comensch Laken</t>
  </si>
  <si>
    <t>roepers</t>
  </si>
  <si>
    <t>Roeselare = Roulers (West Flanders)</t>
  </si>
  <si>
    <t>Roesselaersch Roode Lakene</t>
  </si>
  <si>
    <t>Roesselaersche</t>
  </si>
  <si>
    <t>roet, rood</t>
  </si>
  <si>
    <t>RoG</t>
  </si>
  <si>
    <t>RoL</t>
  </si>
  <si>
    <t>Rood Bruxsch</t>
  </si>
  <si>
    <t>Rood Bruxsch Laken</t>
  </si>
  <si>
    <t>Rood Comensch</t>
  </si>
  <si>
    <t>Rood Comensch Laken</t>
  </si>
  <si>
    <t>Rood Dornixsch</t>
  </si>
  <si>
    <t xml:space="preserve">Rood Dornixsch </t>
  </si>
  <si>
    <t>Roode Bruxsche Laken</t>
  </si>
  <si>
    <t>Roode Bruxsche Lakene</t>
  </si>
  <si>
    <t>Roode Bruxsche Scaerlakene ghecromen + ghescoren</t>
  </si>
  <si>
    <t>Roode Bruxsche Trenchen</t>
  </si>
  <si>
    <t xml:space="preserve">Roode Bruxsche Trenchen </t>
  </si>
  <si>
    <t>Rose</t>
  </si>
  <si>
    <t>Rose Scarlet</t>
  </si>
  <si>
    <t>Rose Striped Cloth</t>
  </si>
  <si>
    <t>rose, rosy-coloured, light-red</t>
  </si>
  <si>
    <t>rose-grey cloth</t>
  </si>
  <si>
    <t>Roseide Bruxsche Lakene</t>
  </si>
  <si>
    <t>Roseide Bruxsche Scaerlaken</t>
  </si>
  <si>
    <t>Roseide Bruxsche Scaerlaken + 9 ells</t>
  </si>
  <si>
    <t>Roseide Bruxsche Scaerlakene</t>
  </si>
  <si>
    <t>roseide rozeyt</t>
  </si>
  <si>
    <t>rosgraeuwe, rosse grauwe</t>
  </si>
  <si>
    <t>Rouen (France: duchy of Normandy)</t>
  </si>
  <si>
    <t>Roulers</t>
  </si>
  <si>
    <t>Roulers Blue Medley Cloth</t>
  </si>
  <si>
    <t>Roulers Brown Broadcloth</t>
  </si>
  <si>
    <t>Roulers Brown Cloth</t>
  </si>
  <si>
    <t>Roulers Brown Cloth with Green "Lysten"</t>
  </si>
  <si>
    <t>Roulers Cloth</t>
  </si>
  <si>
    <t>Roulers Green Cloth</t>
  </si>
  <si>
    <t>Roulers Grey Cloth</t>
  </si>
  <si>
    <t>Roulers Medley Cloth</t>
  </si>
  <si>
    <t>Roulers Red Cloth</t>
  </si>
  <si>
    <t>Rouwaensche</t>
  </si>
  <si>
    <t>S</t>
  </si>
  <si>
    <t>SAB</t>
  </si>
  <si>
    <t>SAB: SR</t>
  </si>
  <si>
    <t>sad- or zad-</t>
  </si>
  <si>
    <t>saelgelblader, sailleblat</t>
  </si>
  <si>
    <t>saien</t>
  </si>
  <si>
    <t>Saint Omer Cloth</t>
  </si>
  <si>
    <t>Saint Omer Medley Cloth</t>
  </si>
  <si>
    <t>Saint-Omer (France: county of Artois; formerly part of Flanders, to 1191)</t>
  </si>
  <si>
    <t>sandreyen, sandereye</t>
  </si>
  <si>
    <t>Sanguine</t>
  </si>
  <si>
    <t>Sanguine Scarlet Cloth</t>
  </si>
  <si>
    <t>sanguine, blood-red (red, with a bluish base or tinge)</t>
  </si>
  <si>
    <t>sangwijn</t>
  </si>
  <si>
    <t>sarmelijnsche graeuwe</t>
  </si>
  <si>
    <t>say or serge cloth (semi-worsted) from Gistel = Ghistelles (Flanders)</t>
  </si>
  <si>
    <t>SC</t>
  </si>
  <si>
    <t>scaerlaken</t>
  </si>
  <si>
    <t>Scaerlaken</t>
  </si>
  <si>
    <t>scaerpblaeu</t>
  </si>
  <si>
    <t>Scarewetters</t>
  </si>
  <si>
    <t>Scarlet [Ghegreinden] Gheminghede</t>
  </si>
  <si>
    <t>Scarlet Medley</t>
  </si>
  <si>
    <t>scarlet: woollen cloth dyed partially or wholly in kermes (grain)</t>
  </si>
  <si>
    <t>Scarlets</t>
  </si>
  <si>
    <t>sceeren uter wulle (te), sceerne</t>
  </si>
  <si>
    <t>Scerewetters</t>
  </si>
  <si>
    <t>scerwetters, scarewetters, schadebeletters</t>
  </si>
  <si>
    <t>SCG</t>
  </si>
  <si>
    <t>Schepenen</t>
  </si>
  <si>
    <t>schepenen, scepenen</t>
  </si>
  <si>
    <t>scheren</t>
  </si>
  <si>
    <t>schilde, scilde</t>
  </si>
  <si>
    <t>sciers, schiere</t>
  </si>
  <si>
    <t>Scotters</t>
  </si>
  <si>
    <t>scoutheit, schoutet</t>
  </si>
  <si>
    <t>SCSL</t>
  </si>
  <si>
    <t>Scutters</t>
  </si>
  <si>
    <t>scutters, scotters, zelfscutters</t>
  </si>
  <si>
    <t>sealed cloth; lead seals</t>
  </si>
  <si>
    <t>sealed woollen cloths, made according to the guild regulations, with proper width and length</t>
  </si>
  <si>
    <t>sealed: with official cloth seals</t>
  </si>
  <si>
    <t>Season</t>
  </si>
  <si>
    <t>Sergante</t>
  </si>
  <si>
    <t>Serganten</t>
  </si>
  <si>
    <t>Serge</t>
  </si>
  <si>
    <t>Sergeants</t>
  </si>
  <si>
    <t>sergeants; militia officers</t>
  </si>
  <si>
    <t>serjante</t>
  </si>
  <si>
    <t>servants (usually boys or young men)</t>
  </si>
  <si>
    <t>Shearing</t>
  </si>
  <si>
    <t>sheriffs</t>
  </si>
  <si>
    <t>Shillings</t>
  </si>
  <si>
    <t>shillings parisis</t>
  </si>
  <si>
    <t>shiny or lustrous cloth [see: cangenten]</t>
  </si>
  <si>
    <t>Shiny Striped Cloth</t>
  </si>
  <si>
    <t>shorn:  final shearing after tentering</t>
  </si>
  <si>
    <t>short (i.e. short measure, shorter than required)</t>
  </si>
  <si>
    <t>shrunk: usually reshrinking after tenering, to provide the final dimensions</t>
  </si>
  <si>
    <t>sky blue</t>
  </si>
  <si>
    <t>Sky Blue</t>
  </si>
  <si>
    <t>SL</t>
  </si>
  <si>
    <t>slecht = poor quality, very cheap and nasty</t>
  </si>
  <si>
    <t>slichte</t>
  </si>
  <si>
    <t>SLSC</t>
  </si>
  <si>
    <t>smale</t>
  </si>
  <si>
    <t>Small</t>
  </si>
  <si>
    <t>Small Cloths</t>
  </si>
  <si>
    <t>SOG</t>
  </si>
  <si>
    <t>SOL</t>
  </si>
  <si>
    <t>soldiers (shooters), militia</t>
  </si>
  <si>
    <t>Source</t>
  </si>
  <si>
    <t>St. Bavo Cloth</t>
  </si>
  <si>
    <t>St. Omaersche</t>
  </si>
  <si>
    <t xml:space="preserve">Stadsarchief Brugge </t>
  </si>
  <si>
    <t>StBL</t>
  </si>
  <si>
    <t>stede meesters</t>
  </si>
  <si>
    <t>steenwaerders</t>
  </si>
  <si>
    <t>Steenwaerders</t>
  </si>
  <si>
    <t>Steenwaerdes</t>
  </si>
  <si>
    <t>stoclakene</t>
  </si>
  <si>
    <t>Stoclakene</t>
  </si>
  <si>
    <t>STOL</t>
  </si>
  <si>
    <t>strijpten, stripede</t>
  </si>
  <si>
    <t>Striped Brown Scarlet</t>
  </si>
  <si>
    <t>Striped Cloth</t>
  </si>
  <si>
    <t>Striped Scarlet Cloth</t>
  </si>
  <si>
    <t>striped, rayed cloth: cloth woven with differently coloured warp yarns</t>
  </si>
  <si>
    <t>STU</t>
  </si>
  <si>
    <t>Stuerhooghede Cloth</t>
  </si>
  <si>
    <t>stuerhooghede, stuerhoogde</t>
  </si>
  <si>
    <t>stupid people: probably means those mentally incapacitated and indigent (with aerme lieden)</t>
  </si>
  <si>
    <t>Style</t>
  </si>
  <si>
    <t>Style and Colour of</t>
  </si>
  <si>
    <t>STYLES</t>
  </si>
  <si>
    <t>surgeon, physician</t>
  </si>
  <si>
    <t>Surgeons</t>
  </si>
  <si>
    <t>Surgien</t>
  </si>
  <si>
    <t>Surgiene</t>
  </si>
  <si>
    <t>Surgiene + Procureue</t>
  </si>
  <si>
    <t>surgiens</t>
  </si>
  <si>
    <t>Surgiens</t>
  </si>
  <si>
    <t>SYMBOL</t>
  </si>
  <si>
    <t>T</t>
  </si>
  <si>
    <t>talemans</t>
  </si>
  <si>
    <t>Tan</t>
  </si>
  <si>
    <t>tanneit; thenneyt; tanneyde</t>
  </si>
  <si>
    <t>tawny, faun-coloured, tan, light-brown</t>
  </si>
  <si>
    <t>teacher, language teachers</t>
  </si>
  <si>
    <t>TeL</t>
  </si>
  <si>
    <t>Termonde Cloth</t>
  </si>
  <si>
    <t>Termonde Striped Cloth</t>
  </si>
  <si>
    <t>TeSL</t>
  </si>
  <si>
    <t>Textile Terms</t>
  </si>
  <si>
    <t>the Cloth</t>
  </si>
  <si>
    <t>the colour of vetch blossoms</t>
  </si>
  <si>
    <t>The fair of Messines in SW Flanders</t>
  </si>
  <si>
    <t>the judicial council: magistrates, aldermen</t>
  </si>
  <si>
    <t>the poor, the indigent: recipients of cloths by charitable donations</t>
  </si>
  <si>
    <t>the sworn or committed officials of a guild</t>
  </si>
  <si>
    <t>TL</t>
  </si>
  <si>
    <t>to Buy</t>
  </si>
  <si>
    <t>to dye (in colours); dyestuffs</t>
  </si>
  <si>
    <t>to dye using blue-woad</t>
  </si>
  <si>
    <t>to dye using madder (red)</t>
  </si>
  <si>
    <t>to finish a cloth, by shearing and pressing, etc</t>
  </si>
  <si>
    <t>to finish a cloth, by shearing and pressing, etc; or a fully finished cloth (past participle)</t>
  </si>
  <si>
    <t>to measure (for shearing)</t>
  </si>
  <si>
    <t>to saturate with a dye; to make the colour dark and deep</t>
  </si>
  <si>
    <t>to shear a cloth</t>
  </si>
  <si>
    <t>to shear a cloth; i.e. to shear the raised nap on the woollen cloth</t>
  </si>
  <si>
    <t>to shrink cloth (krimpen)</t>
  </si>
  <si>
    <t>to stretch cloths on the tentering frames</t>
  </si>
  <si>
    <t>ToL</t>
  </si>
  <si>
    <t>torkijn blaeu</t>
  </si>
  <si>
    <t>Total</t>
  </si>
  <si>
    <t>TOTAL</t>
  </si>
  <si>
    <t xml:space="preserve">Total </t>
  </si>
  <si>
    <t>Total Cost</t>
  </si>
  <si>
    <t>Total Dyeing</t>
  </si>
  <si>
    <t>Total Finishing</t>
  </si>
  <si>
    <t>TOTAL IN</t>
  </si>
  <si>
    <t>Total value</t>
  </si>
  <si>
    <t>Total Value</t>
  </si>
  <si>
    <t>Tournai</t>
  </si>
  <si>
    <t>Tournai Blue Cloth</t>
  </si>
  <si>
    <t>Tournai Cloth</t>
  </si>
  <si>
    <t>Tournai Red Cloth</t>
  </si>
  <si>
    <t>town priests or chaplains</t>
  </si>
  <si>
    <t>town treasurers</t>
  </si>
  <si>
    <t>town-cryers</t>
  </si>
  <si>
    <t>Transportation</t>
  </si>
  <si>
    <t xml:space="preserve">Transportation </t>
  </si>
  <si>
    <t>trenchen</t>
  </si>
  <si>
    <t>tresoriers</t>
  </si>
  <si>
    <t>Turkish blue</t>
  </si>
  <si>
    <t>UL</t>
  </si>
  <si>
    <t>Units</t>
  </si>
  <si>
    <t>unknown? [geleide: conducted, led]; if ghelijx: the same, or similar cloths</t>
  </si>
  <si>
    <t>Unnamed Cloth</t>
  </si>
  <si>
    <t>Upper</t>
  </si>
  <si>
    <t>Upper Clerke</t>
  </si>
  <si>
    <t>Upper Clerken</t>
  </si>
  <si>
    <t>V</t>
  </si>
  <si>
    <t>vaerwene (te); vaerwe</t>
  </si>
  <si>
    <t>VaL</t>
  </si>
  <si>
    <t>Valenchiensche</t>
  </si>
  <si>
    <t>Valenciennes (Hainaut)</t>
  </si>
  <si>
    <t>Valenciennes Cloth</t>
  </si>
  <si>
    <t>Valkenberghe = Fauquemont (in Brabant)</t>
  </si>
  <si>
    <t>Valkenbersche</t>
  </si>
  <si>
    <t>Value of</t>
  </si>
  <si>
    <t>verzaddene</t>
  </si>
  <si>
    <t>verzienen</t>
  </si>
  <si>
    <t>Vilvoorde</t>
  </si>
  <si>
    <t>Vilvoorde (NW of Brussels: in Brabant)</t>
  </si>
  <si>
    <t>Vilvoorde Cloth</t>
  </si>
  <si>
    <t>Vilvoorde White Bell Cloth</t>
  </si>
  <si>
    <t>Vilvoorde White Bell Cloth + 9 ells</t>
  </si>
  <si>
    <t>vinders</t>
  </si>
  <si>
    <t>Violet</t>
  </si>
  <si>
    <t>violet, light purple</t>
  </si>
  <si>
    <t>violette</t>
  </si>
  <si>
    <t>vitse</t>
  </si>
  <si>
    <t>vive, vijf wollen</t>
  </si>
  <si>
    <t>Vivid [Scaerp] Blue</t>
  </si>
  <si>
    <t>VL</t>
  </si>
  <si>
    <t>voederinghe</t>
  </si>
  <si>
    <t>Voederinghe [Lining] Cloth</t>
  </si>
  <si>
    <t>voerlakenen</t>
  </si>
  <si>
    <t>vulres</t>
  </si>
  <si>
    <t>Vulvoordsche Witte Ghebelde Laken</t>
  </si>
  <si>
    <t>Vulvoordsche Witte Ghebelde Lakene</t>
  </si>
  <si>
    <t>Vulvorde, Vulvoorde, Vilvoorde</t>
  </si>
  <si>
    <t>W</t>
  </si>
  <si>
    <t>w[eavers] + F[ullers]</t>
  </si>
  <si>
    <t>W[eavers] + F[ullers]</t>
  </si>
  <si>
    <t>W[eavers] + Fullers</t>
  </si>
  <si>
    <t>wachters</t>
  </si>
  <si>
    <t>waerdecors laken</t>
  </si>
  <si>
    <t>waerderers</t>
  </si>
  <si>
    <t>Wardecor Cloth</t>
  </si>
  <si>
    <t>warders, watchmen, guards</t>
  </si>
  <si>
    <t>warders, watchmen, guards cloths or uniforms</t>
  </si>
  <si>
    <t>watchmen, guards</t>
  </si>
  <si>
    <t>weavers: master-weavers who were also usually the draper-entrepreneurs</t>
  </si>
  <si>
    <t>WeG</t>
  </si>
  <si>
    <t>WeL</t>
  </si>
  <si>
    <t>Werclieden</t>
  </si>
  <si>
    <t>werclieden, werklieden</t>
  </si>
  <si>
    <t>Wervex</t>
  </si>
  <si>
    <t>Wervik</t>
  </si>
  <si>
    <t>Wervik = Wervicq (SW Flanders: near Ieper</t>
  </si>
  <si>
    <t>Wervik Apple Blossom Medley Cloth</t>
  </si>
  <si>
    <t>Wervik Cloth</t>
  </si>
  <si>
    <t>Wervik Green Cloth</t>
  </si>
  <si>
    <t>Wervik Medley Cloth</t>
  </si>
  <si>
    <t>Wervik Middle Green Cloth</t>
  </si>
  <si>
    <t>Wervixsche Gheminghede Appelbloeseme Lakene</t>
  </si>
  <si>
    <t>Wervixsche Groene Lakene</t>
  </si>
  <si>
    <t>wet</t>
  </si>
  <si>
    <t>Wet</t>
  </si>
  <si>
    <t>Wet - Buerchmeesters +Tresouers</t>
  </si>
  <si>
    <t>Wet [Buerchmeesters + Tresoirers]</t>
  </si>
  <si>
    <t>Wet + Scepene</t>
  </si>
  <si>
    <t>wet caproens</t>
  </si>
  <si>
    <t>Wet Clocken</t>
  </si>
  <si>
    <t xml:space="preserve">Wet Clocken </t>
  </si>
  <si>
    <t>Wet Clocken [Buerchmeesters + Tresoirers]</t>
  </si>
  <si>
    <t>wet clocken; VWC (van wet clocken)</t>
  </si>
  <si>
    <t>Wet?</t>
  </si>
  <si>
    <t>wevers</t>
  </si>
  <si>
    <t>WG2</t>
  </si>
  <si>
    <t>white</t>
  </si>
  <si>
    <t>White</t>
  </si>
  <si>
    <t>White Grey</t>
  </si>
  <si>
    <t>White Medley</t>
  </si>
  <si>
    <t xml:space="preserve">White Medley Scarlet </t>
  </si>
  <si>
    <t>White Medley Striped Cloth</t>
  </si>
  <si>
    <t>White Natural Wool [Schiere] Medley</t>
  </si>
  <si>
    <t>White Striped Cloth</t>
  </si>
  <si>
    <t>white-grey-brown colour</t>
  </si>
  <si>
    <t>Wit Vulvoordsche Laken</t>
  </si>
  <si>
    <t>wit, witte, witten</t>
  </si>
  <si>
    <t>with bells: cloths with bell insignia or seals: perhaps bellaerden woollens</t>
  </si>
  <si>
    <t>witkins</t>
  </si>
  <si>
    <t>Witte Bruxsche Laken</t>
  </si>
  <si>
    <t>Witte Ghebelde Vulvoordsche Laken + 9 ells</t>
  </si>
  <si>
    <t>Witte Gheminghede Bruxsche</t>
  </si>
  <si>
    <t>Witte Gheminghede Bruxsche Laken</t>
  </si>
  <si>
    <t>Witte Gheminghede Bruxsche Lakene</t>
  </si>
  <si>
    <t>wittesciere</t>
  </si>
  <si>
    <t>WL</t>
  </si>
  <si>
    <t>WM</t>
  </si>
  <si>
    <t>WMSC</t>
  </si>
  <si>
    <t>WMSL</t>
  </si>
  <si>
    <t>WNM</t>
  </si>
  <si>
    <t>woollen cloaks for the magistrates</t>
  </si>
  <si>
    <t>woollen cloths with seals containing insignia of the double-F (i.e. brand name of cloth)</t>
  </si>
  <si>
    <t>workmen or caretaker</t>
  </si>
  <si>
    <t>workmen, labourers</t>
  </si>
  <si>
    <t>worsted or semi-worsted cloth; serges (worsted warps, woollen wefts)</t>
  </si>
  <si>
    <t>woudene (te)</t>
  </si>
  <si>
    <t>WSL</t>
  </si>
  <si>
    <t>wulvekin</t>
  </si>
  <si>
    <t>Y</t>
  </si>
  <si>
    <t>Year</t>
  </si>
  <si>
    <t>yellow</t>
  </si>
  <si>
    <t>Yellow</t>
  </si>
  <si>
    <t>YG</t>
  </si>
  <si>
    <t>ygreinden, ghegreinde</t>
  </si>
  <si>
    <t>YL</t>
  </si>
  <si>
    <t>ymincghede = gheminghede</t>
  </si>
  <si>
    <t>Ypersch</t>
  </si>
  <si>
    <t>Ypersche Witte Laken</t>
  </si>
  <si>
    <t>Ypres</t>
  </si>
  <si>
    <t>Ypres Cloth</t>
  </si>
  <si>
    <t>Ypres Dark Green Cloth</t>
  </si>
  <si>
    <t>Ypres Medley Cloth</t>
  </si>
  <si>
    <t>Ypres White Cloth</t>
  </si>
  <si>
    <t>yscreven</t>
  </si>
  <si>
    <t>YZ</t>
  </si>
  <si>
    <t>Zad Blaeu Bruxsch Laken</t>
  </si>
  <si>
    <t>Zad Blaeu Bruxsch Lakene</t>
  </si>
  <si>
    <t>Zad Blaeu Camerijx Laken</t>
  </si>
  <si>
    <t>Zad Blaeu Camerijx Lakene</t>
  </si>
  <si>
    <t>Zad Groene Bruxsch Laken</t>
  </si>
  <si>
    <t>Zad Groene Bruxsch Lakene</t>
  </si>
  <si>
    <t>Zade Groene Ypersche Lakene</t>
  </si>
  <si>
    <t>zalig = blessed: heavenly blue?</t>
  </si>
  <si>
    <t>Zeeusch</t>
  </si>
  <si>
    <t>zeghelen</t>
  </si>
  <si>
    <t>Zeghelwanweed Blue</t>
  </si>
  <si>
    <t>Zichem = Brabant (east-central, east of Mechelen)</t>
  </si>
  <si>
    <t>Zichensche, Zichem</t>
  </si>
  <si>
    <t>ziden, zieden</t>
  </si>
  <si>
    <t>zwart, zward, zwards</t>
  </si>
  <si>
    <t>Zwarte Bruxsche Lake al ghecrompen + gescoren</t>
  </si>
  <si>
    <t>Zwarte Bruxsche Lakene ghecrompen + ghesocren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</si>
</sst>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 #,##0.00"/>
    <numFmt numFmtId="165" formatCode="[$$-409]\ #,##0"/>
    <numFmt numFmtId="166" formatCode="0.000"/>
    <numFmt numFmtId="167" formatCode="0.0000"/>
  </numFmts>
  <fonts count="32">
    <font>
      <sz val="10"/>
      <name val="Arial"/>
      <family val="0"/>
    </font>
    <font>
      <b/>
      <sz val="18"/>
      <name val="Arial"/>
      <family val="0"/>
    </font>
    <font>
      <b/>
      <sz val="12"/>
      <name val="Arial"/>
      <family val="0"/>
    </font>
    <font>
      <b/>
      <sz val="10"/>
      <name val="Arial"/>
      <family val="0"/>
    </font>
    <font>
      <b/>
      <sz val="18"/>
      <color indexed="39"/>
      <name val="Cambria"/>
      <family val="2"/>
    </font>
    <font>
      <b/>
      <sz val="11"/>
      <color indexed="39"/>
      <name val="Calibri"/>
      <family val="2"/>
    </font>
    <font>
      <sz val="11"/>
      <color indexed="37"/>
      <name val="Calibri"/>
      <family val="2"/>
    </font>
    <font>
      <sz val="11"/>
      <color indexed="25"/>
      <name val="Calibri"/>
      <family val="2"/>
    </font>
    <font>
      <sz val="11"/>
      <color indexed="34"/>
      <name val="Calibri"/>
      <family val="2"/>
    </font>
    <font>
      <sz val="11"/>
      <color indexed="50"/>
      <name val="Calibri"/>
      <family val="2"/>
    </font>
    <font>
      <b/>
      <sz val="11"/>
      <color indexed="9"/>
      <name val="Calibri"/>
      <family val="2"/>
    </font>
    <font>
      <b/>
      <sz val="11"/>
      <color indexed="32"/>
      <name val="Calibri"/>
      <family val="2"/>
    </font>
    <font>
      <sz val="11"/>
      <color indexed="32"/>
      <name val="Calibri"/>
      <family val="2"/>
    </font>
    <font>
      <b/>
      <sz val="11"/>
      <color indexed="8"/>
      <name val="Calibri"/>
      <family val="2"/>
    </font>
    <font>
      <sz val="11"/>
      <color indexed="14"/>
      <name val="Calibri"/>
      <family val="2"/>
    </font>
    <font>
      <i/>
      <sz val="11"/>
      <color indexed="50"/>
      <name val="Calibri"/>
      <family val="2"/>
    </font>
    <font>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9"/>
      </left>
      <right>
        <color indexed="9"/>
      </right>
      <top style="double">
        <color indexed="9"/>
      </top>
      <bottom>
        <color indexed="9"/>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 fontId="0" fillId="0" borderId="0">
      <alignment/>
      <protection/>
    </xf>
    <xf numFmtId="3" fontId="0" fillId="0" borderId="0">
      <alignment/>
      <protection/>
    </xf>
    <xf numFmtId="164" fontId="0" fillId="0" borderId="0">
      <alignment/>
      <protection/>
    </xf>
    <xf numFmtId="165" fontId="0" fillId="0" borderId="0">
      <alignment/>
      <protection/>
    </xf>
    <xf numFmtId="14" fontId="0" fillId="0" borderId="0">
      <alignment/>
      <protection/>
    </xf>
    <xf numFmtId="0" fontId="23" fillId="0" borderId="0" applyNumberFormat="0" applyFill="0" applyBorder="0" applyAlignment="0" applyProtection="0"/>
    <xf numFmtId="2" fontId="0" fillId="0" borderId="0">
      <alignment/>
      <protection/>
    </xf>
    <xf numFmtId="0" fontId="24" fillId="29" borderId="0" applyNumberFormat="0" applyBorder="0" applyAlignment="0" applyProtection="0"/>
    <xf numFmtId="0" fontId="1" fillId="0" borderId="0">
      <alignment/>
      <protection/>
    </xf>
    <xf numFmtId="0" fontId="2" fillId="0" borderId="0">
      <alignment/>
      <protection/>
    </xf>
    <xf numFmtId="0" fontId="25" fillId="0" borderId="3" applyNumberFormat="0" applyFill="0" applyAlignment="0" applyProtection="0"/>
    <xf numFmtId="0" fontId="25" fillId="0" borderId="0" applyNumberFormat="0" applyFill="0" applyBorder="0" applyAlignment="0" applyProtection="0"/>
    <xf numFmtId="0" fontId="26" fillId="30" borderId="1" applyNumberFormat="0" applyAlignment="0" applyProtection="0"/>
    <xf numFmtId="0" fontId="27" fillId="0" borderId="4" applyNumberFormat="0" applyFill="0" applyAlignment="0" applyProtection="0"/>
    <xf numFmtId="0" fontId="28" fillId="31" borderId="0" applyNumberFormat="0" applyBorder="0" applyAlignment="0" applyProtection="0"/>
    <xf numFmtId="0" fontId="0" fillId="32" borderId="5" applyNumberFormat="0" applyFont="0" applyAlignment="0" applyProtection="0"/>
    <xf numFmtId="0" fontId="29" fillId="27" borderId="6" applyNumberFormat="0" applyAlignment="0" applyProtection="0"/>
    <xf numFmtId="10" fontId="0" fillId="0" borderId="0">
      <alignment/>
      <protection/>
    </xf>
    <xf numFmtId="0" fontId="30" fillId="0" borderId="0" applyNumberFormat="0" applyFill="0" applyBorder="0" applyAlignment="0" applyProtection="0"/>
    <xf numFmtId="0" fontId="0" fillId="0" borderId="7">
      <alignment/>
      <protection/>
    </xf>
    <xf numFmtId="0" fontId="31" fillId="0" borderId="0" applyNumberFormat="0" applyFill="0" applyBorder="0" applyAlignment="0" applyProtection="0"/>
  </cellStyleXfs>
  <cellXfs count="52">
    <xf numFmtId="0" fontId="0" fillId="0" borderId="0" xfId="0" applyAlignment="1">
      <alignment/>
    </xf>
    <xf numFmtId="0" fontId="3" fillId="0" borderId="0" xfId="0" applyFont="1" applyAlignment="1">
      <alignment/>
    </xf>
    <xf numFmtId="0" fontId="0" fillId="0" borderId="0" xfId="0" applyAlignment="1">
      <alignment horizontal="left"/>
    </xf>
    <xf numFmtId="0" fontId="0" fillId="33" borderId="0" xfId="0" applyFill="1" applyAlignment="1">
      <alignment horizontal="left"/>
    </xf>
    <xf numFmtId="0" fontId="3" fillId="33" borderId="0" xfId="0" applyFont="1" applyFill="1" applyAlignment="1">
      <alignment horizontal="left"/>
    </xf>
    <xf numFmtId="2" fontId="0" fillId="0" borderId="0" xfId="0" applyNumberFormat="1" applyAlignment="1">
      <alignment/>
    </xf>
    <xf numFmtId="166" fontId="0" fillId="0" borderId="0" xfId="0" applyNumberFormat="1" applyAlignment="1">
      <alignment horizontal="right"/>
    </xf>
    <xf numFmtId="166" fontId="0" fillId="33" borderId="0" xfId="0" applyNumberFormat="1" applyFill="1" applyAlignment="1">
      <alignment horizontal="right"/>
    </xf>
    <xf numFmtId="0" fontId="3" fillId="33" borderId="0" xfId="0" applyFont="1" applyFill="1" applyAlignment="1">
      <alignment/>
    </xf>
    <xf numFmtId="0" fontId="3" fillId="0" borderId="0" xfId="0" applyFont="1" applyAlignment="1">
      <alignment horizontal="center"/>
    </xf>
    <xf numFmtId="2" fontId="0" fillId="0" borderId="0" xfId="0" applyNumberFormat="1" applyAlignment="1">
      <alignment horizontal="right"/>
    </xf>
    <xf numFmtId="166" fontId="3" fillId="33" borderId="0" xfId="0" applyNumberFormat="1" applyFont="1" applyFill="1" applyAlignment="1">
      <alignment horizontal="right"/>
    </xf>
    <xf numFmtId="166" fontId="3" fillId="0" borderId="0" xfId="0" applyNumberFormat="1" applyFont="1" applyAlignment="1">
      <alignment horizontal="right"/>
    </xf>
    <xf numFmtId="1" fontId="0" fillId="0" borderId="0" xfId="0" applyNumberFormat="1" applyAlignment="1">
      <alignment/>
    </xf>
    <xf numFmtId="0" fontId="0" fillId="0" borderId="0" xfId="0" applyAlignment="1">
      <alignment horizontal="center"/>
    </xf>
    <xf numFmtId="0" fontId="3"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xf>
    <xf numFmtId="0" fontId="0" fillId="0" borderId="0" xfId="0" applyAlignment="1">
      <alignment horizontal="right"/>
    </xf>
    <xf numFmtId="167" fontId="0" fillId="0" borderId="0" xfId="0" applyNumberFormat="1" applyAlignment="1">
      <alignment horizontal="center"/>
    </xf>
    <xf numFmtId="10" fontId="0" fillId="0" borderId="0" xfId="0" applyNumberFormat="1" applyAlignment="1">
      <alignment horizontal="center"/>
    </xf>
    <xf numFmtId="2" fontId="3" fillId="33" borderId="0" xfId="0" applyNumberFormat="1" applyFont="1" applyFill="1" applyAlignment="1">
      <alignment/>
    </xf>
    <xf numFmtId="166" fontId="0" fillId="0" borderId="0" xfId="0" applyNumberFormat="1" applyAlignment="1">
      <alignment/>
    </xf>
    <xf numFmtId="166" fontId="3" fillId="33" borderId="0" xfId="0" applyNumberFormat="1" applyFont="1" applyFill="1" applyAlignment="1">
      <alignment horizontal="left"/>
    </xf>
    <xf numFmtId="2" fontId="0" fillId="0" borderId="0" xfId="0" applyNumberFormat="1" applyAlignment="1">
      <alignment horizontal="left"/>
    </xf>
    <xf numFmtId="1" fontId="3" fillId="33" borderId="0" xfId="0" applyNumberFormat="1" applyFont="1" applyFill="1" applyAlignment="1">
      <alignment/>
    </xf>
    <xf numFmtId="1" fontId="0" fillId="0" borderId="0" xfId="0" applyNumberFormat="1" applyAlignment="1">
      <alignment horizontal="right"/>
    </xf>
    <xf numFmtId="1" fontId="0" fillId="33" borderId="0" xfId="0" applyNumberFormat="1" applyFill="1" applyAlignment="1">
      <alignment horizontal="right"/>
    </xf>
    <xf numFmtId="1" fontId="3" fillId="0" borderId="0" xfId="0" applyNumberFormat="1" applyFont="1" applyAlignment="1">
      <alignment horizontal="center"/>
    </xf>
    <xf numFmtId="167" fontId="3" fillId="33" borderId="0" xfId="0" applyNumberFormat="1" applyFont="1" applyFill="1" applyAlignment="1">
      <alignment/>
    </xf>
    <xf numFmtId="166" fontId="3" fillId="33" borderId="0" xfId="0" applyNumberFormat="1" applyFont="1" applyFill="1" applyAlignment="1">
      <alignment/>
    </xf>
    <xf numFmtId="166" fontId="3" fillId="0" borderId="0" xfId="0" applyNumberFormat="1" applyFont="1" applyAlignment="1">
      <alignment horizontal="left"/>
    </xf>
    <xf numFmtId="0" fontId="3" fillId="0" borderId="0" xfId="0" applyFont="1" applyAlignment="1">
      <alignment horizontal="centerContinuous"/>
    </xf>
    <xf numFmtId="10" fontId="3" fillId="33" borderId="0" xfId="0" applyNumberFormat="1" applyFont="1" applyFill="1" applyAlignment="1">
      <alignment/>
    </xf>
    <xf numFmtId="2" fontId="0" fillId="33" borderId="0" xfId="0" applyNumberFormat="1" applyFill="1" applyAlignment="1">
      <alignment/>
    </xf>
    <xf numFmtId="1" fontId="0" fillId="0" borderId="0" xfId="0" applyNumberFormat="1" applyAlignment="1">
      <alignment horizontal="left"/>
    </xf>
    <xf numFmtId="167" fontId="0" fillId="33" borderId="0" xfId="0" applyNumberFormat="1" applyFill="1" applyAlignment="1">
      <alignment/>
    </xf>
    <xf numFmtId="166" fontId="0" fillId="33" borderId="0" xfId="0" applyNumberFormat="1" applyFill="1" applyAlignment="1">
      <alignment/>
    </xf>
    <xf numFmtId="10" fontId="0" fillId="33" borderId="0" xfId="0" applyNumberFormat="1" applyFill="1" applyAlignment="1">
      <alignment/>
    </xf>
    <xf numFmtId="166" fontId="3" fillId="0" borderId="0" xfId="0" applyNumberFormat="1" applyFont="1" applyAlignment="1">
      <alignment/>
    </xf>
    <xf numFmtId="10" fontId="0" fillId="0" borderId="0" xfId="0" applyNumberFormat="1" applyAlignment="1">
      <alignment/>
    </xf>
    <xf numFmtId="0" fontId="0" fillId="33" borderId="0" xfId="0" applyFill="1" applyAlignment="1">
      <alignment horizontal="right"/>
    </xf>
    <xf numFmtId="0" fontId="3" fillId="33" borderId="0" xfId="0" applyFont="1" applyFill="1" applyAlignment="1">
      <alignment horizontal="right"/>
    </xf>
    <xf numFmtId="2" fontId="0" fillId="33" borderId="0" xfId="0" applyNumberFormat="1" applyFill="1" applyAlignment="1">
      <alignment horizontal="right"/>
    </xf>
    <xf numFmtId="2" fontId="3" fillId="33" borderId="0" xfId="0" applyNumberFormat="1" applyFont="1" applyFill="1" applyAlignment="1">
      <alignment horizontal="right"/>
    </xf>
    <xf numFmtId="2" fontId="3" fillId="0" borderId="0" xfId="0" applyNumberFormat="1" applyFont="1" applyAlignment="1">
      <alignment horizontal="right"/>
    </xf>
    <xf numFmtId="1" fontId="3" fillId="33" borderId="0" xfId="0" applyNumberFormat="1" applyFont="1" applyFill="1" applyAlignment="1">
      <alignment horizontal="right"/>
    </xf>
    <xf numFmtId="167"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Alignment="1">
      <alignment horizontal="left"/>
    </xf>
    <xf numFmtId="0" fontId="3" fillId="0" borderId="0" xfId="0" applyFont="1" applyAlignment="1">
      <alignment horizontal="left"/>
    </xf>
    <xf numFmtId="2" fontId="3" fillId="33" borderId="0" xfId="0" applyNumberFormat="1"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Date" xfId="46"/>
    <cellStyle name="Explanatory Text" xfId="47"/>
    <cellStyle name="Fixed"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FFFFFF"/>
      <rgbColor rgb="00FFFF80"/>
      <rgbColor rgb="000080FF"/>
      <rgbColor rgb="0000FF00"/>
      <rgbColor rgb="00FF0000"/>
      <rgbColor rgb="0071FFFF"/>
      <rgbColor rgb="00C0FF80"/>
      <rgbColor rgb="0080FF80"/>
      <rgbColor rgb="00FFFF00"/>
      <rgbColor rgb="0080FFFF"/>
      <rgbColor rgb="0080C0FF"/>
      <rgbColor rgb="008080FF"/>
      <rgbColor rgb="00C080FF"/>
      <rgbColor rgb="00FF80FF"/>
      <rgbColor rgb="00FF80C0"/>
      <rgbColor rgb="00FF0080"/>
      <rgbColor rgb="00FF00FF"/>
      <rgbColor rgb="008000FF"/>
      <rgbColor rgb="000000FF"/>
      <rgbColor rgb="0000FFFF"/>
      <rgbColor rgb="0000FF80"/>
      <rgbColor rgb="0080FF00"/>
      <rgbColor rgb="00FF8000"/>
      <rgbColor rgb="00C00000"/>
      <rgbColor rgb="00C06000"/>
      <rgbColor rgb="00C0C000"/>
      <rgbColor rgb="0060C000"/>
      <rgbColor rgb="0000C000"/>
      <rgbColor rgb="0000C060"/>
      <rgbColor rgb="0000C0C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FFFF"/>
      <rgbColor rgb="00FFFFFF"/>
      <rgbColor rgb="00FFFFFF"/>
      <rgbColor rgb="00804040"/>
      <rgbColor rgb="00200000"/>
      <rgbColor rgb="00400000"/>
      <rgbColor rgb="00600000"/>
      <rgbColor rgb="00800000"/>
      <rgbColor rgb="009F0000"/>
      <rgbColor rgb="00BF0000"/>
      <rgbColor rgb="00D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G150"/>
  <sheetViews>
    <sheetView tabSelected="1" zoomScale="90" zoomScaleNormal="9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C5" sqref="C5"/>
    </sheetView>
  </sheetViews>
  <sheetFormatPr defaultColWidth="9.140625" defaultRowHeight="12.75"/>
  <cols>
    <col min="1" max="1" width="37.28125" style="0" customWidth="1"/>
    <col min="5" max="5" width="39.00390625" style="0" customWidth="1"/>
    <col min="7" max="7" width="12.28125" style="0" customWidth="1"/>
  </cols>
  <sheetData>
    <row r="1" ht="12.75">
      <c r="C1" s="32" t="s">
        <v>604</v>
      </c>
    </row>
    <row r="3" spans="1:7" ht="12.75">
      <c r="A3" s="9" t="s">
        <v>1110</v>
      </c>
      <c r="C3" s="1" t="s">
        <v>1118</v>
      </c>
      <c r="E3" s="1" t="s">
        <v>450</v>
      </c>
      <c r="G3" s="1" t="s">
        <v>1118</v>
      </c>
    </row>
    <row r="5" spans="1:7" ht="12.75">
      <c r="A5" s="1" t="s">
        <v>411</v>
      </c>
      <c r="C5" t="s">
        <v>399</v>
      </c>
      <c r="E5" s="1" t="s">
        <v>225</v>
      </c>
      <c r="G5" t="s">
        <v>205</v>
      </c>
    </row>
    <row r="6" spans="1:7" ht="12.75">
      <c r="A6" s="1" t="s">
        <v>494</v>
      </c>
      <c r="C6" t="s">
        <v>481</v>
      </c>
      <c r="E6" s="1" t="s">
        <v>223</v>
      </c>
      <c r="G6" t="s">
        <v>207</v>
      </c>
    </row>
    <row r="7" spans="1:7" ht="12.75">
      <c r="A7" s="1" t="s">
        <v>526</v>
      </c>
      <c r="C7" t="s">
        <v>534</v>
      </c>
      <c r="E7" s="1" t="s">
        <v>224</v>
      </c>
      <c r="G7" t="s">
        <v>208</v>
      </c>
    </row>
    <row r="8" spans="1:7" ht="12.75">
      <c r="A8" s="1" t="s">
        <v>601</v>
      </c>
      <c r="C8" t="s">
        <v>572</v>
      </c>
      <c r="E8" s="1" t="s">
        <v>236</v>
      </c>
      <c r="G8" t="s">
        <v>232</v>
      </c>
    </row>
    <row r="9" spans="1:7" ht="12.75">
      <c r="A9" s="1" t="s">
        <v>617</v>
      </c>
      <c r="C9" t="s">
        <v>618</v>
      </c>
      <c r="E9" s="1" t="s">
        <v>237</v>
      </c>
      <c r="G9" t="s">
        <v>238</v>
      </c>
    </row>
    <row r="10" spans="1:7" ht="12.75">
      <c r="A10" s="1" t="s">
        <v>762</v>
      </c>
      <c r="C10" t="s">
        <v>655</v>
      </c>
      <c r="E10" s="1" t="s">
        <v>298</v>
      </c>
      <c r="G10" t="s">
        <v>241</v>
      </c>
    </row>
    <row r="11" spans="1:7" ht="12.75">
      <c r="A11" s="1" t="s">
        <v>1061</v>
      </c>
      <c r="C11" t="s">
        <v>1016</v>
      </c>
      <c r="E11" s="1" t="s">
        <v>226</v>
      </c>
      <c r="G11" t="s">
        <v>242</v>
      </c>
    </row>
    <row r="12" spans="1:7" ht="12.75">
      <c r="A12" s="1" t="s">
        <v>1037</v>
      </c>
      <c r="C12" t="s">
        <v>1044</v>
      </c>
      <c r="E12" s="1" t="s">
        <v>211</v>
      </c>
      <c r="G12" t="s">
        <v>243</v>
      </c>
    </row>
    <row r="13" spans="1:7" ht="12.75">
      <c r="A13" s="1" t="s">
        <v>1102</v>
      </c>
      <c r="C13" t="s">
        <v>1052</v>
      </c>
      <c r="E13" s="1" t="s">
        <v>673</v>
      </c>
      <c r="G13" t="s">
        <v>244</v>
      </c>
    </row>
    <row r="14" spans="1:7" ht="12.75">
      <c r="A14" s="1" t="s">
        <v>1101</v>
      </c>
      <c r="C14" t="s">
        <v>1077</v>
      </c>
      <c r="E14" s="1" t="s">
        <v>722</v>
      </c>
      <c r="G14" t="s">
        <v>245</v>
      </c>
    </row>
    <row r="15" spans="1:7" ht="12.75">
      <c r="A15" s="1" t="s">
        <v>1088</v>
      </c>
      <c r="C15" t="s">
        <v>1091</v>
      </c>
      <c r="E15" s="1" t="s">
        <v>299</v>
      </c>
      <c r="G15" t="s">
        <v>246</v>
      </c>
    </row>
    <row r="16" spans="1:7" ht="12.75">
      <c r="A16" s="1" t="s">
        <v>1097</v>
      </c>
      <c r="C16" t="s">
        <v>1098</v>
      </c>
      <c r="E16" s="1" t="s">
        <v>878</v>
      </c>
      <c r="G16" t="s">
        <v>248</v>
      </c>
    </row>
    <row r="17" spans="1:7" ht="12.75">
      <c r="A17" s="1" t="s">
        <v>1175</v>
      </c>
      <c r="C17" t="s">
        <v>1172</v>
      </c>
      <c r="E17" s="1" t="s">
        <v>879</v>
      </c>
      <c r="G17" t="s">
        <v>249</v>
      </c>
    </row>
    <row r="18" spans="1:7" ht="12.75">
      <c r="A18" s="1" t="s">
        <v>1204</v>
      </c>
      <c r="C18" t="s">
        <v>1202</v>
      </c>
      <c r="E18" s="1" t="s">
        <v>940</v>
      </c>
      <c r="G18" t="s">
        <v>250</v>
      </c>
    </row>
    <row r="19" spans="1:7" ht="12.75">
      <c r="A19" s="1" t="s">
        <v>1217</v>
      </c>
      <c r="C19" t="s">
        <v>1268</v>
      </c>
      <c r="E19" s="1" t="s">
        <v>1076</v>
      </c>
      <c r="G19" t="s">
        <v>251</v>
      </c>
    </row>
    <row r="20" spans="5:7" ht="12.75">
      <c r="E20" s="1" t="s">
        <v>300</v>
      </c>
      <c r="G20" t="s">
        <v>252</v>
      </c>
    </row>
    <row r="21" spans="1:7" ht="12.75">
      <c r="A21" s="1" t="s">
        <v>335</v>
      </c>
      <c r="C21" t="s">
        <v>308</v>
      </c>
      <c r="E21" s="1" t="s">
        <v>301</v>
      </c>
      <c r="G21" t="s">
        <v>253</v>
      </c>
    </row>
    <row r="22" spans="1:7" ht="12.75">
      <c r="A22" s="1" t="s">
        <v>346</v>
      </c>
      <c r="C22" t="s">
        <v>306</v>
      </c>
      <c r="E22" s="1" t="s">
        <v>1201</v>
      </c>
      <c r="G22" t="s">
        <v>254</v>
      </c>
    </row>
    <row r="23" spans="1:7" ht="12.75">
      <c r="A23" s="1" t="s">
        <v>356</v>
      </c>
      <c r="C23" t="s">
        <v>323</v>
      </c>
      <c r="E23" s="1" t="s">
        <v>1308</v>
      </c>
      <c r="G23" t="s">
        <v>255</v>
      </c>
    </row>
    <row r="24" spans="1:7" ht="12.75">
      <c r="A24" s="1" t="s">
        <v>373</v>
      </c>
      <c r="C24" t="s">
        <v>391</v>
      </c>
      <c r="E24" s="1" t="s">
        <v>472</v>
      </c>
      <c r="G24" t="s">
        <v>256</v>
      </c>
    </row>
    <row r="25" spans="1:7" ht="12.75">
      <c r="A25" s="1" t="s">
        <v>372</v>
      </c>
      <c r="C25" t="s">
        <v>392</v>
      </c>
      <c r="E25" s="1" t="s">
        <v>473</v>
      </c>
      <c r="G25" t="s">
        <v>257</v>
      </c>
    </row>
    <row r="26" spans="1:7" ht="12.75">
      <c r="A26" s="1" t="s">
        <v>402</v>
      </c>
      <c r="C26" t="s">
        <v>440</v>
      </c>
      <c r="E26" s="1" t="s">
        <v>299</v>
      </c>
      <c r="G26" t="s">
        <v>246</v>
      </c>
    </row>
    <row r="27" spans="1:7" ht="12.75">
      <c r="A27" s="1" t="s">
        <v>453</v>
      </c>
      <c r="C27" t="s">
        <v>446</v>
      </c>
      <c r="E27" s="1" t="s">
        <v>302</v>
      </c>
      <c r="G27" t="s">
        <v>247</v>
      </c>
    </row>
    <row r="28" spans="1:7" ht="12.75">
      <c r="A28" s="1" t="s">
        <v>455</v>
      </c>
      <c r="C28" t="s">
        <v>445</v>
      </c>
      <c r="E28" s="1" t="s">
        <v>312</v>
      </c>
      <c r="G28" t="s">
        <v>258</v>
      </c>
    </row>
    <row r="29" spans="1:7" ht="12.75">
      <c r="A29" s="1" t="s">
        <v>466</v>
      </c>
      <c r="C29" t="s">
        <v>427</v>
      </c>
      <c r="E29" s="1" t="s">
        <v>313</v>
      </c>
      <c r="G29" t="s">
        <v>259</v>
      </c>
    </row>
    <row r="30" spans="1:7" ht="12.75">
      <c r="A30" s="1" t="s">
        <v>465</v>
      </c>
      <c r="C30" t="s">
        <v>423</v>
      </c>
      <c r="E30" s="1" t="s">
        <v>723</v>
      </c>
      <c r="G30" t="s">
        <v>262</v>
      </c>
    </row>
    <row r="31" spans="1:7" ht="12.75">
      <c r="A31" s="1" t="s">
        <v>498</v>
      </c>
      <c r="C31" t="s">
        <v>488</v>
      </c>
      <c r="E31" s="1" t="s">
        <v>474</v>
      </c>
      <c r="G31" t="s">
        <v>271</v>
      </c>
    </row>
    <row r="32" spans="1:7" ht="12.75">
      <c r="A32" s="1" t="s">
        <v>499</v>
      </c>
      <c r="C32" t="s">
        <v>492</v>
      </c>
      <c r="E32" s="1" t="s">
        <v>317</v>
      </c>
      <c r="G32" t="s">
        <v>263</v>
      </c>
    </row>
    <row r="33" spans="1:7" ht="12.75">
      <c r="A33" s="1" t="s">
        <v>503</v>
      </c>
      <c r="C33" t="s">
        <v>501</v>
      </c>
      <c r="E33" s="1" t="s">
        <v>314</v>
      </c>
      <c r="G33" t="s">
        <v>264</v>
      </c>
    </row>
    <row r="34" spans="1:7" ht="12.75">
      <c r="A34" s="1" t="s">
        <v>514</v>
      </c>
      <c r="C34" t="s">
        <v>508</v>
      </c>
      <c r="E34" s="1" t="s">
        <v>318</v>
      </c>
      <c r="G34" t="s">
        <v>265</v>
      </c>
    </row>
    <row r="35" spans="1:7" ht="12.75">
      <c r="A35" s="1" t="s">
        <v>531</v>
      </c>
      <c r="C35" t="s">
        <v>532</v>
      </c>
      <c r="E35" s="1" t="s">
        <v>320</v>
      </c>
      <c r="G35" t="s">
        <v>266</v>
      </c>
    </row>
    <row r="36" spans="1:7" ht="12.75">
      <c r="A36" s="1" t="s">
        <v>606</v>
      </c>
      <c r="C36" t="s">
        <v>656</v>
      </c>
      <c r="E36" s="1" t="s">
        <v>319</v>
      </c>
      <c r="G36" t="s">
        <v>267</v>
      </c>
    </row>
    <row r="37" spans="1:7" ht="12.75">
      <c r="A37" s="1" t="s">
        <v>603</v>
      </c>
      <c r="C37" t="s">
        <v>660</v>
      </c>
      <c r="E37" s="1" t="s">
        <v>322</v>
      </c>
      <c r="G37" t="s">
        <v>268</v>
      </c>
    </row>
    <row r="38" spans="1:7" ht="12.75">
      <c r="A38" s="1" t="s">
        <v>605</v>
      </c>
      <c r="C38" t="s">
        <v>658</v>
      </c>
      <c r="E38" s="1" t="s">
        <v>321</v>
      </c>
      <c r="G38" t="s">
        <v>270</v>
      </c>
    </row>
    <row r="39" spans="1:7" ht="12.75">
      <c r="A39" s="1" t="s">
        <v>608</v>
      </c>
      <c r="C39" t="s">
        <v>661</v>
      </c>
      <c r="E39" s="1" t="s">
        <v>1100</v>
      </c>
      <c r="G39" t="s">
        <v>269</v>
      </c>
    </row>
    <row r="40" spans="1:7" ht="12.75">
      <c r="A40" s="1" t="s">
        <v>609</v>
      </c>
      <c r="C40" t="s">
        <v>659</v>
      </c>
      <c r="E40" s="1" t="s">
        <v>315</v>
      </c>
      <c r="G40" t="s">
        <v>260</v>
      </c>
    </row>
    <row r="41" spans="1:7" ht="12.75">
      <c r="A41" s="1" t="s">
        <v>607</v>
      </c>
      <c r="C41" t="s">
        <v>657</v>
      </c>
      <c r="E41" s="1" t="s">
        <v>316</v>
      </c>
      <c r="G41" t="s">
        <v>261</v>
      </c>
    </row>
    <row r="42" spans="1:7" ht="12.75">
      <c r="A42" s="1" t="s">
        <v>670</v>
      </c>
      <c r="C42" t="s">
        <v>679</v>
      </c>
      <c r="E42" s="1" t="s">
        <v>283</v>
      </c>
      <c r="G42" t="s">
        <v>272</v>
      </c>
    </row>
    <row r="43" spans="1:7" ht="12.75">
      <c r="A43" s="1" t="s">
        <v>671</v>
      </c>
      <c r="C43" t="s">
        <v>677</v>
      </c>
      <c r="E43" s="1" t="s">
        <v>1071</v>
      </c>
      <c r="G43" t="s">
        <v>418</v>
      </c>
    </row>
    <row r="44" spans="1:7" ht="12.75">
      <c r="A44" s="1" t="s">
        <v>735</v>
      </c>
      <c r="C44" t="s">
        <v>743</v>
      </c>
      <c r="E44" s="1" t="s">
        <v>638</v>
      </c>
      <c r="G44" t="s">
        <v>573</v>
      </c>
    </row>
    <row r="45" spans="1:7" ht="12.75">
      <c r="A45" s="1" t="s">
        <v>714</v>
      </c>
      <c r="C45" t="s">
        <v>712</v>
      </c>
      <c r="E45" s="1" t="s">
        <v>725</v>
      </c>
      <c r="G45" t="s">
        <v>574</v>
      </c>
    </row>
    <row r="46" spans="1:7" ht="12.75">
      <c r="A46" s="1" t="s">
        <v>720</v>
      </c>
      <c r="C46" t="s">
        <v>734</v>
      </c>
      <c r="E46" s="1" t="s">
        <v>726</v>
      </c>
      <c r="G46" t="s">
        <v>575</v>
      </c>
    </row>
    <row r="47" spans="1:7" ht="12.75">
      <c r="A47" s="1" t="s">
        <v>758</v>
      </c>
      <c r="C47" t="s">
        <v>787</v>
      </c>
      <c r="E47" s="1" t="s">
        <v>639</v>
      </c>
      <c r="G47" t="s">
        <v>576</v>
      </c>
    </row>
    <row r="48" spans="1:7" ht="12.75">
      <c r="A48" s="1" t="s">
        <v>759</v>
      </c>
      <c r="C48" t="s">
        <v>777</v>
      </c>
      <c r="E48" s="1" t="s">
        <v>640</v>
      </c>
      <c r="G48" t="s">
        <v>577</v>
      </c>
    </row>
    <row r="49" spans="1:7" ht="12.75">
      <c r="A49" s="1" t="s">
        <v>770</v>
      </c>
      <c r="C49" t="s">
        <v>767</v>
      </c>
      <c r="E49" s="1" t="s">
        <v>475</v>
      </c>
      <c r="G49" t="s">
        <v>578</v>
      </c>
    </row>
    <row r="50" spans="1:7" ht="12.75">
      <c r="A50" s="1" t="s">
        <v>771</v>
      </c>
      <c r="C50" t="s">
        <v>766</v>
      </c>
      <c r="E50" s="1" t="s">
        <v>476</v>
      </c>
      <c r="G50" t="s">
        <v>579</v>
      </c>
    </row>
    <row r="51" spans="1:7" ht="12.75">
      <c r="A51" s="1" t="s">
        <v>793</v>
      </c>
      <c r="C51" t="s">
        <v>788</v>
      </c>
      <c r="E51" s="1" t="s">
        <v>642</v>
      </c>
      <c r="G51" t="s">
        <v>580</v>
      </c>
    </row>
    <row r="52" spans="1:7" ht="12.75">
      <c r="A52" s="1" t="s">
        <v>795</v>
      </c>
      <c r="C52" t="s">
        <v>801</v>
      </c>
      <c r="E52" s="1" t="s">
        <v>728</v>
      </c>
      <c r="G52" t="s">
        <v>581</v>
      </c>
    </row>
    <row r="53" spans="1:7" ht="12.75">
      <c r="A53" s="1" t="s">
        <v>850</v>
      </c>
      <c r="C53" t="s">
        <v>843</v>
      </c>
      <c r="E53" s="1" t="s">
        <v>729</v>
      </c>
      <c r="G53" t="s">
        <v>582</v>
      </c>
    </row>
    <row r="54" spans="1:7" ht="12.75">
      <c r="A54" s="1" t="s">
        <v>851</v>
      </c>
      <c r="C54" t="s">
        <v>842</v>
      </c>
      <c r="E54" s="1" t="s">
        <v>643</v>
      </c>
      <c r="G54" t="s">
        <v>583</v>
      </c>
    </row>
    <row r="55" spans="1:7" ht="12.75">
      <c r="A55" s="1" t="s">
        <v>1010</v>
      </c>
      <c r="C55" t="s">
        <v>981</v>
      </c>
      <c r="E55" s="1" t="s">
        <v>477</v>
      </c>
      <c r="G55" t="s">
        <v>584</v>
      </c>
    </row>
    <row r="56" spans="1:7" ht="12.75">
      <c r="A56" s="1" t="s">
        <v>1013</v>
      </c>
      <c r="C56" t="s">
        <v>980</v>
      </c>
      <c r="E56" s="1" t="s">
        <v>478</v>
      </c>
      <c r="G56" t="s">
        <v>585</v>
      </c>
    </row>
    <row r="57" spans="1:7" ht="12.75">
      <c r="A57" s="1" t="s">
        <v>1022</v>
      </c>
      <c r="C57" t="s">
        <v>1085</v>
      </c>
      <c r="E57" s="1" t="s">
        <v>619</v>
      </c>
      <c r="G57" t="s">
        <v>586</v>
      </c>
    </row>
    <row r="58" spans="1:7" ht="12.75">
      <c r="A58" s="1" t="s">
        <v>1023</v>
      </c>
      <c r="C58" t="s">
        <v>1084</v>
      </c>
      <c r="E58" s="1" t="s">
        <v>395</v>
      </c>
      <c r="G58" t="s">
        <v>665</v>
      </c>
    </row>
    <row r="59" spans="1:7" ht="12.75">
      <c r="A59" s="1" t="s">
        <v>1162</v>
      </c>
      <c r="C59" t="s">
        <v>1149</v>
      </c>
      <c r="E59" s="1" t="s">
        <v>396</v>
      </c>
      <c r="G59" t="s">
        <v>685</v>
      </c>
    </row>
    <row r="60" spans="1:7" ht="12.75">
      <c r="A60" s="1" t="s">
        <v>1126</v>
      </c>
      <c r="C60" t="s">
        <v>1125</v>
      </c>
      <c r="E60" s="1" t="s">
        <v>761</v>
      </c>
      <c r="G60" t="s">
        <v>745</v>
      </c>
    </row>
    <row r="61" spans="1:7" ht="12.75">
      <c r="A61" s="1" t="s">
        <v>1127</v>
      </c>
      <c r="C61" t="s">
        <v>1128</v>
      </c>
      <c r="E61" s="1" t="s">
        <v>730</v>
      </c>
      <c r="G61" t="s">
        <v>787</v>
      </c>
    </row>
    <row r="62" spans="1:7" ht="12.75">
      <c r="A62" s="1" t="s">
        <v>1184</v>
      </c>
      <c r="C62" t="s">
        <v>1181</v>
      </c>
      <c r="E62" s="1" t="s">
        <v>522</v>
      </c>
      <c r="G62" t="s">
        <v>750</v>
      </c>
    </row>
    <row r="63" spans="1:7" ht="12.75">
      <c r="A63" s="1" t="s">
        <v>1192</v>
      </c>
      <c r="C63" t="s">
        <v>1202</v>
      </c>
      <c r="E63" s="1" t="s">
        <v>1038</v>
      </c>
      <c r="G63" t="s">
        <v>799</v>
      </c>
    </row>
    <row r="64" spans="1:7" ht="12.75">
      <c r="A64" s="1" t="s">
        <v>1230</v>
      </c>
      <c r="C64" t="s">
        <v>1223</v>
      </c>
      <c r="E64" s="1" t="s">
        <v>819</v>
      </c>
      <c r="G64" t="s">
        <v>804</v>
      </c>
    </row>
    <row r="65" spans="1:7" ht="12.75">
      <c r="A65" s="1" t="s">
        <v>1232</v>
      </c>
      <c r="C65" t="s">
        <v>1222</v>
      </c>
      <c r="E65" s="1" t="s">
        <v>846</v>
      </c>
      <c r="G65" t="s">
        <v>830</v>
      </c>
    </row>
    <row r="66" spans="1:7" ht="12.75">
      <c r="A66" s="1" t="s">
        <v>1292</v>
      </c>
      <c r="C66" t="s">
        <v>1287</v>
      </c>
      <c r="E66" s="1" t="s">
        <v>918</v>
      </c>
      <c r="G66" t="s">
        <v>854</v>
      </c>
    </row>
    <row r="67" spans="1:7" ht="12.75">
      <c r="A67" s="1" t="s">
        <v>1294</v>
      </c>
      <c r="C67" t="s">
        <v>1285</v>
      </c>
      <c r="E67" s="1" t="s">
        <v>876</v>
      </c>
      <c r="G67" t="s">
        <v>861</v>
      </c>
    </row>
    <row r="68" spans="1:7" ht="12.75">
      <c r="A68" s="1"/>
      <c r="E68" s="1" t="s">
        <v>880</v>
      </c>
      <c r="G68" t="s">
        <v>864</v>
      </c>
    </row>
    <row r="69" spans="1:7" ht="12.75">
      <c r="A69" s="1"/>
      <c r="E69" s="1" t="s">
        <v>881</v>
      </c>
      <c r="G69" t="s">
        <v>865</v>
      </c>
    </row>
    <row r="70" spans="1:7" ht="12.75">
      <c r="A70" s="1"/>
      <c r="E70" s="1" t="s">
        <v>885</v>
      </c>
      <c r="G70" t="s">
        <v>888</v>
      </c>
    </row>
    <row r="71" spans="1:7" ht="12.75">
      <c r="A71" s="1"/>
      <c r="E71" s="1" t="s">
        <v>882</v>
      </c>
      <c r="G71" t="s">
        <v>866</v>
      </c>
    </row>
    <row r="72" spans="1:7" ht="12.75">
      <c r="A72" s="1"/>
      <c r="E72" s="1" t="s">
        <v>884</v>
      </c>
      <c r="G72" t="s">
        <v>867</v>
      </c>
    </row>
    <row r="73" spans="1:7" ht="12.75">
      <c r="A73" s="1"/>
      <c r="E73" s="1" t="s">
        <v>479</v>
      </c>
      <c r="G73" t="s">
        <v>889</v>
      </c>
    </row>
    <row r="74" spans="1:7" ht="12.75">
      <c r="A74" s="1"/>
      <c r="E74" s="1" t="s">
        <v>899</v>
      </c>
      <c r="G74" t="s">
        <v>896</v>
      </c>
    </row>
    <row r="75" spans="1:7" ht="12.75">
      <c r="A75" s="1"/>
      <c r="E75" s="1" t="s">
        <v>862</v>
      </c>
      <c r="G75" t="s">
        <v>910</v>
      </c>
    </row>
    <row r="76" spans="1:7" ht="12.75">
      <c r="A76" s="1"/>
      <c r="E76" s="1" t="s">
        <v>943</v>
      </c>
      <c r="G76" t="s">
        <v>919</v>
      </c>
    </row>
    <row r="77" spans="1:7" ht="12.75">
      <c r="A77" s="1"/>
      <c r="E77" s="1" t="s">
        <v>945</v>
      </c>
      <c r="G77" t="s">
        <v>920</v>
      </c>
    </row>
    <row r="78" spans="1:7" ht="12.75">
      <c r="A78" s="1"/>
      <c r="E78" s="1" t="s">
        <v>948</v>
      </c>
      <c r="G78" t="s">
        <v>921</v>
      </c>
    </row>
    <row r="79" spans="1:7" ht="12.75">
      <c r="A79" s="1"/>
      <c r="E79" s="1" t="s">
        <v>946</v>
      </c>
      <c r="G79" t="s">
        <v>922</v>
      </c>
    </row>
    <row r="80" spans="1:7" ht="12.75">
      <c r="A80" s="1"/>
      <c r="E80" s="1" t="s">
        <v>944</v>
      </c>
      <c r="G80" t="s">
        <v>923</v>
      </c>
    </row>
    <row r="81" spans="1:7" ht="12.75">
      <c r="A81" s="1"/>
      <c r="E81" s="1" t="s">
        <v>947</v>
      </c>
      <c r="G81" t="s">
        <v>924</v>
      </c>
    </row>
    <row r="82" spans="1:7" ht="12.75">
      <c r="A82" s="1"/>
      <c r="E82" s="1" t="s">
        <v>949</v>
      </c>
      <c r="G82" t="s">
        <v>925</v>
      </c>
    </row>
    <row r="83" spans="1:7" ht="12.75">
      <c r="A83" s="1"/>
      <c r="E83" s="1" t="s">
        <v>951</v>
      </c>
      <c r="G83" t="s">
        <v>926</v>
      </c>
    </row>
    <row r="84" spans="1:7" ht="12.75">
      <c r="A84" s="1"/>
      <c r="E84" s="1" t="s">
        <v>993</v>
      </c>
      <c r="G84" t="s">
        <v>927</v>
      </c>
    </row>
    <row r="85" spans="1:7" ht="12.75">
      <c r="A85" s="1"/>
      <c r="E85" s="1" t="s">
        <v>994</v>
      </c>
      <c r="G85" t="s">
        <v>928</v>
      </c>
    </row>
    <row r="86" spans="1:7" ht="12.75">
      <c r="A86" s="1"/>
      <c r="E86" s="1" t="s">
        <v>995</v>
      </c>
      <c r="G86" t="s">
        <v>929</v>
      </c>
    </row>
    <row r="87" spans="1:7" ht="12.75">
      <c r="A87" s="1"/>
      <c r="E87" s="1" t="s">
        <v>1026</v>
      </c>
      <c r="G87" t="s">
        <v>930</v>
      </c>
    </row>
    <row r="88" spans="1:7" ht="12.75">
      <c r="A88" s="1"/>
      <c r="E88" s="1" t="s">
        <v>731</v>
      </c>
      <c r="G88" t="s">
        <v>931</v>
      </c>
    </row>
    <row r="89" spans="1:7" ht="12.75">
      <c r="A89" s="1"/>
      <c r="E89" s="1" t="s">
        <v>1027</v>
      </c>
      <c r="G89" t="s">
        <v>932</v>
      </c>
    </row>
    <row r="90" spans="1:7" ht="12.75">
      <c r="A90" s="1"/>
      <c r="E90" s="1" t="s">
        <v>1102</v>
      </c>
      <c r="G90" t="s">
        <v>1080</v>
      </c>
    </row>
    <row r="91" spans="1:7" ht="12.75">
      <c r="A91" s="1"/>
      <c r="E91" s="1" t="s">
        <v>1105</v>
      </c>
      <c r="G91" t="s">
        <v>1104</v>
      </c>
    </row>
    <row r="92" spans="1:7" ht="12.75">
      <c r="A92" s="1"/>
      <c r="E92" s="1" t="s">
        <v>1121</v>
      </c>
      <c r="G92" t="s">
        <v>1119</v>
      </c>
    </row>
    <row r="93" spans="1:7" ht="12.75">
      <c r="A93" s="1"/>
      <c r="E93" s="1" t="s">
        <v>732</v>
      </c>
      <c r="G93" t="s">
        <v>1136</v>
      </c>
    </row>
    <row r="94" spans="1:7" ht="12.75">
      <c r="A94" s="1"/>
      <c r="E94" s="1" t="s">
        <v>1196</v>
      </c>
      <c r="G94" t="s">
        <v>1179</v>
      </c>
    </row>
    <row r="95" spans="1:7" ht="12.75">
      <c r="A95" s="1"/>
      <c r="E95" s="1" t="s">
        <v>1250</v>
      </c>
      <c r="G95" t="s">
        <v>1210</v>
      </c>
    </row>
    <row r="96" spans="1:7" ht="12.75">
      <c r="A96" s="1"/>
      <c r="E96" s="1" t="s">
        <v>1251</v>
      </c>
      <c r="G96" t="s">
        <v>1248</v>
      </c>
    </row>
    <row r="97" spans="1:7" ht="12.75">
      <c r="A97" s="1"/>
      <c r="E97" s="1" t="s">
        <v>1252</v>
      </c>
      <c r="G97" t="s">
        <v>1269</v>
      </c>
    </row>
    <row r="98" spans="1:7" ht="12.75">
      <c r="A98" s="1"/>
      <c r="E98" s="1" t="s">
        <v>1255</v>
      </c>
      <c r="G98" t="s">
        <v>1272</v>
      </c>
    </row>
    <row r="99" spans="1:7" ht="12.75">
      <c r="A99" s="1"/>
      <c r="E99" s="1" t="s">
        <v>1253</v>
      </c>
      <c r="G99" t="s">
        <v>1270</v>
      </c>
    </row>
    <row r="100" spans="1:7" ht="12.75">
      <c r="A100" s="1"/>
      <c r="E100" s="1" t="s">
        <v>1254</v>
      </c>
      <c r="G100" t="s">
        <v>1271</v>
      </c>
    </row>
    <row r="101" spans="1:7" ht="12.75">
      <c r="A101" s="1"/>
      <c r="E101" s="1" t="s">
        <v>1256</v>
      </c>
      <c r="G101" t="s">
        <v>1279</v>
      </c>
    </row>
    <row r="102" spans="1:7" ht="12.75">
      <c r="A102" s="1"/>
      <c r="E102" s="1" t="s">
        <v>1284</v>
      </c>
      <c r="G102" t="s">
        <v>1281</v>
      </c>
    </row>
    <row r="103" spans="1:7" ht="12.75">
      <c r="A103" s="1"/>
      <c r="E103" s="1" t="s">
        <v>626</v>
      </c>
      <c r="G103" t="s">
        <v>1297</v>
      </c>
    </row>
    <row r="104" spans="1:5" ht="12.75">
      <c r="A104" s="1"/>
      <c r="E104" s="1"/>
    </row>
    <row r="105" spans="1:5" ht="12.75">
      <c r="A105" s="1"/>
      <c r="E105" s="1"/>
    </row>
    <row r="106" spans="1:5" ht="12.75">
      <c r="A106" s="1"/>
      <c r="E106" s="1"/>
    </row>
    <row r="107" spans="1:5" ht="12.75">
      <c r="A107" s="1"/>
      <c r="E107" s="1"/>
    </row>
    <row r="108" spans="1:5" ht="12.75">
      <c r="A108" s="1"/>
      <c r="E108" s="1"/>
    </row>
    <row r="109" spans="1:5" ht="12.75">
      <c r="A109" s="1"/>
      <c r="E109" s="1"/>
    </row>
    <row r="110" spans="1:5" ht="12.75">
      <c r="A110" s="1"/>
      <c r="E110" s="1"/>
    </row>
    <row r="111" spans="1:5" ht="12.75">
      <c r="A111" s="1"/>
      <c r="E111" s="1"/>
    </row>
    <row r="112" spans="1:5" ht="12.75">
      <c r="A112" s="1"/>
      <c r="E112" s="1"/>
    </row>
    <row r="113" spans="1:5" ht="12.75">
      <c r="A113" s="1"/>
      <c r="E113" s="1"/>
    </row>
    <row r="114" spans="1:5" ht="12.75">
      <c r="A114" s="1"/>
      <c r="E114" s="1"/>
    </row>
    <row r="115" ht="12.75">
      <c r="E115" s="1"/>
    </row>
    <row r="116" ht="12.75">
      <c r="E116" s="1"/>
    </row>
    <row r="117" ht="12.75">
      <c r="E117" s="1"/>
    </row>
    <row r="118" ht="12.75">
      <c r="E118" s="1"/>
    </row>
    <row r="119" ht="12.75">
      <c r="E119" s="1"/>
    </row>
    <row r="120" ht="12.75">
      <c r="E120" s="1"/>
    </row>
    <row r="121" ht="12.75">
      <c r="E121" s="1"/>
    </row>
    <row r="122" ht="12.75">
      <c r="E122" s="1"/>
    </row>
    <row r="123" ht="12.75">
      <c r="E123" s="1"/>
    </row>
    <row r="124" ht="12.75">
      <c r="E124" s="1"/>
    </row>
    <row r="125" ht="12.75">
      <c r="E125" s="1"/>
    </row>
    <row r="126" ht="12.75">
      <c r="E126" s="1"/>
    </row>
    <row r="127" ht="12.75">
      <c r="E127" s="1"/>
    </row>
    <row r="128" ht="12.75">
      <c r="E128" s="1"/>
    </row>
    <row r="129" ht="12.75">
      <c r="E129" s="1"/>
    </row>
    <row r="130" ht="12.75">
      <c r="E130" s="1"/>
    </row>
    <row r="131" ht="12.75">
      <c r="E131" s="1"/>
    </row>
    <row r="132" ht="12.75">
      <c r="E132" s="1"/>
    </row>
    <row r="133" ht="12.75">
      <c r="E133" s="1"/>
    </row>
    <row r="134" ht="12.75">
      <c r="E134" s="1"/>
    </row>
    <row r="135" ht="12.75">
      <c r="E135" s="1"/>
    </row>
    <row r="136" ht="12.75">
      <c r="E136" s="1"/>
    </row>
    <row r="137" ht="12.75">
      <c r="E137" s="1"/>
    </row>
    <row r="138" ht="12.75">
      <c r="E138" s="1"/>
    </row>
    <row r="139" ht="12.75">
      <c r="E139" s="1"/>
    </row>
    <row r="140" ht="12.75">
      <c r="E140" s="1"/>
    </row>
    <row r="141" ht="12.75">
      <c r="E141" s="1"/>
    </row>
    <row r="142" ht="12.75">
      <c r="E142" s="1"/>
    </row>
    <row r="143" ht="12.75">
      <c r="E143" s="1"/>
    </row>
    <row r="144" ht="12.75">
      <c r="E144" s="1"/>
    </row>
    <row r="145" ht="12.75">
      <c r="E145" s="1"/>
    </row>
    <row r="146" ht="12.75">
      <c r="E146" s="1"/>
    </row>
    <row r="147" ht="12.75">
      <c r="E147" s="1"/>
    </row>
    <row r="148" ht="12.75">
      <c r="E148" s="1"/>
    </row>
    <row r="149" ht="12.75">
      <c r="E149" s="1"/>
    </row>
    <row r="150" ht="12.75">
      <c r="E150" s="1"/>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10.xml><?xml version="1.0" encoding="utf-8"?>
<worksheet xmlns="http://schemas.openxmlformats.org/spreadsheetml/2006/main" xmlns:r="http://schemas.openxmlformats.org/officeDocument/2006/relationships">
  <sheetPr>
    <tabColor indexed="20"/>
  </sheetPr>
  <dimension ref="A1:DA16"/>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5.7109375" style="0" customWidth="1"/>
    <col min="2" max="2" width="8.28125" style="0" customWidth="1"/>
    <col min="3" max="3" width="9.2812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43.00390625" style="0" customWidth="1"/>
    <col min="10" max="10" width="7.57421875" style="0" customWidth="1"/>
    <col min="11" max="11" width="31.7109375" style="0" customWidth="1"/>
    <col min="12" max="12" width="6.28125" style="0" customWidth="1"/>
    <col min="13" max="13" width="7.57421875" style="0" customWidth="1"/>
    <col min="14" max="14" width="10.851562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5.00390625" style="0" customWidth="1"/>
    <col min="72" max="74" width="19.00390625" style="0" customWidth="1"/>
    <col min="75" max="75" width="9.281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31.7109375" style="0" customWidth="1"/>
    <col min="90" max="90" width="9.421875" style="0" customWidth="1"/>
    <col min="91" max="91" width="13.421875" style="0" customWidth="1"/>
  </cols>
  <sheetData>
    <row r="1" spans="1:88" ht="12.75">
      <c r="A1" s="14"/>
      <c r="B1" s="9" t="s">
        <v>1227</v>
      </c>
      <c r="C1" s="4"/>
      <c r="D1" s="3"/>
      <c r="E1" s="4" t="s">
        <v>337</v>
      </c>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1156</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217</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105"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row>
    <row r="9" spans="1:89" ht="12.75">
      <c r="A9" s="15">
        <v>1406</v>
      </c>
      <c r="B9" s="14" t="s">
        <v>756</v>
      </c>
      <c r="C9" s="14" t="s">
        <v>1018</v>
      </c>
      <c r="D9" s="14" t="s">
        <v>8</v>
      </c>
      <c r="E9" s="14" t="s">
        <v>192</v>
      </c>
      <c r="F9" s="2" t="s">
        <v>32</v>
      </c>
      <c r="G9" s="2">
        <v>2</v>
      </c>
      <c r="H9" t="s">
        <v>1227</v>
      </c>
      <c r="I9" t="s">
        <v>1235</v>
      </c>
      <c r="J9" s="14" t="s">
        <v>240</v>
      </c>
      <c r="K9" s="2" t="s">
        <v>1231</v>
      </c>
      <c r="L9" s="14" t="s">
        <v>1223</v>
      </c>
      <c r="M9" s="14" t="s">
        <v>573</v>
      </c>
      <c r="N9" s="2" t="s">
        <v>1224</v>
      </c>
      <c r="O9" s="10">
        <v>2</v>
      </c>
      <c r="P9" s="10"/>
      <c r="Q9" s="10"/>
      <c r="R9" s="26"/>
      <c r="S9" s="26"/>
      <c r="T9" s="26"/>
      <c r="U9" s="47">
        <v>78</v>
      </c>
      <c r="V9" s="47">
        <v>39</v>
      </c>
      <c r="X9" s="6">
        <v>3.25</v>
      </c>
      <c r="AF9" s="22">
        <v>6.5</v>
      </c>
      <c r="AG9">
        <v>3</v>
      </c>
      <c r="AH9">
        <v>5</v>
      </c>
      <c r="AI9">
        <v>0</v>
      </c>
      <c r="AJ9" s="22">
        <v>3.25</v>
      </c>
      <c r="BG9" s="22">
        <v>3.25</v>
      </c>
      <c r="BP9" s="36"/>
      <c r="BS9" s="20"/>
      <c r="BW9" s="19">
        <v>78</v>
      </c>
      <c r="BX9" s="19">
        <v>39</v>
      </c>
      <c r="CJ9">
        <v>1406</v>
      </c>
      <c r="CK9" s="2" t="s">
        <v>1231</v>
      </c>
    </row>
    <row r="10" spans="1:89" ht="12.75">
      <c r="A10" s="15">
        <v>1406</v>
      </c>
      <c r="B10" s="14" t="s">
        <v>756</v>
      </c>
      <c r="C10" s="14" t="s">
        <v>1018</v>
      </c>
      <c r="D10" s="14" t="s">
        <v>8</v>
      </c>
      <c r="E10" s="14" t="s">
        <v>192</v>
      </c>
      <c r="F10" s="2" t="s">
        <v>62</v>
      </c>
      <c r="G10" s="2">
        <v>2</v>
      </c>
      <c r="H10" t="s">
        <v>1227</v>
      </c>
      <c r="I10" t="s">
        <v>1234</v>
      </c>
      <c r="J10" s="14" t="s">
        <v>240</v>
      </c>
      <c r="K10" s="2" t="s">
        <v>1229</v>
      </c>
      <c r="L10" s="14" t="s">
        <v>1222</v>
      </c>
      <c r="M10" s="14" t="s">
        <v>208</v>
      </c>
      <c r="N10" s="2" t="s">
        <v>1224</v>
      </c>
      <c r="O10" s="10">
        <v>2</v>
      </c>
      <c r="P10" s="10"/>
      <c r="Q10" s="10"/>
      <c r="R10" s="26"/>
      <c r="S10" s="26"/>
      <c r="T10" s="26"/>
      <c r="U10" s="47">
        <v>78</v>
      </c>
      <c r="V10" s="47">
        <v>39</v>
      </c>
      <c r="X10" s="6">
        <v>3.25</v>
      </c>
      <c r="AF10" s="22">
        <v>6.5</v>
      </c>
      <c r="AG10">
        <v>3</v>
      </c>
      <c r="AH10">
        <v>5</v>
      </c>
      <c r="AI10">
        <v>0</v>
      </c>
      <c r="AJ10" s="22">
        <v>3.25</v>
      </c>
      <c r="AU10" s="22"/>
      <c r="AY10" s="22"/>
      <c r="BG10" s="22">
        <v>3.25</v>
      </c>
      <c r="BP10" s="36"/>
      <c r="BS10" s="20"/>
      <c r="BW10" s="19">
        <v>78</v>
      </c>
      <c r="BX10" s="19">
        <v>39</v>
      </c>
      <c r="CJ10">
        <v>1406</v>
      </c>
      <c r="CK10" s="2" t="s">
        <v>1229</v>
      </c>
    </row>
    <row r="12" spans="1:89" ht="12.75">
      <c r="A12" s="15">
        <v>1406</v>
      </c>
      <c r="B12" s="14" t="s">
        <v>831</v>
      </c>
      <c r="C12" s="14" t="s">
        <v>1018</v>
      </c>
      <c r="D12" s="14" t="s">
        <v>9</v>
      </c>
      <c r="E12" s="14" t="s">
        <v>191</v>
      </c>
      <c r="F12" s="2" t="s">
        <v>78</v>
      </c>
      <c r="G12" s="2">
        <v>2</v>
      </c>
      <c r="H12" s="2" t="s">
        <v>1227</v>
      </c>
      <c r="I12" s="2" t="s">
        <v>653</v>
      </c>
      <c r="J12" s="14" t="s">
        <v>240</v>
      </c>
      <c r="K12" s="2" t="s">
        <v>1231</v>
      </c>
      <c r="L12" s="14" t="s">
        <v>1223</v>
      </c>
      <c r="M12" s="14" t="s">
        <v>573</v>
      </c>
      <c r="N12" s="2" t="s">
        <v>1224</v>
      </c>
      <c r="O12" s="10">
        <v>4</v>
      </c>
      <c r="P12" s="10"/>
      <c r="Q12" s="10"/>
      <c r="R12" s="26">
        <v>160</v>
      </c>
      <c r="S12" s="26">
        <v>16</v>
      </c>
      <c r="T12" s="26">
        <v>0</v>
      </c>
      <c r="U12" s="47">
        <v>160.8</v>
      </c>
      <c r="V12" s="47">
        <v>40.2</v>
      </c>
      <c r="W12" s="22"/>
      <c r="X12" s="6">
        <v>3.35</v>
      </c>
      <c r="AC12">
        <v>13</v>
      </c>
      <c r="AD12">
        <v>8</v>
      </c>
      <c r="AE12">
        <v>0</v>
      </c>
      <c r="AF12" s="22">
        <v>13.4</v>
      </c>
      <c r="AG12">
        <v>3</v>
      </c>
      <c r="AH12">
        <v>7</v>
      </c>
      <c r="AI12">
        <v>0</v>
      </c>
      <c r="AJ12" s="22">
        <v>3.35</v>
      </c>
      <c r="BD12" s="7"/>
      <c r="BG12" s="22">
        <v>3.35</v>
      </c>
      <c r="BP12" s="36"/>
      <c r="BS12" s="20"/>
      <c r="BW12" s="19">
        <v>160.8</v>
      </c>
      <c r="BX12" s="19">
        <v>40.2</v>
      </c>
      <c r="CJ12">
        <v>1406</v>
      </c>
      <c r="CK12" s="2" t="s">
        <v>1231</v>
      </c>
    </row>
    <row r="14" spans="1:89" ht="12.75">
      <c r="A14" s="15">
        <v>1406</v>
      </c>
      <c r="B14" s="14" t="s">
        <v>831</v>
      </c>
      <c r="C14" s="14" t="s">
        <v>214</v>
      </c>
      <c r="D14" s="14" t="s">
        <v>188</v>
      </c>
      <c r="E14" s="14" t="s">
        <v>200</v>
      </c>
      <c r="F14" s="2" t="s">
        <v>102</v>
      </c>
      <c r="G14" s="2">
        <v>2</v>
      </c>
      <c r="H14" s="2" t="s">
        <v>1227</v>
      </c>
      <c r="I14" s="2" t="s">
        <v>653</v>
      </c>
      <c r="J14" s="14" t="s">
        <v>240</v>
      </c>
      <c r="K14" s="2" t="s">
        <v>1231</v>
      </c>
      <c r="L14" s="14" t="s">
        <v>1223</v>
      </c>
      <c r="M14" s="14" t="s">
        <v>573</v>
      </c>
      <c r="N14" s="2" t="s">
        <v>1224</v>
      </c>
      <c r="O14" s="10">
        <v>4</v>
      </c>
      <c r="P14" s="10"/>
      <c r="Q14" s="10"/>
      <c r="R14" s="26"/>
      <c r="S14" s="26"/>
      <c r="T14" s="26"/>
      <c r="U14" s="47">
        <v>160.8</v>
      </c>
      <c r="V14" s="47">
        <v>40.2</v>
      </c>
      <c r="W14" s="22"/>
      <c r="X14" s="6">
        <v>3.35</v>
      </c>
      <c r="AB14" s="47"/>
      <c r="AC14">
        <v>13</v>
      </c>
      <c r="AD14">
        <v>8</v>
      </c>
      <c r="AE14">
        <v>0</v>
      </c>
      <c r="AF14" s="22">
        <v>13.4</v>
      </c>
      <c r="AG14">
        <v>3</v>
      </c>
      <c r="AH14">
        <v>7</v>
      </c>
      <c r="AI14">
        <v>0</v>
      </c>
      <c r="AJ14" s="22">
        <v>3.35</v>
      </c>
      <c r="BG14" s="22">
        <v>3.35</v>
      </c>
      <c r="BP14" s="36"/>
      <c r="BS14" s="20"/>
      <c r="BW14" s="19">
        <v>160.8</v>
      </c>
      <c r="BX14" s="19">
        <v>40.2</v>
      </c>
      <c r="CJ14">
        <v>1406</v>
      </c>
      <c r="CK14" s="2" t="s">
        <v>1231</v>
      </c>
    </row>
    <row r="16" spans="1:89" ht="12.75">
      <c r="A16" s="9">
        <v>1408</v>
      </c>
      <c r="B16" s="14" t="s">
        <v>756</v>
      </c>
      <c r="C16" s="14" t="s">
        <v>214</v>
      </c>
      <c r="D16" s="14" t="s">
        <v>189</v>
      </c>
      <c r="E16" s="14" t="s">
        <v>194</v>
      </c>
      <c r="F16" s="35" t="s">
        <v>167</v>
      </c>
      <c r="G16" s="2">
        <v>2</v>
      </c>
      <c r="H16" s="2" t="s">
        <v>1227</v>
      </c>
      <c r="I16" s="2" t="s">
        <v>780</v>
      </c>
      <c r="J16" s="14" t="s">
        <v>240</v>
      </c>
      <c r="K16" s="2" t="s">
        <v>1233</v>
      </c>
      <c r="L16" s="14" t="s">
        <v>1223</v>
      </c>
      <c r="M16" s="14" t="s">
        <v>573</v>
      </c>
      <c r="N16" s="2" t="s">
        <v>1224</v>
      </c>
      <c r="O16" s="10">
        <v>3</v>
      </c>
      <c r="P16" s="10"/>
      <c r="Q16" s="10"/>
      <c r="R16" s="26"/>
      <c r="S16" s="26"/>
      <c r="T16" s="26"/>
      <c r="U16" s="47">
        <v>122.4</v>
      </c>
      <c r="V16" s="47">
        <v>40.8</v>
      </c>
      <c r="W16" s="22"/>
      <c r="X16" s="22">
        <v>3.4</v>
      </c>
      <c r="AB16" s="47"/>
      <c r="AC16">
        <v>10</v>
      </c>
      <c r="AD16">
        <v>4</v>
      </c>
      <c r="AE16">
        <v>0</v>
      </c>
      <c r="AF16" s="22">
        <v>10.2</v>
      </c>
      <c r="AG16">
        <v>3</v>
      </c>
      <c r="AH16">
        <v>8</v>
      </c>
      <c r="AI16">
        <v>0</v>
      </c>
      <c r="AJ16" s="7">
        <v>3.4</v>
      </c>
      <c r="BG16" s="7">
        <v>3.4</v>
      </c>
      <c r="BP16" s="36"/>
      <c r="BS16" s="20"/>
      <c r="BW16" s="19">
        <v>122.4</v>
      </c>
      <c r="BX16" s="19">
        <v>40.8</v>
      </c>
      <c r="CJ16" s="17">
        <v>1408</v>
      </c>
      <c r="CK16" s="2" t="s">
        <v>1233</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11.xml><?xml version="1.0" encoding="utf-8"?>
<worksheet xmlns="http://schemas.openxmlformats.org/spreadsheetml/2006/main" xmlns:r="http://schemas.openxmlformats.org/officeDocument/2006/relationships">
  <sheetPr>
    <tabColor indexed="20"/>
  </sheetPr>
  <dimension ref="A1:DA17"/>
  <sheetViews>
    <sheetView zoomScalePageLayoutView="0" workbookViewId="0" topLeftCell="A1">
      <pane ySplit="7" topLeftCell="A8" activePane="bottomLeft" state="frozen"/>
      <selection pane="topLeft" activeCell="A1" sqref="A1"/>
      <selection pane="bottomLeft" activeCell="C1" sqref="C1"/>
    </sheetView>
  </sheetViews>
  <sheetFormatPr defaultColWidth="9.140625" defaultRowHeight="12.75"/>
  <cols>
    <col min="1" max="1" width="5.140625" style="0" customWidth="1"/>
    <col min="2" max="3" width="7.8515625" style="0" customWidth="1"/>
    <col min="4" max="4" width="5.57421875" style="0" customWidth="1"/>
    <col min="5" max="5" width="6.7109375" style="0" customWidth="1"/>
    <col min="6" max="7" width="8.421875" style="0" customWidth="1"/>
    <col min="8" max="8" width="12.00390625" style="0" customWidth="1"/>
    <col min="9" max="9" width="11.8515625" style="0" customWidth="1"/>
    <col min="10" max="10" width="7.421875" style="0" customWidth="1"/>
    <col min="11" max="11" width="18.57421875" style="0" customWidth="1"/>
    <col min="12" max="12" width="6.140625" style="0" customWidth="1"/>
    <col min="13" max="13" width="7.7109375" style="0" customWidth="1"/>
    <col min="14" max="14" width="10.57421875" style="0" customWidth="1"/>
    <col min="15" max="15" width="9.57421875" style="0" customWidth="1"/>
    <col min="16" max="17" width="8.421875" style="0" customWidth="1"/>
    <col min="18" max="20" width="13.421875" style="0" customWidth="1"/>
    <col min="21" max="21" width="12.8515625" style="0" customWidth="1"/>
    <col min="22" max="22" width="13.421875" style="0" customWidth="1"/>
    <col min="23" max="23" width="15.7109375" style="0" customWidth="1"/>
    <col min="24" max="24" width="13.57421875" style="0" customWidth="1"/>
    <col min="25" max="28" width="13.421875" style="0" customWidth="1"/>
    <col min="29" max="32" width="11.421875" style="0" customWidth="1"/>
    <col min="33" max="36" width="13.421875" style="0" customWidth="1"/>
    <col min="37" max="37" width="11.8515625" style="0" customWidth="1"/>
    <col min="38" max="38" width="12.57421875" style="0" customWidth="1"/>
    <col min="39" max="46" width="13.421875" style="0" customWidth="1"/>
    <col min="47" max="47" width="10.8515625" style="0" customWidth="1"/>
    <col min="48" max="48" width="11.140625" style="0" customWidth="1"/>
    <col min="49" max="49" width="12.00390625" style="0" customWidth="1"/>
    <col min="50" max="52" width="8.28125" style="0" customWidth="1"/>
    <col min="53" max="53" width="12.28125" style="0" customWidth="1"/>
    <col min="54" max="54" width="10.140625" style="0" customWidth="1"/>
    <col min="55" max="55" width="8.57421875" style="0" customWidth="1"/>
    <col min="56" max="56" width="12.421875" style="0" customWidth="1"/>
    <col min="57" max="57" width="10.00390625" style="0" customWidth="1"/>
    <col min="58" max="58" width="8.57421875" style="0" customWidth="1"/>
    <col min="59" max="59" width="8.28125" style="0" customWidth="1"/>
    <col min="61" max="61" width="8.8515625" style="0" customWidth="1"/>
    <col min="62" max="62" width="10.8515625" style="0" customWidth="1"/>
    <col min="63" max="63" width="13.140625" style="0" customWidth="1"/>
    <col min="64" max="64" width="7.8515625" style="0" customWidth="1"/>
    <col min="65" max="65" width="9.421875" style="0" customWidth="1"/>
    <col min="66" max="66" width="9.7109375" style="0" customWidth="1"/>
    <col min="67" max="67" width="10.00390625" style="0" customWidth="1"/>
    <col min="68" max="68" width="10.8515625" style="0" customWidth="1"/>
    <col min="69" max="69" width="7.8515625" style="0" customWidth="1"/>
    <col min="70" max="70" width="10.00390625" style="0" customWidth="1"/>
    <col min="71" max="71" width="13.7109375" style="0" customWidth="1"/>
    <col min="72" max="74" width="18.8515625" style="0" customWidth="1"/>
    <col min="76" max="76" width="9.421875" style="0" customWidth="1"/>
    <col min="77" max="78" width="11.421875" style="0" customWidth="1"/>
    <col min="79" max="79" width="12.8515625" style="0" customWidth="1"/>
    <col min="80" max="80" width="13.7109375" style="0" customWidth="1"/>
    <col min="81" max="82" width="14.28125" style="0" customWidth="1"/>
    <col min="83" max="83" width="13.7109375" style="0" customWidth="1"/>
    <col min="84" max="84" width="18.7109375" style="0" customWidth="1"/>
    <col min="85" max="85" width="9.7109375" style="0" customWidth="1"/>
    <col min="86" max="86" width="13.140625" style="0" customWidth="1"/>
    <col min="87" max="87" width="12.421875" style="0" customWidth="1"/>
    <col min="88" max="88" width="5.140625" style="0" customWidth="1"/>
    <col min="89" max="89" width="20.8515625" style="0" customWidth="1"/>
    <col min="90" max="90" width="9.00390625" style="0" customWidth="1"/>
    <col min="91" max="91" width="12.8515625" style="0" customWidth="1"/>
  </cols>
  <sheetData>
    <row r="1" spans="1:88" ht="12.75">
      <c r="A1" s="14"/>
      <c r="B1" s="14"/>
      <c r="C1" s="4" t="s">
        <v>337</v>
      </c>
      <c r="D1" s="3"/>
      <c r="E1" s="18"/>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218</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105"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row>
    <row r="8" spans="1:89" ht="12.75">
      <c r="A8" s="15"/>
      <c r="B8" s="14"/>
      <c r="C8" s="14"/>
      <c r="D8" s="14"/>
      <c r="E8" s="14"/>
      <c r="F8" s="2"/>
      <c r="G8" s="2"/>
      <c r="H8" s="2"/>
      <c r="I8" s="2"/>
      <c r="J8" s="14"/>
      <c r="K8" s="2"/>
      <c r="L8" s="14"/>
      <c r="M8" s="14"/>
      <c r="N8" s="2"/>
      <c r="O8" s="10"/>
      <c r="P8" s="10"/>
      <c r="Q8" s="10"/>
      <c r="R8" s="26"/>
      <c r="S8" s="26"/>
      <c r="T8" s="26"/>
      <c r="U8" s="47"/>
      <c r="V8" s="47"/>
      <c r="X8" s="22"/>
      <c r="AB8" s="47"/>
      <c r="AF8" s="22"/>
      <c r="AJ8" s="6"/>
      <c r="BP8" s="47"/>
      <c r="BQ8" s="38"/>
      <c r="BR8" s="38"/>
      <c r="BS8" s="20"/>
      <c r="BT8" s="36"/>
      <c r="BU8" s="36"/>
      <c r="BV8" s="38"/>
      <c r="BW8" s="36"/>
      <c r="BX8" s="47"/>
      <c r="CB8" s="22"/>
      <c r="CK8" s="2"/>
    </row>
    <row r="10" spans="1:89" ht="12.75">
      <c r="A10" s="15"/>
      <c r="B10" s="14"/>
      <c r="C10" s="14"/>
      <c r="D10" s="14"/>
      <c r="E10" s="14"/>
      <c r="F10" s="2"/>
      <c r="G10" s="2"/>
      <c r="H10" s="2"/>
      <c r="I10" s="2"/>
      <c r="J10" s="14"/>
      <c r="K10" s="2"/>
      <c r="L10" s="14"/>
      <c r="M10" s="14"/>
      <c r="N10" s="2"/>
      <c r="O10" s="10"/>
      <c r="P10" s="10"/>
      <c r="Q10" s="10"/>
      <c r="R10" s="26"/>
      <c r="S10" s="26"/>
      <c r="T10" s="26"/>
      <c r="U10" s="47"/>
      <c r="V10" s="47"/>
      <c r="X10" s="22"/>
      <c r="AB10" s="47"/>
      <c r="AF10" s="22"/>
      <c r="AJ10" s="6"/>
      <c r="AP10" s="36"/>
      <c r="AQ10" s="17"/>
      <c r="AR10" s="17"/>
      <c r="AS10" s="17"/>
      <c r="AT10" s="17"/>
      <c r="AX10" s="6"/>
      <c r="BG10" s="7"/>
      <c r="BP10" s="47"/>
      <c r="BQ10" s="38"/>
      <c r="BR10" s="38"/>
      <c r="BS10" s="20"/>
      <c r="BT10" s="36"/>
      <c r="BU10" s="36"/>
      <c r="BV10" s="38"/>
      <c r="BW10" s="36"/>
      <c r="BX10" s="47"/>
      <c r="CK10" s="2"/>
    </row>
    <row r="11" ht="12.75">
      <c r="BW11" s="36"/>
    </row>
    <row r="12" spans="1:89" ht="12.75">
      <c r="A12" s="15"/>
      <c r="B12" s="14"/>
      <c r="C12" s="14"/>
      <c r="D12" s="14"/>
      <c r="E12" s="14"/>
      <c r="F12" s="2"/>
      <c r="G12" s="2"/>
      <c r="H12" s="2"/>
      <c r="I12" s="2"/>
      <c r="J12" s="14"/>
      <c r="K12" s="2"/>
      <c r="L12" s="14"/>
      <c r="M12" s="14"/>
      <c r="N12" s="2"/>
      <c r="O12" s="10"/>
      <c r="P12" s="10"/>
      <c r="Q12" s="10"/>
      <c r="R12" s="26"/>
      <c r="S12" s="26"/>
      <c r="T12" s="26"/>
      <c r="U12" s="47"/>
      <c r="V12" s="47"/>
      <c r="W12" s="22"/>
      <c r="X12" s="22"/>
      <c r="AB12" s="47"/>
      <c r="AF12" s="22"/>
      <c r="AJ12" s="6"/>
      <c r="AK12" s="22"/>
      <c r="BG12" s="7"/>
      <c r="BP12" s="47"/>
      <c r="BQ12" s="38"/>
      <c r="BR12" s="38"/>
      <c r="BS12" s="20"/>
      <c r="BT12" s="36"/>
      <c r="BU12" s="36"/>
      <c r="BV12" s="38"/>
      <c r="BW12" s="47"/>
      <c r="BX12" s="47"/>
      <c r="CK12" s="2"/>
    </row>
    <row r="13" spans="1:89" ht="12.75">
      <c r="A13" s="15"/>
      <c r="B13" s="14"/>
      <c r="C13" s="14"/>
      <c r="D13" s="14"/>
      <c r="E13" s="14"/>
      <c r="F13" s="2"/>
      <c r="G13" s="2"/>
      <c r="H13" s="2"/>
      <c r="I13" s="2"/>
      <c r="J13" s="14"/>
      <c r="K13" s="2"/>
      <c r="L13" s="14"/>
      <c r="M13" s="14"/>
      <c r="N13" s="2"/>
      <c r="O13" s="10"/>
      <c r="P13" s="10"/>
      <c r="Q13" s="10"/>
      <c r="R13" s="26"/>
      <c r="S13" s="26"/>
      <c r="T13" s="26"/>
      <c r="U13" s="47"/>
      <c r="V13" s="47"/>
      <c r="W13" s="22"/>
      <c r="X13" s="22"/>
      <c r="AB13" s="47"/>
      <c r="AF13" s="22"/>
      <c r="AJ13" s="6"/>
      <c r="AK13" s="22"/>
      <c r="AX13" s="6"/>
      <c r="BG13" s="7"/>
      <c r="BP13" s="47"/>
      <c r="BQ13" s="38"/>
      <c r="BR13" s="38"/>
      <c r="BS13" s="20"/>
      <c r="BT13" s="36"/>
      <c r="BU13" s="36"/>
      <c r="BV13" s="38"/>
      <c r="BW13" s="47"/>
      <c r="BX13" s="47"/>
      <c r="CK13" s="2"/>
    </row>
    <row r="14" spans="1:89" ht="12.75">
      <c r="A14" s="15"/>
      <c r="B14" s="14"/>
      <c r="C14" s="14"/>
      <c r="D14" s="14"/>
      <c r="E14" s="14"/>
      <c r="F14" s="2"/>
      <c r="G14" s="2"/>
      <c r="H14" s="2"/>
      <c r="I14" s="2"/>
      <c r="J14" s="14"/>
      <c r="K14" s="2"/>
      <c r="L14" s="14"/>
      <c r="M14" s="14"/>
      <c r="N14" s="2"/>
      <c r="O14" s="10"/>
      <c r="P14" s="10"/>
      <c r="Q14" s="10"/>
      <c r="R14" s="26"/>
      <c r="S14" s="26"/>
      <c r="T14" s="26"/>
      <c r="U14" s="47"/>
      <c r="V14" s="47"/>
      <c r="W14" s="22"/>
      <c r="X14" s="22"/>
      <c r="AB14" s="47"/>
      <c r="AF14" s="22"/>
      <c r="AJ14" s="6"/>
      <c r="AK14" s="22"/>
      <c r="BG14" s="7"/>
      <c r="BP14" s="47"/>
      <c r="BQ14" s="38"/>
      <c r="BR14" s="38"/>
      <c r="BS14" s="20"/>
      <c r="BT14" s="36"/>
      <c r="BU14" s="36"/>
      <c r="BV14" s="38"/>
      <c r="BW14" s="47"/>
      <c r="BX14" s="47"/>
      <c r="CK14" s="2"/>
    </row>
    <row r="16" spans="1:89" ht="12.75">
      <c r="A16" s="15"/>
      <c r="B16" s="14"/>
      <c r="C16" s="14"/>
      <c r="D16" s="14"/>
      <c r="E16" s="14"/>
      <c r="F16" s="2"/>
      <c r="G16" s="2"/>
      <c r="H16" s="2"/>
      <c r="I16" s="2"/>
      <c r="J16" s="14"/>
      <c r="K16" s="2"/>
      <c r="L16" s="14"/>
      <c r="M16" s="14"/>
      <c r="N16" s="2"/>
      <c r="O16" s="10"/>
      <c r="P16" s="10"/>
      <c r="Q16" s="10"/>
      <c r="R16" s="26"/>
      <c r="S16" s="26"/>
      <c r="T16" s="26"/>
      <c r="U16" s="47"/>
      <c r="V16" s="47"/>
      <c r="W16" s="22"/>
      <c r="X16" s="22"/>
      <c r="AB16" s="47"/>
      <c r="AF16" s="22"/>
      <c r="AJ16" s="6"/>
      <c r="AP16" s="36"/>
      <c r="AQ16" s="17"/>
      <c r="AR16" s="17"/>
      <c r="AS16" s="17"/>
      <c r="AT16" s="17"/>
      <c r="AU16" s="6"/>
      <c r="BG16" s="7"/>
      <c r="BP16" s="47"/>
      <c r="BQ16" s="38"/>
      <c r="BR16" s="38"/>
      <c r="BS16" s="20"/>
      <c r="BT16" s="36"/>
      <c r="BU16" s="36"/>
      <c r="BV16" s="38"/>
      <c r="BW16" s="47"/>
      <c r="BX16" s="47"/>
      <c r="CK16" s="2"/>
    </row>
    <row r="17" spans="1:89" ht="12.75">
      <c r="A17" s="15"/>
      <c r="B17" s="14"/>
      <c r="C17" s="14"/>
      <c r="D17" s="14"/>
      <c r="E17" s="14"/>
      <c r="F17" s="2"/>
      <c r="G17" s="2"/>
      <c r="H17" s="2"/>
      <c r="I17" s="2"/>
      <c r="J17" s="14"/>
      <c r="K17" s="2"/>
      <c r="L17" s="14"/>
      <c r="M17" s="14"/>
      <c r="N17" s="2"/>
      <c r="O17" s="10"/>
      <c r="P17" s="10"/>
      <c r="Q17" s="10"/>
      <c r="R17" s="26"/>
      <c r="S17" s="26"/>
      <c r="T17" s="26"/>
      <c r="U17" s="47"/>
      <c r="V17" s="47"/>
      <c r="W17" s="22"/>
      <c r="X17" s="22"/>
      <c r="AB17" s="47"/>
      <c r="AF17" s="22"/>
      <c r="AJ17" s="6"/>
      <c r="AP17" s="36"/>
      <c r="AQ17" s="17"/>
      <c r="AR17" s="17"/>
      <c r="AS17" s="17"/>
      <c r="AT17" s="17"/>
      <c r="BG17" s="6"/>
      <c r="BP17" s="47"/>
      <c r="BQ17" s="38"/>
      <c r="BR17" s="38"/>
      <c r="BS17" s="20"/>
      <c r="BT17" s="36"/>
      <c r="BU17" s="36"/>
      <c r="BV17" s="38"/>
      <c r="BW17" s="47"/>
      <c r="BX17" s="47"/>
      <c r="CB17" s="22"/>
      <c r="CK17" s="2"/>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12.xml><?xml version="1.0" encoding="utf-8"?>
<worksheet xmlns="http://schemas.openxmlformats.org/spreadsheetml/2006/main" xmlns:r="http://schemas.openxmlformats.org/officeDocument/2006/relationships">
  <sheetPr>
    <tabColor indexed="21"/>
  </sheetPr>
  <dimension ref="A1:DA21"/>
  <sheetViews>
    <sheetView zoomScalePageLayoutView="0" workbookViewId="0" topLeftCell="A1">
      <pane ySplit="7" topLeftCell="A8" activePane="bottomLeft" state="frozen"/>
      <selection pane="topLeft" activeCell="A1" sqref="A1"/>
      <selection pane="bottomLeft" activeCell="C1" sqref="C1"/>
    </sheetView>
  </sheetViews>
  <sheetFormatPr defaultColWidth="9.140625" defaultRowHeight="12.75"/>
  <cols>
    <col min="1" max="1" width="5.7109375" style="0" customWidth="1"/>
    <col min="2" max="2" width="8.28125" style="0" customWidth="1"/>
    <col min="3" max="3" width="8.421875" style="0" customWidth="1"/>
    <col min="4" max="4" width="5.57421875" style="0" customWidth="1"/>
    <col min="5" max="5" width="6.7109375" style="0" customWidth="1"/>
    <col min="6" max="6" width="8.8515625" style="0" customWidth="1"/>
    <col min="7" max="7" width="8.7109375" style="0" customWidth="1"/>
    <col min="8" max="8" width="12.8515625" style="0" customWidth="1"/>
    <col min="9" max="9" width="12.00390625" style="0" customWidth="1"/>
    <col min="10" max="10" width="7.57421875" style="0" customWidth="1"/>
    <col min="11" max="11" width="19.00390625" style="0" customWidth="1"/>
    <col min="12" max="12" width="6.28125" style="0" customWidth="1"/>
    <col min="13" max="13" width="7.57421875" style="0" customWidth="1"/>
    <col min="14" max="14" width="10.71093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3.8515625" style="0" customWidth="1"/>
    <col min="72" max="74" width="19.00390625" style="0" customWidth="1"/>
    <col min="75" max="75" width="9.281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21.00390625" style="0" customWidth="1"/>
    <col min="90" max="90" width="9.421875" style="0" customWidth="1"/>
    <col min="91" max="91" width="13.421875" style="0" customWidth="1"/>
  </cols>
  <sheetData>
    <row r="1" spans="1:88" ht="12.75">
      <c r="A1" s="14"/>
      <c r="B1" s="14"/>
      <c r="C1" s="4" t="s">
        <v>337</v>
      </c>
      <c r="D1" s="3"/>
      <c r="E1" s="18"/>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218</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105"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row>
    <row r="8" spans="1:88" ht="12.75">
      <c r="A8" s="14"/>
      <c r="B8" s="14"/>
      <c r="C8" s="14"/>
      <c r="D8" s="14"/>
      <c r="E8" s="18"/>
      <c r="F8" s="26"/>
      <c r="G8" s="18"/>
      <c r="H8" s="2"/>
      <c r="I8" s="2"/>
      <c r="J8" s="14"/>
      <c r="K8" s="18"/>
      <c r="L8" s="16"/>
      <c r="M8" s="16"/>
      <c r="N8" s="2"/>
      <c r="O8" s="10"/>
      <c r="P8" s="10"/>
      <c r="Q8" s="10"/>
      <c r="R8" s="27"/>
      <c r="S8" s="26"/>
      <c r="T8" s="26"/>
      <c r="U8" s="22"/>
      <c r="V8" s="22"/>
      <c r="W8" s="22"/>
      <c r="X8" s="22"/>
      <c r="AJ8" s="6"/>
      <c r="AK8" s="17"/>
      <c r="AL8" s="17"/>
      <c r="AM8" s="17"/>
      <c r="AN8" s="17"/>
      <c r="AO8" s="17"/>
      <c r="AP8" s="17"/>
      <c r="AU8" s="17"/>
      <c r="AV8" s="17"/>
      <c r="AW8" s="17"/>
      <c r="AX8" s="17"/>
      <c r="AY8" s="17"/>
      <c r="AZ8" s="17"/>
      <c r="BA8" s="36"/>
      <c r="BB8" s="17"/>
      <c r="BC8" s="17"/>
      <c r="BD8" s="17"/>
      <c r="BG8" s="17"/>
      <c r="BH8" s="36"/>
      <c r="BI8" s="36"/>
      <c r="BJ8" s="36"/>
      <c r="BK8" s="36"/>
      <c r="BL8" s="36"/>
      <c r="BM8" s="17"/>
      <c r="BN8" s="17"/>
      <c r="BO8" s="17"/>
      <c r="BP8" s="17"/>
      <c r="BQ8" s="38"/>
      <c r="BR8" s="17"/>
      <c r="BS8" s="17"/>
      <c r="BT8" s="17"/>
      <c r="BU8" s="17"/>
      <c r="BV8" s="17"/>
      <c r="BW8" s="17"/>
      <c r="BY8" s="36"/>
      <c r="BZ8" s="36"/>
      <c r="CA8" s="36"/>
      <c r="CB8" s="36"/>
      <c r="CC8" s="36"/>
      <c r="CE8" s="34"/>
      <c r="CF8" s="34"/>
      <c r="CG8" s="17"/>
      <c r="CH8" s="34"/>
      <c r="CI8" s="34"/>
      <c r="CJ8" s="17"/>
    </row>
    <row r="9" spans="1:89" ht="12.75">
      <c r="A9" s="15"/>
      <c r="B9" s="14"/>
      <c r="C9" s="14"/>
      <c r="D9" s="14"/>
      <c r="E9" s="14"/>
      <c r="F9" s="2"/>
      <c r="G9" s="2"/>
      <c r="H9" s="2"/>
      <c r="I9" s="2"/>
      <c r="J9" s="14"/>
      <c r="K9" s="2"/>
      <c r="L9" s="14"/>
      <c r="M9" s="14"/>
      <c r="N9" s="2"/>
      <c r="O9" s="10"/>
      <c r="P9" s="10"/>
      <c r="Q9" s="10"/>
      <c r="R9" s="26"/>
      <c r="S9" s="26"/>
      <c r="T9" s="26"/>
      <c r="U9" s="47"/>
      <c r="V9" s="47"/>
      <c r="X9" s="22"/>
      <c r="AB9" s="47"/>
      <c r="AJ9" s="7"/>
      <c r="AW9" s="7"/>
      <c r="BD9" s="7"/>
      <c r="BE9" s="17"/>
      <c r="BF9" s="17"/>
      <c r="BW9" s="47"/>
      <c r="BX9" s="47"/>
      <c r="CJ9" s="14"/>
      <c r="CK9" s="2"/>
    </row>
    <row r="10" spans="1:89" ht="12.75">
      <c r="A10" s="15"/>
      <c r="B10" s="14"/>
      <c r="C10" s="14"/>
      <c r="D10" s="14"/>
      <c r="E10" s="14"/>
      <c r="F10" s="2"/>
      <c r="G10" s="2"/>
      <c r="H10" s="2"/>
      <c r="I10" s="2"/>
      <c r="J10" s="14"/>
      <c r="K10" s="2"/>
      <c r="L10" s="14"/>
      <c r="M10" s="14"/>
      <c r="N10" s="2"/>
      <c r="O10" s="10"/>
      <c r="P10" s="10"/>
      <c r="Q10" s="10"/>
      <c r="R10" s="26"/>
      <c r="S10" s="26"/>
      <c r="T10" s="26"/>
      <c r="U10" s="47"/>
      <c r="V10" s="47"/>
      <c r="X10" s="22"/>
      <c r="AB10" s="47"/>
      <c r="AJ10" s="7"/>
      <c r="AW10" s="7"/>
      <c r="BD10" s="7"/>
      <c r="BE10" s="17"/>
      <c r="BF10" s="17"/>
      <c r="BW10" s="47"/>
      <c r="BX10" s="47"/>
      <c r="CJ10" s="14"/>
      <c r="CK10" s="2"/>
    </row>
    <row r="11" spans="1:89" ht="12.75">
      <c r="A11" s="15"/>
      <c r="B11" s="14"/>
      <c r="C11" s="14"/>
      <c r="D11" s="14"/>
      <c r="E11" s="14"/>
      <c r="F11" s="2"/>
      <c r="G11" s="2"/>
      <c r="H11" s="2"/>
      <c r="I11" s="2"/>
      <c r="J11" s="14"/>
      <c r="K11" s="2"/>
      <c r="L11" s="14"/>
      <c r="M11" s="14"/>
      <c r="N11" s="2"/>
      <c r="O11" s="10"/>
      <c r="P11" s="10"/>
      <c r="Q11" s="10"/>
      <c r="R11" s="26"/>
      <c r="S11" s="26"/>
      <c r="T11" s="26"/>
      <c r="U11" s="47"/>
      <c r="V11" s="47"/>
      <c r="X11" s="22"/>
      <c r="AB11" s="47"/>
      <c r="AJ11" s="7"/>
      <c r="AW11" s="7"/>
      <c r="BD11" s="7"/>
      <c r="BE11" s="17"/>
      <c r="BF11" s="17"/>
      <c r="BW11" s="47"/>
      <c r="BX11" s="47"/>
      <c r="CJ11" s="14"/>
      <c r="CK11" s="2"/>
    </row>
    <row r="13" spans="1:89" ht="12.75">
      <c r="A13" s="15"/>
      <c r="B13" s="14"/>
      <c r="C13" s="14"/>
      <c r="D13" s="14"/>
      <c r="E13" s="14"/>
      <c r="F13" s="2"/>
      <c r="G13" s="2"/>
      <c r="H13" s="2"/>
      <c r="I13" s="2"/>
      <c r="J13" s="14"/>
      <c r="K13" s="2"/>
      <c r="L13" s="14"/>
      <c r="M13" s="14"/>
      <c r="N13" s="2"/>
      <c r="O13" s="10"/>
      <c r="P13" s="10"/>
      <c r="Q13" s="10"/>
      <c r="R13" s="26"/>
      <c r="S13" s="26"/>
      <c r="T13" s="26"/>
      <c r="U13" s="47"/>
      <c r="V13" s="47"/>
      <c r="W13" s="47"/>
      <c r="X13" s="22"/>
      <c r="AB13" s="47"/>
      <c r="AJ13" s="7"/>
      <c r="AK13" s="22"/>
      <c r="BD13" s="7"/>
      <c r="BE13" s="17"/>
      <c r="BF13" s="17"/>
      <c r="BS13" s="20"/>
      <c r="BW13" s="47"/>
      <c r="BX13" s="47"/>
      <c r="CJ13" s="16"/>
      <c r="CK13" s="2"/>
    </row>
    <row r="14" spans="1:89" ht="12.75">
      <c r="A14" s="15"/>
      <c r="B14" s="14"/>
      <c r="C14" s="14"/>
      <c r="D14" s="14"/>
      <c r="E14" s="14"/>
      <c r="F14" s="2"/>
      <c r="G14" s="2"/>
      <c r="H14" s="2"/>
      <c r="I14" s="2"/>
      <c r="J14" s="14"/>
      <c r="K14" s="2"/>
      <c r="L14" s="14"/>
      <c r="M14" s="14"/>
      <c r="N14" s="2"/>
      <c r="O14" s="10"/>
      <c r="P14" s="10"/>
      <c r="Q14" s="10"/>
      <c r="R14" s="26"/>
      <c r="S14" s="26"/>
      <c r="T14" s="26"/>
      <c r="U14" s="47"/>
      <c r="V14" s="47"/>
      <c r="W14" s="47"/>
      <c r="X14" s="22"/>
      <c r="AB14" s="47"/>
      <c r="AJ14" s="7"/>
      <c r="AK14" s="22"/>
      <c r="BD14" s="7"/>
      <c r="BE14" s="17"/>
      <c r="BF14" s="17"/>
      <c r="BS14" s="20"/>
      <c r="BW14" s="47"/>
      <c r="BX14" s="47"/>
      <c r="CJ14" s="16"/>
      <c r="CK14" s="2"/>
    </row>
    <row r="16" spans="1:89" ht="12.75">
      <c r="A16" s="15"/>
      <c r="B16" s="14"/>
      <c r="C16" s="14"/>
      <c r="D16" s="14"/>
      <c r="E16" s="14"/>
      <c r="F16" s="2"/>
      <c r="G16" s="2"/>
      <c r="H16" s="2"/>
      <c r="I16" s="2"/>
      <c r="J16" s="14"/>
      <c r="K16" s="2"/>
      <c r="L16" s="14"/>
      <c r="M16" s="14"/>
      <c r="N16" s="2"/>
      <c r="O16" s="10"/>
      <c r="P16" s="10"/>
      <c r="Q16" s="10"/>
      <c r="R16" s="26"/>
      <c r="S16" s="26"/>
      <c r="T16" s="26"/>
      <c r="U16" s="47"/>
      <c r="V16" s="47"/>
      <c r="X16" s="22"/>
      <c r="AB16" s="47"/>
      <c r="AJ16" s="7"/>
      <c r="BD16" s="7"/>
      <c r="BE16" s="17"/>
      <c r="BF16" s="17"/>
      <c r="BS16" s="20"/>
      <c r="BW16" s="47"/>
      <c r="BX16" s="47"/>
      <c r="CJ16" s="16"/>
      <c r="CK16" s="2"/>
    </row>
    <row r="17" spans="1:89" ht="12.75">
      <c r="A17" s="15"/>
      <c r="B17" s="14"/>
      <c r="C17" s="14"/>
      <c r="D17" s="14"/>
      <c r="E17" s="14"/>
      <c r="F17" s="2"/>
      <c r="G17" s="2"/>
      <c r="H17" s="2"/>
      <c r="I17" s="2"/>
      <c r="J17" s="14"/>
      <c r="K17" s="2"/>
      <c r="L17" s="14"/>
      <c r="M17" s="14"/>
      <c r="N17" s="2"/>
      <c r="O17" s="10"/>
      <c r="P17" s="10"/>
      <c r="Q17" s="10"/>
      <c r="R17" s="26"/>
      <c r="S17" s="26"/>
      <c r="T17" s="26"/>
      <c r="U17" s="47"/>
      <c r="V17" s="47"/>
      <c r="X17" s="22"/>
      <c r="AB17" s="47"/>
      <c r="AJ17" s="7"/>
      <c r="BD17" s="7"/>
      <c r="BE17" s="17"/>
      <c r="BF17" s="17"/>
      <c r="BS17" s="20"/>
      <c r="BW17" s="47"/>
      <c r="BX17" s="47"/>
      <c r="CJ17" s="16"/>
      <c r="CK17" s="2"/>
    </row>
    <row r="18" spans="1:89" ht="12.75">
      <c r="A18" s="15"/>
      <c r="B18" s="14"/>
      <c r="C18" s="14"/>
      <c r="D18" s="14"/>
      <c r="E18" s="14"/>
      <c r="F18" s="2"/>
      <c r="G18" s="2"/>
      <c r="H18" s="2"/>
      <c r="I18" s="2"/>
      <c r="J18" s="14"/>
      <c r="K18" s="2"/>
      <c r="L18" s="14"/>
      <c r="M18" s="14"/>
      <c r="N18" s="2"/>
      <c r="O18" s="10"/>
      <c r="P18" s="10"/>
      <c r="Q18" s="10"/>
      <c r="R18" s="26"/>
      <c r="S18" s="26"/>
      <c r="T18" s="26"/>
      <c r="U18" s="47"/>
      <c r="V18" s="47"/>
      <c r="X18" s="22"/>
      <c r="AB18" s="47"/>
      <c r="AJ18" s="7"/>
      <c r="BD18" s="7"/>
      <c r="BE18" s="17"/>
      <c r="BF18" s="17"/>
      <c r="BS18" s="20"/>
      <c r="BW18" s="47"/>
      <c r="BX18" s="47"/>
      <c r="CJ18" s="16"/>
      <c r="CK18" s="2"/>
    </row>
    <row r="19" spans="1:89" ht="12.75">
      <c r="A19" s="15"/>
      <c r="B19" s="14"/>
      <c r="C19" s="14"/>
      <c r="D19" s="14"/>
      <c r="E19" s="14"/>
      <c r="F19" s="2"/>
      <c r="G19" s="2"/>
      <c r="H19" s="2"/>
      <c r="I19" s="2"/>
      <c r="J19" s="14"/>
      <c r="K19" s="2"/>
      <c r="L19" s="14"/>
      <c r="M19" s="14"/>
      <c r="N19" s="2"/>
      <c r="O19" s="10"/>
      <c r="P19" s="10"/>
      <c r="Q19" s="10"/>
      <c r="R19" s="26"/>
      <c r="S19" s="26"/>
      <c r="T19" s="26"/>
      <c r="U19" s="47"/>
      <c r="V19" s="47"/>
      <c r="X19" s="22"/>
      <c r="AB19" s="47"/>
      <c r="AJ19" s="7"/>
      <c r="BD19" s="7"/>
      <c r="BE19" s="17"/>
      <c r="BF19" s="17"/>
      <c r="BS19" s="20"/>
      <c r="BW19" s="47"/>
      <c r="BX19" s="47"/>
      <c r="CJ19" s="16"/>
      <c r="CK19" s="2"/>
    </row>
    <row r="20" spans="1:89" ht="12.75">
      <c r="A20" s="15"/>
      <c r="B20" s="14"/>
      <c r="C20" s="14"/>
      <c r="D20" s="14"/>
      <c r="E20" s="14"/>
      <c r="F20" s="2"/>
      <c r="G20" s="2"/>
      <c r="H20" s="2"/>
      <c r="I20" s="2"/>
      <c r="J20" s="14"/>
      <c r="K20" s="2"/>
      <c r="L20" s="14"/>
      <c r="M20" s="14"/>
      <c r="N20" s="2"/>
      <c r="O20" s="10"/>
      <c r="P20" s="10"/>
      <c r="Q20" s="10"/>
      <c r="R20" s="26"/>
      <c r="S20" s="26"/>
      <c r="T20" s="26"/>
      <c r="U20" s="47"/>
      <c r="V20" s="47"/>
      <c r="X20" s="22"/>
      <c r="AB20" s="47"/>
      <c r="AJ20" s="7"/>
      <c r="BD20" s="7"/>
      <c r="BE20" s="17"/>
      <c r="BF20" s="17"/>
      <c r="BS20" s="20"/>
      <c r="BW20" s="47"/>
      <c r="BX20" s="47"/>
      <c r="CJ20" s="16"/>
      <c r="CK20" s="2"/>
    </row>
    <row r="21" spans="1:89" ht="12.75">
      <c r="A21" s="15"/>
      <c r="B21" s="14"/>
      <c r="C21" s="14"/>
      <c r="D21" s="14"/>
      <c r="E21" s="14"/>
      <c r="F21" s="2"/>
      <c r="G21" s="2"/>
      <c r="H21" s="2"/>
      <c r="I21" s="2"/>
      <c r="J21" s="14"/>
      <c r="K21" s="2"/>
      <c r="L21" s="14"/>
      <c r="M21" s="14"/>
      <c r="N21" s="2"/>
      <c r="O21" s="10"/>
      <c r="P21" s="10"/>
      <c r="Q21" s="10"/>
      <c r="R21" s="26"/>
      <c r="S21" s="26"/>
      <c r="T21" s="26"/>
      <c r="U21" s="47"/>
      <c r="V21" s="47"/>
      <c r="X21" s="22"/>
      <c r="AB21" s="47"/>
      <c r="AJ21" s="7"/>
      <c r="BD21" s="7"/>
      <c r="BE21" s="17"/>
      <c r="BF21" s="17"/>
      <c r="BL21" s="47"/>
      <c r="BQ21" s="40"/>
      <c r="BR21" s="40"/>
      <c r="BS21" s="20"/>
      <c r="BW21" s="47"/>
      <c r="BX21" s="47"/>
      <c r="CJ21" s="16"/>
      <c r="CK21" s="2"/>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13.xml><?xml version="1.0" encoding="utf-8"?>
<worksheet xmlns="http://schemas.openxmlformats.org/spreadsheetml/2006/main" xmlns:r="http://schemas.openxmlformats.org/officeDocument/2006/relationships">
  <sheetPr>
    <tabColor indexed="22"/>
  </sheetPr>
  <dimension ref="A1:DA16"/>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5.7109375" style="0" customWidth="1"/>
    <col min="2" max="2" width="8.28125" style="0" customWidth="1"/>
    <col min="3" max="3" width="8.42187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31.421875" style="0" customWidth="1"/>
    <col min="10" max="10" width="7.57421875" style="0" customWidth="1"/>
    <col min="11" max="11" width="22.57421875" style="0" customWidth="1"/>
    <col min="12" max="12" width="6.28125" style="0" customWidth="1"/>
    <col min="13" max="13" width="7.57421875" style="0" customWidth="1"/>
    <col min="14" max="14" width="10.71093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3.8515625" style="0" customWidth="1"/>
    <col min="72" max="74" width="19.00390625" style="0" customWidth="1"/>
    <col min="75" max="75" width="9.281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21.00390625" style="0" customWidth="1"/>
    <col min="90" max="90" width="9.421875" style="0" customWidth="1"/>
    <col min="91" max="91" width="12.7109375" style="0" customWidth="1"/>
  </cols>
  <sheetData>
    <row r="1" spans="1:88" ht="12.75">
      <c r="A1" s="14"/>
      <c r="B1" s="9" t="s">
        <v>1160</v>
      </c>
      <c r="C1" s="4"/>
      <c r="D1" s="3"/>
      <c r="E1" s="4" t="s">
        <v>337</v>
      </c>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218</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105"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row>
    <row r="9" spans="1:89" ht="12.75">
      <c r="A9" s="15">
        <v>1407</v>
      </c>
      <c r="B9" s="14" t="s">
        <v>756</v>
      </c>
      <c r="C9" s="14" t="s">
        <v>1018</v>
      </c>
      <c r="D9" s="14" t="s">
        <v>9</v>
      </c>
      <c r="E9" s="14" t="s">
        <v>195</v>
      </c>
      <c r="F9" s="2" t="s">
        <v>83</v>
      </c>
      <c r="G9" s="2">
        <v>3</v>
      </c>
      <c r="H9" t="s">
        <v>1160</v>
      </c>
      <c r="I9" t="s">
        <v>292</v>
      </c>
      <c r="J9" s="14" t="s">
        <v>240</v>
      </c>
      <c r="K9" s="2" t="s">
        <v>1161</v>
      </c>
      <c r="L9" s="14" t="s">
        <v>1149</v>
      </c>
      <c r="M9" s="14" t="s">
        <v>241</v>
      </c>
      <c r="N9" s="2" t="s">
        <v>587</v>
      </c>
      <c r="O9" s="10">
        <v>4.5</v>
      </c>
      <c r="P9" s="10"/>
      <c r="Q9" s="10"/>
      <c r="R9" s="26"/>
      <c r="S9" s="26"/>
      <c r="T9" s="26"/>
      <c r="U9" s="47">
        <v>101.25</v>
      </c>
      <c r="V9" s="47">
        <v>22.5</v>
      </c>
      <c r="W9" s="22"/>
      <c r="X9" s="6">
        <v>1.875</v>
      </c>
      <c r="AC9">
        <v>8</v>
      </c>
      <c r="AD9">
        <v>8</v>
      </c>
      <c r="AE9">
        <v>9</v>
      </c>
      <c r="AF9" s="22">
        <v>8.4375</v>
      </c>
      <c r="AG9">
        <v>1</v>
      </c>
      <c r="AH9">
        <v>17</v>
      </c>
      <c r="AI9">
        <v>6</v>
      </c>
      <c r="AJ9" s="22">
        <v>1.875</v>
      </c>
      <c r="AK9" s="22"/>
      <c r="AX9" s="7"/>
      <c r="AY9" s="17"/>
      <c r="AZ9" s="17"/>
      <c r="BG9" s="22">
        <v>1.875</v>
      </c>
      <c r="BP9" s="36"/>
      <c r="BS9" s="20"/>
      <c r="BW9" s="19">
        <v>101.25</v>
      </c>
      <c r="BX9" s="19">
        <v>22.5</v>
      </c>
      <c r="CJ9">
        <v>1407</v>
      </c>
      <c r="CK9" s="2" t="s">
        <v>1161</v>
      </c>
    </row>
    <row r="10" spans="1:89" ht="12.75">
      <c r="A10" s="15">
        <v>1407</v>
      </c>
      <c r="B10" s="14" t="s">
        <v>756</v>
      </c>
      <c r="C10" s="14" t="s">
        <v>1018</v>
      </c>
      <c r="D10" s="14" t="s">
        <v>9</v>
      </c>
      <c r="E10" s="14" t="s">
        <v>195</v>
      </c>
      <c r="F10" s="2" t="s">
        <v>84</v>
      </c>
      <c r="G10" s="2">
        <v>3</v>
      </c>
      <c r="H10" t="s">
        <v>1160</v>
      </c>
      <c r="I10" t="s">
        <v>287</v>
      </c>
      <c r="J10" s="14" t="s">
        <v>240</v>
      </c>
      <c r="K10" s="2" t="s">
        <v>1161</v>
      </c>
      <c r="L10" s="14" t="s">
        <v>1149</v>
      </c>
      <c r="M10" s="14" t="s">
        <v>241</v>
      </c>
      <c r="N10" s="2" t="s">
        <v>187</v>
      </c>
      <c r="O10" s="10">
        <v>2</v>
      </c>
      <c r="P10" s="10"/>
      <c r="Q10" s="10"/>
      <c r="R10" s="26"/>
      <c r="S10" s="26"/>
      <c r="T10" s="26"/>
      <c r="U10" s="47">
        <v>45</v>
      </c>
      <c r="V10" s="47">
        <v>22.5</v>
      </c>
      <c r="W10" s="22"/>
      <c r="X10" s="6">
        <v>1.875</v>
      </c>
      <c r="Y10">
        <v>22</v>
      </c>
      <c r="Z10">
        <v>10</v>
      </c>
      <c r="AA10">
        <v>0</v>
      </c>
      <c r="AB10" s="47">
        <v>22.5</v>
      </c>
      <c r="AC10">
        <v>1</v>
      </c>
      <c r="AD10">
        <v>17</v>
      </c>
      <c r="AE10">
        <v>6</v>
      </c>
      <c r="AF10" s="22">
        <v>1.875</v>
      </c>
      <c r="AG10">
        <v>1</v>
      </c>
      <c r="AH10">
        <v>17</v>
      </c>
      <c r="AI10">
        <v>6</v>
      </c>
      <c r="AJ10" s="22">
        <v>1.875</v>
      </c>
      <c r="AK10" s="22"/>
      <c r="BB10" s="7"/>
      <c r="BG10" s="22">
        <v>1.875</v>
      </c>
      <c r="BP10" s="36"/>
      <c r="BS10" s="20"/>
      <c r="BW10" s="19">
        <v>45</v>
      </c>
      <c r="BX10" s="19">
        <v>22.5</v>
      </c>
      <c r="CJ10">
        <v>1407</v>
      </c>
      <c r="CK10" s="2" t="s">
        <v>1161</v>
      </c>
    </row>
    <row r="11" spans="1:89" ht="12.75">
      <c r="A11" s="15">
        <v>1407</v>
      </c>
      <c r="B11" s="14" t="s">
        <v>756</v>
      </c>
      <c r="C11" s="14" t="s">
        <v>1018</v>
      </c>
      <c r="D11" s="14" t="s">
        <v>9</v>
      </c>
      <c r="E11" s="14" t="s">
        <v>195</v>
      </c>
      <c r="F11" s="2" t="s">
        <v>85</v>
      </c>
      <c r="G11" s="2">
        <v>3</v>
      </c>
      <c r="H11" t="s">
        <v>1160</v>
      </c>
      <c r="I11" t="s">
        <v>986</v>
      </c>
      <c r="J11" s="14" t="s">
        <v>240</v>
      </c>
      <c r="K11" s="2" t="s">
        <v>1163</v>
      </c>
      <c r="L11" s="14" t="s">
        <v>1149</v>
      </c>
      <c r="M11" s="14" t="s">
        <v>919</v>
      </c>
      <c r="N11" s="2" t="s">
        <v>628</v>
      </c>
      <c r="O11" s="10">
        <v>1</v>
      </c>
      <c r="P11" s="10"/>
      <c r="Q11" s="10"/>
      <c r="R11" s="26"/>
      <c r="S11" s="26"/>
      <c r="T11" s="26"/>
      <c r="U11" s="47"/>
      <c r="V11" s="47"/>
      <c r="W11" s="22"/>
      <c r="X11" s="6"/>
      <c r="AB11" s="47"/>
      <c r="AF11" s="22"/>
      <c r="AK11" s="22"/>
      <c r="BB11" s="7"/>
      <c r="BP11" s="36"/>
      <c r="BS11" s="20"/>
      <c r="BW11" s="19"/>
      <c r="BX11" s="19"/>
      <c r="CJ11">
        <v>1407</v>
      </c>
      <c r="CK11" s="2" t="s">
        <v>1163</v>
      </c>
    </row>
    <row r="13" spans="1:90" ht="12.75">
      <c r="A13" s="15">
        <v>1407</v>
      </c>
      <c r="B13" s="14" t="s">
        <v>756</v>
      </c>
      <c r="C13" s="14" t="s">
        <v>214</v>
      </c>
      <c r="D13" s="14" t="s">
        <v>188</v>
      </c>
      <c r="E13" s="14" t="s">
        <v>204</v>
      </c>
      <c r="F13" s="35" t="s">
        <v>120</v>
      </c>
      <c r="G13" s="2">
        <v>3</v>
      </c>
      <c r="H13" t="s">
        <v>1160</v>
      </c>
      <c r="I13" t="s">
        <v>292</v>
      </c>
      <c r="J13" s="14" t="s">
        <v>240</v>
      </c>
      <c r="K13" s="2" t="s">
        <v>1161</v>
      </c>
      <c r="L13" s="14" t="s">
        <v>1149</v>
      </c>
      <c r="M13" s="14" t="s">
        <v>241</v>
      </c>
      <c r="N13" s="2" t="s">
        <v>774</v>
      </c>
      <c r="O13" s="10">
        <v>4.5</v>
      </c>
      <c r="P13" s="10"/>
      <c r="Q13" s="10"/>
      <c r="R13" s="26"/>
      <c r="S13" s="26"/>
      <c r="T13" s="26"/>
      <c r="U13" s="47">
        <v>101.25</v>
      </c>
      <c r="V13" s="47">
        <v>22.5</v>
      </c>
      <c r="W13" s="22"/>
      <c r="X13" s="22">
        <v>1.875</v>
      </c>
      <c r="AB13" s="47"/>
      <c r="AC13">
        <v>8</v>
      </c>
      <c r="AD13">
        <v>8</v>
      </c>
      <c r="AE13">
        <v>9</v>
      </c>
      <c r="AF13" s="22">
        <v>8.4375</v>
      </c>
      <c r="AG13">
        <v>1</v>
      </c>
      <c r="AH13">
        <v>17</v>
      </c>
      <c r="AI13">
        <v>6</v>
      </c>
      <c r="AJ13" s="7">
        <v>1.875</v>
      </c>
      <c r="AK13" s="22"/>
      <c r="BH13" s="7">
        <v>1.875</v>
      </c>
      <c r="BP13" s="36"/>
      <c r="BS13" s="20"/>
      <c r="BW13" s="19">
        <v>101.25</v>
      </c>
      <c r="BX13" s="19">
        <v>22.5</v>
      </c>
      <c r="CJ13" s="17">
        <v>1407</v>
      </c>
      <c r="CK13" s="2" t="s">
        <v>1161</v>
      </c>
      <c r="CL13" t="s">
        <v>956</v>
      </c>
    </row>
    <row r="14" spans="1:89" ht="12.75">
      <c r="A14" s="15">
        <v>1407</v>
      </c>
      <c r="B14" s="14" t="s">
        <v>756</v>
      </c>
      <c r="C14" s="14" t="s">
        <v>214</v>
      </c>
      <c r="D14" s="14" t="s">
        <v>188</v>
      </c>
      <c r="E14" s="14" t="s">
        <v>204</v>
      </c>
      <c r="F14" s="35" t="s">
        <v>121</v>
      </c>
      <c r="G14" s="2">
        <v>3</v>
      </c>
      <c r="H14" t="s">
        <v>1160</v>
      </c>
      <c r="I14" t="s">
        <v>286</v>
      </c>
      <c r="J14" s="14" t="s">
        <v>240</v>
      </c>
      <c r="K14" s="2" t="s">
        <v>1161</v>
      </c>
      <c r="L14" s="14" t="s">
        <v>1149</v>
      </c>
      <c r="M14" s="14" t="s">
        <v>241</v>
      </c>
      <c r="N14" s="2" t="s">
        <v>186</v>
      </c>
      <c r="O14" s="10">
        <v>1</v>
      </c>
      <c r="P14" s="10"/>
      <c r="Q14" s="10"/>
      <c r="R14" s="26"/>
      <c r="S14" s="26"/>
      <c r="T14" s="26"/>
      <c r="U14" s="47">
        <v>22.5</v>
      </c>
      <c r="V14" s="47">
        <v>22.5</v>
      </c>
      <c r="W14" s="22"/>
      <c r="X14" s="22">
        <v>1.875</v>
      </c>
      <c r="AB14" s="47"/>
      <c r="AC14">
        <v>1</v>
      </c>
      <c r="AD14">
        <v>17</v>
      </c>
      <c r="AE14">
        <v>6</v>
      </c>
      <c r="AF14" s="22">
        <v>1.875</v>
      </c>
      <c r="AG14">
        <v>1</v>
      </c>
      <c r="AH14">
        <v>17</v>
      </c>
      <c r="AI14">
        <v>6</v>
      </c>
      <c r="AJ14" s="7">
        <v>1.875</v>
      </c>
      <c r="AK14" s="22"/>
      <c r="BH14" s="7">
        <v>1.875</v>
      </c>
      <c r="BP14" s="36"/>
      <c r="BS14" s="20"/>
      <c r="BW14" s="19">
        <v>22.5</v>
      </c>
      <c r="BX14" s="19">
        <v>22.5</v>
      </c>
      <c r="CJ14" s="17">
        <v>1407</v>
      </c>
      <c r="CK14" s="2" t="s">
        <v>1161</v>
      </c>
    </row>
    <row r="15" spans="1:89" ht="12.75">
      <c r="A15" s="15">
        <v>1407</v>
      </c>
      <c r="B15" s="14" t="s">
        <v>756</v>
      </c>
      <c r="C15" s="14" t="s">
        <v>214</v>
      </c>
      <c r="D15" s="14" t="s">
        <v>188</v>
      </c>
      <c r="E15" s="14" t="s">
        <v>204</v>
      </c>
      <c r="F15" s="35" t="s">
        <v>122</v>
      </c>
      <c r="G15" s="2">
        <v>3</v>
      </c>
      <c r="H15" t="s">
        <v>1160</v>
      </c>
      <c r="I15" s="2" t="s">
        <v>987</v>
      </c>
      <c r="J15" s="14" t="s">
        <v>240</v>
      </c>
      <c r="K15" s="2" t="s">
        <v>1163</v>
      </c>
      <c r="L15" s="14" t="s">
        <v>1149</v>
      </c>
      <c r="M15" s="14" t="s">
        <v>919</v>
      </c>
      <c r="N15" s="2" t="s">
        <v>173</v>
      </c>
      <c r="O15" s="10">
        <v>1</v>
      </c>
      <c r="P15" s="10"/>
      <c r="Q15" s="10"/>
      <c r="R15" s="26"/>
      <c r="S15" s="26"/>
      <c r="T15" s="26"/>
      <c r="U15" s="47">
        <v>22.5</v>
      </c>
      <c r="V15" s="47">
        <v>22.5</v>
      </c>
      <c r="W15" s="22"/>
      <c r="X15" s="22">
        <v>1.875</v>
      </c>
      <c r="AB15" s="47"/>
      <c r="AC15">
        <v>1</v>
      </c>
      <c r="AD15">
        <v>17</v>
      </c>
      <c r="AE15">
        <v>6</v>
      </c>
      <c r="AF15" s="22">
        <v>1.875</v>
      </c>
      <c r="AG15">
        <v>1</v>
      </c>
      <c r="AH15">
        <v>17</v>
      </c>
      <c r="AI15">
        <v>6</v>
      </c>
      <c r="AJ15" s="7">
        <v>1.875</v>
      </c>
      <c r="BH15" s="7">
        <v>1.875</v>
      </c>
      <c r="BP15" s="36"/>
      <c r="BS15" s="20"/>
      <c r="BW15" s="19">
        <v>22.5</v>
      </c>
      <c r="BX15" s="19">
        <v>22.5</v>
      </c>
      <c r="CJ15" s="17">
        <v>1407</v>
      </c>
      <c r="CK15" s="2" t="s">
        <v>1163</v>
      </c>
    </row>
    <row r="16" spans="1:89" ht="12.75">
      <c r="A16" s="15">
        <v>1407</v>
      </c>
      <c r="B16" s="14" t="s">
        <v>756</v>
      </c>
      <c r="C16" s="14" t="s">
        <v>214</v>
      </c>
      <c r="D16" s="14" t="s">
        <v>188</v>
      </c>
      <c r="E16" s="14" t="s">
        <v>204</v>
      </c>
      <c r="F16" s="35" t="s">
        <v>123</v>
      </c>
      <c r="G16" s="2">
        <v>3</v>
      </c>
      <c r="H16" s="2" t="s">
        <v>1160</v>
      </c>
      <c r="I16" s="2" t="s">
        <v>285</v>
      </c>
      <c r="J16" s="14" t="s">
        <v>240</v>
      </c>
      <c r="K16" s="2" t="s">
        <v>1161</v>
      </c>
      <c r="L16" s="14" t="s">
        <v>1149</v>
      </c>
      <c r="M16" s="14" t="s">
        <v>241</v>
      </c>
      <c r="N16" s="2" t="s">
        <v>1212</v>
      </c>
      <c r="O16" s="10">
        <v>1</v>
      </c>
      <c r="P16" s="10"/>
      <c r="Q16" s="10"/>
      <c r="R16" s="26"/>
      <c r="S16" s="26"/>
      <c r="T16" s="26"/>
      <c r="U16" s="47">
        <v>22.5</v>
      </c>
      <c r="V16" s="47">
        <v>22.5</v>
      </c>
      <c r="W16" s="22"/>
      <c r="X16" s="22">
        <v>1.875</v>
      </c>
      <c r="AB16" s="47"/>
      <c r="AC16">
        <v>1</v>
      </c>
      <c r="AD16">
        <v>17</v>
      </c>
      <c r="AE16">
        <v>6</v>
      </c>
      <c r="AF16" s="22">
        <v>1.875</v>
      </c>
      <c r="AG16">
        <v>1</v>
      </c>
      <c r="AH16">
        <v>17</v>
      </c>
      <c r="AI16">
        <v>6</v>
      </c>
      <c r="AJ16" s="7">
        <v>1.875</v>
      </c>
      <c r="AY16" s="7"/>
      <c r="AZ16" s="17"/>
      <c r="BH16" s="7">
        <v>1.875</v>
      </c>
      <c r="BP16" s="36"/>
      <c r="BS16" s="20"/>
      <c r="BW16" s="19">
        <v>22.5</v>
      </c>
      <c r="BX16" s="19">
        <v>22.5</v>
      </c>
      <c r="CJ16" s="17">
        <v>1407</v>
      </c>
      <c r="CK16" s="2" t="s">
        <v>1161</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14.xml><?xml version="1.0" encoding="utf-8"?>
<worksheet xmlns="http://schemas.openxmlformats.org/spreadsheetml/2006/main" xmlns:r="http://schemas.openxmlformats.org/officeDocument/2006/relationships">
  <sheetPr>
    <tabColor indexed="23"/>
  </sheetPr>
  <dimension ref="A1:DA9"/>
  <sheetViews>
    <sheetView zoomScalePageLayoutView="0" workbookViewId="0" topLeftCell="A1">
      <pane ySplit="7" topLeftCell="A8" activePane="bottomLeft" state="frozen"/>
      <selection pane="topLeft" activeCell="A1" sqref="A1"/>
      <selection pane="bottomLeft" activeCell="C1" sqref="C1"/>
    </sheetView>
  </sheetViews>
  <sheetFormatPr defaultColWidth="9.140625" defaultRowHeight="12.75"/>
  <cols>
    <col min="1" max="1" width="5.7109375" style="0" customWidth="1"/>
    <col min="2" max="2" width="8.28125" style="0" customWidth="1"/>
    <col min="3" max="3" width="8.421875" style="0" customWidth="1"/>
    <col min="4" max="4" width="5.57421875" style="0" customWidth="1"/>
    <col min="5" max="5" width="6.7109375" style="0" customWidth="1"/>
    <col min="6" max="6" width="8.8515625" style="0" customWidth="1"/>
    <col min="7" max="7" width="8.7109375" style="0" customWidth="1"/>
    <col min="8" max="8" width="12.8515625" style="0" customWidth="1"/>
    <col min="9" max="9" width="12.00390625" style="0" customWidth="1"/>
    <col min="10" max="10" width="7.57421875" style="0" customWidth="1"/>
    <col min="11" max="11" width="19.00390625" style="0" customWidth="1"/>
    <col min="12" max="12" width="6.28125" style="0" customWidth="1"/>
    <col min="13" max="13" width="7.57421875" style="0" customWidth="1"/>
    <col min="14" max="14" width="10.71093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3.8515625" style="0" customWidth="1"/>
    <col min="72" max="74" width="19.00390625" style="0" customWidth="1"/>
    <col min="75" max="75" width="9.281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21.00390625" style="0" customWidth="1"/>
    <col min="90" max="90" width="9.421875" style="0" customWidth="1"/>
    <col min="91" max="91" width="13.421875" style="0" customWidth="1"/>
  </cols>
  <sheetData>
    <row r="1" spans="1:88" ht="12.75">
      <c r="A1" s="14"/>
      <c r="B1" s="14"/>
      <c r="C1" s="4" t="s">
        <v>337</v>
      </c>
      <c r="D1" s="3"/>
      <c r="E1" s="18"/>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218</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105"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row>
    <row r="8" spans="1:87" ht="12.75">
      <c r="A8" s="14"/>
      <c r="B8" s="14"/>
      <c r="C8" s="14"/>
      <c r="D8" s="14"/>
      <c r="E8" s="18"/>
      <c r="F8" s="26"/>
      <c r="G8" s="18"/>
      <c r="H8" s="2"/>
      <c r="I8" s="2"/>
      <c r="J8" s="14"/>
      <c r="K8" s="18"/>
      <c r="L8" s="16"/>
      <c r="M8" s="16"/>
      <c r="N8" s="2"/>
      <c r="O8" s="10"/>
      <c r="P8" s="10"/>
      <c r="Q8" s="10"/>
      <c r="R8" s="27"/>
      <c r="S8" s="26"/>
      <c r="T8" s="26"/>
      <c r="U8" s="22"/>
      <c r="V8" s="22"/>
      <c r="W8" s="22"/>
      <c r="X8" s="22"/>
      <c r="AJ8" s="6"/>
      <c r="AK8" s="17"/>
      <c r="AL8" s="17"/>
      <c r="AM8" s="17"/>
      <c r="AN8" s="17"/>
      <c r="AO8" s="17"/>
      <c r="AP8" s="17"/>
      <c r="AQ8" s="17"/>
      <c r="AR8" s="17"/>
      <c r="AS8" s="17"/>
      <c r="AT8" s="17"/>
      <c r="AU8" s="17"/>
      <c r="AV8" s="17"/>
      <c r="AW8" s="17"/>
      <c r="AX8" s="17"/>
      <c r="AY8" s="17"/>
      <c r="AZ8" s="17"/>
      <c r="BA8" s="36"/>
      <c r="BB8" s="17"/>
      <c r="BC8" s="17"/>
      <c r="BD8" s="17"/>
      <c r="BG8" s="17"/>
      <c r="BH8" s="36"/>
      <c r="BI8" s="36"/>
      <c r="BJ8" s="36"/>
      <c r="BK8" s="36"/>
      <c r="BL8" s="36"/>
      <c r="BM8" s="17"/>
      <c r="BN8" s="17"/>
      <c r="BO8" s="17"/>
      <c r="BP8" s="17"/>
      <c r="BQ8" s="38"/>
      <c r="BR8" s="17"/>
      <c r="BS8" s="17"/>
      <c r="BT8" s="17"/>
      <c r="BU8" s="17"/>
      <c r="BV8" s="17"/>
      <c r="BW8" s="17"/>
      <c r="BY8" s="36"/>
      <c r="BZ8" s="36"/>
      <c r="CA8" s="36"/>
      <c r="CB8" s="36"/>
      <c r="CE8" s="34"/>
      <c r="CF8" s="34"/>
      <c r="CG8" s="17"/>
      <c r="CH8" s="34"/>
      <c r="CI8" s="34"/>
    </row>
    <row r="9" spans="1:89" ht="12.75">
      <c r="A9" s="15"/>
      <c r="B9" s="14"/>
      <c r="C9" s="14"/>
      <c r="D9" s="14"/>
      <c r="E9" s="14"/>
      <c r="F9" s="2"/>
      <c r="G9" s="2"/>
      <c r="H9" s="2"/>
      <c r="I9" s="2"/>
      <c r="J9" s="14"/>
      <c r="K9" s="2"/>
      <c r="L9" s="14"/>
      <c r="M9" s="14"/>
      <c r="N9" s="2"/>
      <c r="O9" s="10"/>
      <c r="P9" s="10"/>
      <c r="Q9" s="10"/>
      <c r="R9" s="26"/>
      <c r="S9" s="26"/>
      <c r="T9" s="26"/>
      <c r="U9" s="47"/>
      <c r="V9" s="47"/>
      <c r="W9" s="22"/>
      <c r="X9" s="22"/>
      <c r="AB9" s="47"/>
      <c r="AJ9" s="7"/>
      <c r="BC9" s="7"/>
      <c r="BW9" s="47"/>
      <c r="BX9" s="47"/>
      <c r="CJ9" s="16"/>
      <c r="CK9" s="2"/>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15.xml><?xml version="1.0" encoding="utf-8"?>
<worksheet xmlns="http://schemas.openxmlformats.org/spreadsheetml/2006/main" xmlns:r="http://schemas.openxmlformats.org/officeDocument/2006/relationships">
  <sheetPr>
    <tabColor indexed="24"/>
  </sheetPr>
  <dimension ref="A1:DA9"/>
  <sheetViews>
    <sheetView zoomScalePageLayoutView="0" workbookViewId="0" topLeftCell="A1">
      <pane ySplit="7" topLeftCell="A8" activePane="bottomLeft" state="frozen"/>
      <selection pane="topLeft" activeCell="A1" sqref="A1"/>
      <selection pane="bottomLeft" activeCell="C1" sqref="C1"/>
    </sheetView>
  </sheetViews>
  <sheetFormatPr defaultColWidth="9.140625" defaultRowHeight="12.75"/>
  <cols>
    <col min="1" max="1" width="5.7109375" style="0" customWidth="1"/>
    <col min="2" max="2" width="8.28125" style="0" customWidth="1"/>
    <col min="3" max="3" width="8.421875" style="0" customWidth="1"/>
    <col min="4" max="4" width="5.57421875" style="0" customWidth="1"/>
    <col min="5" max="5" width="6.7109375" style="0" customWidth="1"/>
    <col min="6" max="6" width="8.8515625" style="0" customWidth="1"/>
    <col min="7" max="7" width="8.7109375" style="0" customWidth="1"/>
    <col min="8" max="8" width="12.8515625" style="0" customWidth="1"/>
    <col min="9" max="9" width="12.00390625" style="0" customWidth="1"/>
    <col min="10" max="10" width="7.57421875" style="0" customWidth="1"/>
    <col min="11" max="11" width="19.00390625" style="0" customWidth="1"/>
    <col min="12" max="12" width="6.28125" style="0" customWidth="1"/>
    <col min="13" max="13" width="7.57421875" style="0" customWidth="1"/>
    <col min="14" max="14" width="10.71093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3.8515625" style="0" customWidth="1"/>
    <col min="72" max="74" width="19.00390625" style="0" customWidth="1"/>
    <col min="75" max="75" width="9.281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21.00390625" style="0" customWidth="1"/>
    <col min="90" max="90" width="9.421875" style="0" customWidth="1"/>
    <col min="91" max="91" width="13.421875" style="0" customWidth="1"/>
  </cols>
  <sheetData>
    <row r="1" spans="1:88" ht="12.75">
      <c r="A1" s="14"/>
      <c r="B1" s="14"/>
      <c r="C1" s="4" t="s">
        <v>337</v>
      </c>
      <c r="D1" s="3"/>
      <c r="E1" s="18"/>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218</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105"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row>
    <row r="8" spans="1:87" ht="12.75">
      <c r="A8" s="14"/>
      <c r="B8" s="14"/>
      <c r="C8" s="14"/>
      <c r="D8" s="14"/>
      <c r="E8" s="18"/>
      <c r="F8" s="26"/>
      <c r="G8" s="18"/>
      <c r="H8" s="2"/>
      <c r="I8" s="2"/>
      <c r="J8" s="14"/>
      <c r="K8" s="18"/>
      <c r="L8" s="16"/>
      <c r="M8" s="16"/>
      <c r="N8" s="2"/>
      <c r="O8" s="10"/>
      <c r="P8" s="10"/>
      <c r="Q8" s="10"/>
      <c r="R8" s="27"/>
      <c r="S8" s="26"/>
      <c r="T8" s="26"/>
      <c r="U8" s="22"/>
      <c r="V8" s="22"/>
      <c r="W8" s="22"/>
      <c r="X8" s="22"/>
      <c r="AJ8" s="6"/>
      <c r="AK8" s="17"/>
      <c r="AL8" s="17"/>
      <c r="AM8" s="17"/>
      <c r="AN8" s="17"/>
      <c r="AO8" s="17"/>
      <c r="AP8" s="17"/>
      <c r="AQ8" s="17"/>
      <c r="AR8" s="17"/>
      <c r="AS8" s="17"/>
      <c r="AT8" s="17"/>
      <c r="AU8" s="17"/>
      <c r="AV8" s="17"/>
      <c r="AW8" s="17"/>
      <c r="AX8" s="17"/>
      <c r="AY8" s="17"/>
      <c r="AZ8" s="17"/>
      <c r="BA8" s="36"/>
      <c r="BB8" s="17"/>
      <c r="BC8" s="17"/>
      <c r="BD8" s="17"/>
      <c r="BG8" s="17"/>
      <c r="BH8" s="36"/>
      <c r="BI8" s="36"/>
      <c r="BJ8" s="36"/>
      <c r="BK8" s="36"/>
      <c r="BL8" s="36"/>
      <c r="BM8" s="17"/>
      <c r="BN8" s="17"/>
      <c r="BO8" s="17"/>
      <c r="BP8" s="17"/>
      <c r="BQ8" s="38"/>
      <c r="BR8" s="17"/>
      <c r="BS8" s="17"/>
      <c r="BT8" s="17"/>
      <c r="BU8" s="17"/>
      <c r="BV8" s="17"/>
      <c r="BW8" s="17"/>
      <c r="BY8" s="36"/>
      <c r="BZ8" s="36"/>
      <c r="CA8" s="36"/>
      <c r="CB8" s="36"/>
      <c r="CC8" s="36"/>
      <c r="CE8" s="34"/>
      <c r="CF8" s="34"/>
      <c r="CG8" s="17"/>
      <c r="CH8" s="34"/>
      <c r="CI8" s="34"/>
    </row>
    <row r="9" spans="1:89" ht="12.75">
      <c r="A9" s="15"/>
      <c r="B9" s="14"/>
      <c r="C9" s="14"/>
      <c r="D9" s="14"/>
      <c r="E9" s="14"/>
      <c r="F9" s="2"/>
      <c r="G9" s="2"/>
      <c r="H9" s="2"/>
      <c r="I9" s="2"/>
      <c r="J9" s="14"/>
      <c r="K9" s="2"/>
      <c r="L9" s="14"/>
      <c r="M9" s="14"/>
      <c r="N9" s="2"/>
      <c r="O9" s="10"/>
      <c r="P9" s="10"/>
      <c r="Q9" s="10"/>
      <c r="R9" s="26"/>
      <c r="S9" s="26"/>
      <c r="T9" s="26"/>
      <c r="U9" s="47"/>
      <c r="V9" s="47"/>
      <c r="X9" s="22"/>
      <c r="AB9" s="47"/>
      <c r="AJ9" s="7"/>
      <c r="BW9" s="47"/>
      <c r="BX9" s="47"/>
      <c r="CJ9" s="16"/>
      <c r="CK9" s="2"/>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16.xml><?xml version="1.0" encoding="utf-8"?>
<worksheet xmlns="http://schemas.openxmlformats.org/spreadsheetml/2006/main" xmlns:r="http://schemas.openxmlformats.org/officeDocument/2006/relationships">
  <sheetPr>
    <tabColor indexed="25"/>
  </sheetPr>
  <dimension ref="A1:DA7"/>
  <sheetViews>
    <sheetView zoomScalePageLayoutView="0" workbookViewId="0" topLeftCell="A1">
      <pane ySplit="7" topLeftCell="A8" activePane="bottomLeft" state="frozen"/>
      <selection pane="topLeft" activeCell="A1" sqref="A1"/>
      <selection pane="bottomLeft" activeCell="C1" sqref="C1"/>
    </sheetView>
  </sheetViews>
  <sheetFormatPr defaultColWidth="9.140625" defaultRowHeight="12.75"/>
  <cols>
    <col min="1" max="1" width="5.7109375" style="0" customWidth="1"/>
    <col min="2" max="2" width="8.28125" style="0" customWidth="1"/>
    <col min="3" max="3" width="8.421875" style="0" customWidth="1"/>
    <col min="4" max="4" width="5.57421875" style="0" customWidth="1"/>
    <col min="5" max="5" width="6.7109375" style="0" customWidth="1"/>
    <col min="6" max="6" width="8.8515625" style="0" customWidth="1"/>
    <col min="7" max="7" width="8.7109375" style="0" customWidth="1"/>
    <col min="8" max="8" width="12.8515625" style="0" customWidth="1"/>
    <col min="9" max="9" width="12.00390625" style="0" customWidth="1"/>
    <col min="10" max="10" width="7.57421875" style="0" customWidth="1"/>
    <col min="11" max="11" width="19.00390625" style="0" customWidth="1"/>
    <col min="12" max="12" width="6.28125" style="0" customWidth="1"/>
    <col min="13" max="13" width="7.57421875" style="0" customWidth="1"/>
    <col min="14" max="14" width="10.71093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3.00390625" style="0" customWidth="1"/>
    <col min="72" max="74" width="19.00390625" style="0" customWidth="1"/>
    <col min="75" max="75" width="9.281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21.00390625" style="0" customWidth="1"/>
    <col min="90" max="90" width="9.421875" style="0" customWidth="1"/>
    <col min="91" max="91" width="13.421875" style="0" customWidth="1"/>
  </cols>
  <sheetData>
    <row r="1" spans="1:88" ht="12.75">
      <c r="A1" s="14"/>
      <c r="B1" s="14"/>
      <c r="C1" s="4" t="s">
        <v>337</v>
      </c>
      <c r="D1" s="3"/>
      <c r="E1" s="18"/>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2"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c r="CN3" s="1"/>
    </row>
    <row r="4" spans="1:92"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4</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c r="CN4" s="1"/>
    </row>
    <row r="5" spans="1:92"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c r="CN5" s="1"/>
    </row>
    <row r="6" spans="1:92"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c r="CN6" s="1"/>
    </row>
    <row r="7" spans="1:105"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17.xml><?xml version="1.0" encoding="utf-8"?>
<worksheet xmlns="http://schemas.openxmlformats.org/spreadsheetml/2006/main" xmlns:r="http://schemas.openxmlformats.org/officeDocument/2006/relationships">
  <sheetPr>
    <tabColor indexed="26"/>
  </sheetPr>
  <dimension ref="A1:DA13"/>
  <sheetViews>
    <sheetView zoomScalePageLayoutView="0" workbookViewId="0" topLeftCell="A1">
      <pane ySplit="7" topLeftCell="A8" activePane="bottomLeft" state="frozen"/>
      <selection pane="topLeft" activeCell="A1" sqref="A1"/>
      <selection pane="bottomLeft" activeCell="C1" sqref="C1"/>
    </sheetView>
  </sheetViews>
  <sheetFormatPr defaultColWidth="9.140625" defaultRowHeight="12.75"/>
  <cols>
    <col min="1" max="1" width="5.7109375" style="0" customWidth="1"/>
    <col min="2" max="2" width="8.28125" style="0" customWidth="1"/>
    <col min="3" max="3" width="8.421875" style="0" customWidth="1"/>
    <col min="4" max="4" width="5.57421875" style="0" customWidth="1"/>
    <col min="5" max="5" width="6.7109375" style="0" customWidth="1"/>
    <col min="6" max="6" width="8.8515625" style="0" customWidth="1"/>
    <col min="7" max="7" width="8.7109375" style="0" customWidth="1"/>
    <col min="8" max="8" width="12.8515625" style="0" customWidth="1"/>
    <col min="9" max="9" width="12.00390625" style="0" customWidth="1"/>
    <col min="10" max="10" width="7.57421875" style="0" customWidth="1"/>
    <col min="11" max="11" width="19.00390625" style="0" customWidth="1"/>
    <col min="12" max="12" width="6.28125" style="0" customWidth="1"/>
    <col min="13" max="13" width="7.57421875" style="0" customWidth="1"/>
    <col min="14" max="14" width="10.71093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3.00390625" style="0" customWidth="1"/>
    <col min="72" max="74" width="19.00390625" style="0" customWidth="1"/>
    <col min="75" max="75" width="9.281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21.00390625" style="0" customWidth="1"/>
    <col min="90" max="90" width="9.421875" style="0" customWidth="1"/>
    <col min="91" max="91" width="13.421875" style="0" customWidth="1"/>
  </cols>
  <sheetData>
    <row r="1" spans="1:88" ht="12.75">
      <c r="A1" s="14"/>
      <c r="B1" s="14"/>
      <c r="C1" s="4" t="s">
        <v>337</v>
      </c>
      <c r="D1" s="3"/>
      <c r="E1" s="18"/>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2"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c r="CN3" s="1"/>
    </row>
    <row r="4" spans="1:92"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4</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c r="CN4" s="1"/>
    </row>
    <row r="5" spans="1:92"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c r="CN5" s="1"/>
    </row>
    <row r="6" spans="1:92"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c r="CN6" s="1"/>
    </row>
    <row r="7" spans="1:105"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row>
    <row r="8" ht="12.75">
      <c r="BW8" s="47"/>
    </row>
    <row r="9" spans="1:89" ht="12.75">
      <c r="A9" s="15"/>
      <c r="B9" s="14"/>
      <c r="C9" s="14"/>
      <c r="D9" s="14"/>
      <c r="E9" s="14"/>
      <c r="F9" s="2"/>
      <c r="G9" s="2"/>
      <c r="H9" s="2"/>
      <c r="I9" s="2"/>
      <c r="J9" s="14"/>
      <c r="K9" s="2"/>
      <c r="L9" s="14"/>
      <c r="M9" s="14"/>
      <c r="N9" s="2"/>
      <c r="O9" s="10"/>
      <c r="P9" s="10"/>
      <c r="Q9" s="10"/>
      <c r="R9" s="26"/>
      <c r="S9" s="26"/>
      <c r="T9" s="26"/>
      <c r="U9" s="47"/>
      <c r="V9" s="47"/>
      <c r="X9" s="22"/>
      <c r="AF9" s="22"/>
      <c r="AJ9" s="6"/>
      <c r="AK9" s="22"/>
      <c r="BB9" s="7"/>
      <c r="BG9" s="6"/>
      <c r="BP9" s="47"/>
      <c r="BQ9" s="38"/>
      <c r="BR9" s="38"/>
      <c r="BS9" s="20"/>
      <c r="BT9" s="36"/>
      <c r="BU9" s="36"/>
      <c r="BV9" s="38"/>
      <c r="BW9" s="47"/>
      <c r="BX9" s="47"/>
      <c r="CK9" s="2"/>
    </row>
    <row r="11" spans="1:89" ht="12.75">
      <c r="A11" s="15"/>
      <c r="B11" s="14"/>
      <c r="C11" s="14"/>
      <c r="D11" s="14"/>
      <c r="E11" s="14"/>
      <c r="F11" s="2"/>
      <c r="G11" s="2"/>
      <c r="H11" s="2"/>
      <c r="I11" s="2"/>
      <c r="J11" s="14"/>
      <c r="K11" s="2"/>
      <c r="L11" s="14"/>
      <c r="M11" s="14"/>
      <c r="N11" s="2"/>
      <c r="O11" s="10"/>
      <c r="P11" s="10"/>
      <c r="Q11" s="10"/>
      <c r="R11" s="26"/>
      <c r="S11" s="26"/>
      <c r="T11" s="26"/>
      <c r="U11" s="47"/>
      <c r="V11" s="47"/>
      <c r="X11" s="22"/>
      <c r="AF11" s="22"/>
      <c r="AJ11" s="6"/>
      <c r="BG11" s="6"/>
      <c r="BP11" s="47"/>
      <c r="BQ11" s="38"/>
      <c r="BR11" s="38"/>
      <c r="BS11" s="20"/>
      <c r="BT11" s="36"/>
      <c r="BU11" s="36"/>
      <c r="BV11" s="38"/>
      <c r="BW11" s="47"/>
      <c r="BX11" s="47"/>
      <c r="CK11" s="2"/>
    </row>
    <row r="13" spans="1:89" ht="12.75">
      <c r="A13" s="15"/>
      <c r="B13" s="14"/>
      <c r="C13" s="14"/>
      <c r="D13" s="14"/>
      <c r="E13" s="14"/>
      <c r="F13" s="2"/>
      <c r="G13" s="2"/>
      <c r="H13" s="2"/>
      <c r="I13" s="2"/>
      <c r="J13" s="14"/>
      <c r="K13" s="2"/>
      <c r="L13" s="14"/>
      <c r="M13" s="14"/>
      <c r="N13" s="2"/>
      <c r="O13" s="10"/>
      <c r="P13" s="10"/>
      <c r="Q13" s="10"/>
      <c r="R13" s="26"/>
      <c r="S13" s="26"/>
      <c r="T13" s="26"/>
      <c r="U13" s="47"/>
      <c r="V13" s="47"/>
      <c r="W13" s="22"/>
      <c r="X13" s="22"/>
      <c r="AB13" s="47"/>
      <c r="AF13" s="22"/>
      <c r="AJ13" s="6"/>
      <c r="AK13" s="22"/>
      <c r="BG13" s="6"/>
      <c r="BP13" s="47"/>
      <c r="BQ13" s="38"/>
      <c r="BR13" s="38"/>
      <c r="BS13" s="20"/>
      <c r="BT13" s="36"/>
      <c r="BU13" s="36"/>
      <c r="BV13" s="38"/>
      <c r="BW13" s="47"/>
      <c r="BX13" s="47"/>
      <c r="CK13" s="2"/>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18.xml><?xml version="1.0" encoding="utf-8"?>
<worksheet xmlns="http://schemas.openxmlformats.org/spreadsheetml/2006/main" xmlns:r="http://schemas.openxmlformats.org/officeDocument/2006/relationships">
  <sheetPr>
    <tabColor indexed="27"/>
  </sheetPr>
  <dimension ref="A1:DA17"/>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5.7109375" style="0" customWidth="1"/>
    <col min="2" max="2" width="8.28125" style="0" customWidth="1"/>
    <col min="3" max="3" width="8.421875" style="0" customWidth="1"/>
    <col min="4" max="4" width="5.57421875" style="0" customWidth="1"/>
    <col min="5" max="5" width="6.7109375" style="0" customWidth="1"/>
    <col min="6" max="6" width="8.8515625" style="0" customWidth="1"/>
    <col min="7" max="7" width="8.7109375" style="0" customWidth="1"/>
    <col min="8" max="8" width="12.8515625" style="0" customWidth="1"/>
    <col min="9" max="9" width="38.28125" style="0" customWidth="1"/>
    <col min="10" max="10" width="7.57421875" style="0" customWidth="1"/>
    <col min="11" max="11" width="19.00390625" style="0" customWidth="1"/>
    <col min="12" max="12" width="6.28125" style="0" customWidth="1"/>
    <col min="13" max="13" width="7.57421875" style="0" customWidth="1"/>
    <col min="14" max="14" width="10.71093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3.00390625" style="0" customWidth="1"/>
    <col min="72" max="74" width="19.00390625" style="0" customWidth="1"/>
    <col min="75" max="75" width="9.281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21.00390625" style="0" customWidth="1"/>
    <col min="90" max="90" width="9.421875" style="0" customWidth="1"/>
    <col min="91" max="91" width="13.421875" style="0" customWidth="1"/>
  </cols>
  <sheetData>
    <row r="1" spans="1:88" ht="12.75">
      <c r="A1" s="14"/>
      <c r="B1" s="9" t="s">
        <v>1190</v>
      </c>
      <c r="C1" s="4"/>
      <c r="D1" s="3"/>
      <c r="E1" s="4" t="s">
        <v>337</v>
      </c>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2"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c r="CN3" s="1"/>
    </row>
    <row r="4" spans="1:92"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4</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c r="CN4" s="1"/>
    </row>
    <row r="5" spans="1:92"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c r="CN5" s="1"/>
    </row>
    <row r="6" spans="1:92"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c r="CN6" s="1"/>
    </row>
    <row r="7" spans="1:105"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row>
    <row r="9" spans="1:90" ht="12.75">
      <c r="A9" s="15">
        <v>1407</v>
      </c>
      <c r="B9" s="14" t="s">
        <v>756</v>
      </c>
      <c r="C9" s="14" t="s">
        <v>1018</v>
      </c>
      <c r="D9" s="14" t="s">
        <v>9</v>
      </c>
      <c r="E9" s="14" t="s">
        <v>195</v>
      </c>
      <c r="F9" s="2" t="s">
        <v>80</v>
      </c>
      <c r="G9" s="2">
        <v>1</v>
      </c>
      <c r="H9" s="2" t="s">
        <v>1190</v>
      </c>
      <c r="I9" s="2" t="s">
        <v>1263</v>
      </c>
      <c r="J9" s="14" t="s">
        <v>240</v>
      </c>
      <c r="K9" s="2" t="s">
        <v>1194</v>
      </c>
      <c r="L9" s="14" t="s">
        <v>1202</v>
      </c>
      <c r="M9" s="14" t="s">
        <v>1210</v>
      </c>
      <c r="N9" s="2" t="s">
        <v>1246</v>
      </c>
      <c r="O9" s="10">
        <v>7</v>
      </c>
      <c r="P9" s="10">
        <v>9</v>
      </c>
      <c r="Q9" s="10"/>
      <c r="R9" s="26"/>
      <c r="S9" s="26"/>
      <c r="T9" s="26"/>
      <c r="U9" s="47">
        <v>605.7882352941176</v>
      </c>
      <c r="V9" s="47">
        <v>84</v>
      </c>
      <c r="W9" s="22">
        <v>39.529411764705884</v>
      </c>
      <c r="X9" s="6">
        <v>7</v>
      </c>
      <c r="AB9" s="47"/>
      <c r="AG9">
        <v>7</v>
      </c>
      <c r="AH9">
        <v>0</v>
      </c>
      <c r="AI9">
        <v>0</v>
      </c>
      <c r="AJ9" s="22">
        <v>7</v>
      </c>
      <c r="AK9" s="22">
        <v>3.294117647058824</v>
      </c>
      <c r="BP9" s="36"/>
      <c r="BS9" s="20"/>
      <c r="BW9" s="19">
        <v>605.7882352941176</v>
      </c>
      <c r="BX9" s="19">
        <v>86.54117647058823</v>
      </c>
      <c r="CJ9">
        <v>1407</v>
      </c>
      <c r="CK9" s="2" t="s">
        <v>1194</v>
      </c>
      <c r="CL9" t="s">
        <v>810</v>
      </c>
    </row>
    <row r="10" spans="1:90" ht="12.75">
      <c r="A10" s="15">
        <v>1407</v>
      </c>
      <c r="B10" s="14" t="s">
        <v>756</v>
      </c>
      <c r="C10" s="14" t="s">
        <v>1018</v>
      </c>
      <c r="D10" s="14" t="s">
        <v>9</v>
      </c>
      <c r="E10" s="14" t="s">
        <v>195</v>
      </c>
      <c r="F10" s="2" t="s">
        <v>89</v>
      </c>
      <c r="G10" s="2">
        <v>1</v>
      </c>
      <c r="H10" s="2" t="s">
        <v>1190</v>
      </c>
      <c r="I10" s="2" t="s">
        <v>1208</v>
      </c>
      <c r="J10" s="14" t="s">
        <v>240</v>
      </c>
      <c r="K10" s="2" t="s">
        <v>1193</v>
      </c>
      <c r="L10" s="14" t="s">
        <v>1202</v>
      </c>
      <c r="M10" s="14" t="s">
        <v>1210</v>
      </c>
      <c r="N10" s="2" t="s">
        <v>1242</v>
      </c>
      <c r="O10" s="10">
        <v>7.5</v>
      </c>
      <c r="P10" s="10"/>
      <c r="Q10" s="10"/>
      <c r="R10" s="26"/>
      <c r="S10" s="26"/>
      <c r="T10" s="26"/>
      <c r="U10" s="47">
        <v>540</v>
      </c>
      <c r="V10" s="47">
        <v>72</v>
      </c>
      <c r="W10" s="22">
        <v>33.88235294117647</v>
      </c>
      <c r="X10" s="6">
        <v>6</v>
      </c>
      <c r="AB10" s="47"/>
      <c r="AC10">
        <v>45</v>
      </c>
      <c r="AD10">
        <v>0</v>
      </c>
      <c r="AE10">
        <v>0</v>
      </c>
      <c r="AF10" s="22">
        <v>45</v>
      </c>
      <c r="AG10">
        <v>6</v>
      </c>
      <c r="AH10">
        <v>0</v>
      </c>
      <c r="AI10">
        <v>0</v>
      </c>
      <c r="AJ10" s="22">
        <v>6</v>
      </c>
      <c r="AK10" s="22">
        <v>2.823529411764706</v>
      </c>
      <c r="BP10" s="36"/>
      <c r="BS10" s="20"/>
      <c r="BW10" s="19">
        <v>540</v>
      </c>
      <c r="BX10" s="19">
        <v>72</v>
      </c>
      <c r="CJ10">
        <v>1407</v>
      </c>
      <c r="CK10" s="2" t="s">
        <v>1193</v>
      </c>
      <c r="CL10" t="s">
        <v>809</v>
      </c>
    </row>
    <row r="12" spans="1:89" ht="12.75">
      <c r="A12" s="15">
        <v>1407</v>
      </c>
      <c r="B12" s="14" t="s">
        <v>756</v>
      </c>
      <c r="C12" s="14" t="s">
        <v>1018</v>
      </c>
      <c r="D12" s="14" t="s">
        <v>9</v>
      </c>
      <c r="E12" s="14" t="s">
        <v>195</v>
      </c>
      <c r="F12" s="2" t="s">
        <v>92</v>
      </c>
      <c r="G12" s="2">
        <v>2</v>
      </c>
      <c r="H12" s="2" t="s">
        <v>1190</v>
      </c>
      <c r="I12" s="2" t="s">
        <v>1258</v>
      </c>
      <c r="J12" s="14" t="s">
        <v>240</v>
      </c>
      <c r="K12" s="2" t="s">
        <v>549</v>
      </c>
      <c r="L12" s="14" t="s">
        <v>1202</v>
      </c>
      <c r="M12" s="14" t="s">
        <v>1210</v>
      </c>
      <c r="N12" s="2" t="s">
        <v>6</v>
      </c>
      <c r="O12" s="10"/>
      <c r="P12" s="10">
        <v>93.5</v>
      </c>
      <c r="Q12" s="10"/>
      <c r="R12" s="26"/>
      <c r="S12" s="26"/>
      <c r="T12" s="26"/>
      <c r="BD12" s="7"/>
      <c r="BE12" s="17"/>
      <c r="BF12" s="17"/>
      <c r="BP12" s="36"/>
      <c r="BS12" s="20"/>
      <c r="CJ12">
        <v>1407</v>
      </c>
      <c r="CK12" s="2" t="s">
        <v>549</v>
      </c>
    </row>
    <row r="14" spans="1:90" ht="12.75">
      <c r="A14" s="15">
        <v>1407</v>
      </c>
      <c r="B14" s="14" t="s">
        <v>756</v>
      </c>
      <c r="C14" s="14" t="s">
        <v>214</v>
      </c>
      <c r="D14" s="14" t="s">
        <v>188</v>
      </c>
      <c r="E14" s="14" t="s">
        <v>203</v>
      </c>
      <c r="F14" s="2" t="s">
        <v>127</v>
      </c>
      <c r="G14" s="2">
        <v>1</v>
      </c>
      <c r="H14" s="2" t="s">
        <v>1190</v>
      </c>
      <c r="I14" s="2" t="s">
        <v>1263</v>
      </c>
      <c r="J14" s="14" t="s">
        <v>240</v>
      </c>
      <c r="K14" s="2" t="s">
        <v>1194</v>
      </c>
      <c r="L14" s="14" t="s">
        <v>1202</v>
      </c>
      <c r="M14" s="14" t="s">
        <v>1210</v>
      </c>
      <c r="N14" s="2" t="s">
        <v>1237</v>
      </c>
      <c r="O14" s="10">
        <v>7</v>
      </c>
      <c r="P14" s="10">
        <v>9</v>
      </c>
      <c r="Q14" s="10"/>
      <c r="R14" s="26"/>
      <c r="S14" s="26"/>
      <c r="T14" s="26"/>
      <c r="U14" s="47">
        <v>605.7882352941176</v>
      </c>
      <c r="V14" s="47">
        <v>84</v>
      </c>
      <c r="W14" s="22">
        <v>39.529411764705884</v>
      </c>
      <c r="X14" s="6">
        <v>7</v>
      </c>
      <c r="AB14" s="47">
        <v>0</v>
      </c>
      <c r="AG14">
        <v>7</v>
      </c>
      <c r="AH14">
        <v>0</v>
      </c>
      <c r="AI14">
        <v>0</v>
      </c>
      <c r="AJ14" s="22">
        <v>7</v>
      </c>
      <c r="AK14" s="22">
        <v>3.294117647058824</v>
      </c>
      <c r="AW14" s="7"/>
      <c r="BD14" s="7"/>
      <c r="BE14" s="17"/>
      <c r="BF14" s="17"/>
      <c r="BP14" s="36"/>
      <c r="BS14" s="20"/>
      <c r="BW14" s="19">
        <v>605.7882352941176</v>
      </c>
      <c r="BX14" s="19">
        <v>84</v>
      </c>
      <c r="CJ14">
        <v>1407</v>
      </c>
      <c r="CK14" s="2" t="s">
        <v>1194</v>
      </c>
      <c r="CL14" t="s">
        <v>559</v>
      </c>
    </row>
    <row r="15" spans="1:90" ht="12.75">
      <c r="A15" s="15">
        <v>1407</v>
      </c>
      <c r="B15" s="14" t="s">
        <v>756</v>
      </c>
      <c r="C15" s="14" t="s">
        <v>214</v>
      </c>
      <c r="D15" s="14" t="s">
        <v>188</v>
      </c>
      <c r="E15" s="14" t="s">
        <v>203</v>
      </c>
      <c r="F15" s="2" t="s">
        <v>128</v>
      </c>
      <c r="G15" s="2">
        <v>1</v>
      </c>
      <c r="H15" s="2" t="s">
        <v>1190</v>
      </c>
      <c r="I15" s="2" t="s">
        <v>1207</v>
      </c>
      <c r="J15" s="14" t="s">
        <v>240</v>
      </c>
      <c r="K15" s="2" t="s">
        <v>1193</v>
      </c>
      <c r="L15" s="14" t="s">
        <v>1202</v>
      </c>
      <c r="M15" s="14" t="s">
        <v>1210</v>
      </c>
      <c r="N15" s="2" t="s">
        <v>1242</v>
      </c>
      <c r="O15" s="10">
        <v>7.5</v>
      </c>
      <c r="P15" s="10"/>
      <c r="Q15" s="10"/>
      <c r="R15" s="26"/>
      <c r="S15" s="26"/>
      <c r="T15" s="26"/>
      <c r="U15" s="47">
        <v>540</v>
      </c>
      <c r="V15" s="47">
        <v>72</v>
      </c>
      <c r="W15" s="22">
        <v>33.88235294117647</v>
      </c>
      <c r="X15" s="6">
        <v>6</v>
      </c>
      <c r="AB15" s="47">
        <v>0</v>
      </c>
      <c r="AC15">
        <v>45</v>
      </c>
      <c r="AD15">
        <v>0</v>
      </c>
      <c r="AE15">
        <v>0</v>
      </c>
      <c r="AF15" s="22">
        <v>45</v>
      </c>
      <c r="AG15">
        <v>6</v>
      </c>
      <c r="AH15">
        <v>0</v>
      </c>
      <c r="AI15">
        <v>0</v>
      </c>
      <c r="AJ15" s="22">
        <v>6</v>
      </c>
      <c r="AK15" s="22">
        <v>2.823529411764706</v>
      </c>
      <c r="BS15" s="20"/>
      <c r="BW15" s="19">
        <v>540</v>
      </c>
      <c r="BX15" s="19">
        <v>72</v>
      </c>
      <c r="CJ15">
        <v>1407</v>
      </c>
      <c r="CK15" s="2" t="s">
        <v>1193</v>
      </c>
      <c r="CL15" t="s">
        <v>560</v>
      </c>
    </row>
    <row r="17" spans="1:90" ht="12.75">
      <c r="A17" s="15">
        <v>1407</v>
      </c>
      <c r="B17" s="14" t="s">
        <v>756</v>
      </c>
      <c r="C17" s="14" t="s">
        <v>214</v>
      </c>
      <c r="D17" s="14" t="s">
        <v>188</v>
      </c>
      <c r="E17" s="14" t="s">
        <v>203</v>
      </c>
      <c r="F17" s="35" t="s">
        <v>131</v>
      </c>
      <c r="G17" s="2">
        <v>2</v>
      </c>
      <c r="H17" s="2" t="s">
        <v>1190</v>
      </c>
      <c r="I17" s="2" t="s">
        <v>537</v>
      </c>
      <c r="J17" s="14" t="s">
        <v>240</v>
      </c>
      <c r="K17" s="2" t="s">
        <v>549</v>
      </c>
      <c r="L17" s="14" t="s">
        <v>1202</v>
      </c>
      <c r="M17" s="14" t="s">
        <v>1210</v>
      </c>
      <c r="N17" s="2" t="s">
        <v>429</v>
      </c>
      <c r="O17" s="10"/>
      <c r="P17" s="10">
        <v>93.5</v>
      </c>
      <c r="Q17" s="10"/>
      <c r="R17" s="26"/>
      <c r="S17" s="26"/>
      <c r="T17" s="26"/>
      <c r="U17" s="47">
        <v>224.4</v>
      </c>
      <c r="W17" s="22">
        <v>48</v>
      </c>
      <c r="AF17" s="22">
        <v>18.7</v>
      </c>
      <c r="AK17" s="22">
        <v>4</v>
      </c>
      <c r="BD17" s="7"/>
      <c r="BE17" s="17"/>
      <c r="BF17" s="17"/>
      <c r="BP17" s="36"/>
      <c r="BS17" s="20"/>
      <c r="BW17" s="19">
        <v>224.4</v>
      </c>
      <c r="CJ17">
        <v>1407</v>
      </c>
      <c r="CK17" s="2" t="s">
        <v>549</v>
      </c>
      <c r="CL17" t="s">
        <v>960</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19.xml><?xml version="1.0" encoding="utf-8"?>
<worksheet xmlns="http://schemas.openxmlformats.org/spreadsheetml/2006/main" xmlns:r="http://schemas.openxmlformats.org/officeDocument/2006/relationships">
  <sheetPr>
    <tabColor indexed="28"/>
  </sheetPr>
  <dimension ref="A1:DA9"/>
  <sheetViews>
    <sheetView zoomScalePageLayoutView="0" workbookViewId="0" topLeftCell="A1">
      <pane ySplit="7" topLeftCell="A8" activePane="bottomLeft" state="frozen"/>
      <selection pane="topLeft" activeCell="A1" sqref="A1"/>
      <selection pane="bottomLeft" activeCell="C1" sqref="C1"/>
    </sheetView>
  </sheetViews>
  <sheetFormatPr defaultColWidth="9.140625" defaultRowHeight="12.75"/>
  <cols>
    <col min="1" max="1" width="5.7109375" style="0" customWidth="1"/>
    <col min="2" max="2" width="8.2812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19.7109375" style="0" customWidth="1"/>
    <col min="10" max="10" width="7.57421875" style="0" customWidth="1"/>
    <col min="11" max="11" width="20.00390625" style="0" customWidth="1"/>
    <col min="12" max="12" width="6.28125" style="0" customWidth="1"/>
    <col min="13" max="13" width="7.57421875" style="0" customWidth="1"/>
    <col min="14" max="14" width="12.4218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3.00390625" style="0" customWidth="1"/>
    <col min="72" max="74" width="19.00390625" style="0" customWidth="1"/>
    <col min="75" max="75" width="9.281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21.00390625" style="0" customWidth="1"/>
    <col min="90" max="90" width="9.421875" style="0" customWidth="1"/>
    <col min="91" max="91" width="13.421875" style="0" customWidth="1"/>
  </cols>
  <sheetData>
    <row r="1" spans="1:88" ht="12.75">
      <c r="A1" s="14"/>
      <c r="B1" s="14"/>
      <c r="C1" s="4" t="s">
        <v>337</v>
      </c>
      <c r="D1" s="3"/>
      <c r="E1" s="18"/>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2"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c r="CN3" s="1"/>
    </row>
    <row r="4" spans="1:92"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4</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c r="CN4" s="1"/>
    </row>
    <row r="5" spans="1:92"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c r="CN5" s="1"/>
    </row>
    <row r="6" spans="1:92"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c r="CN6" s="1"/>
    </row>
    <row r="7" spans="1:105"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row>
    <row r="9" spans="1:76" ht="12.75">
      <c r="A9" s="15"/>
      <c r="B9" s="14"/>
      <c r="C9" s="14"/>
      <c r="D9" s="14"/>
      <c r="E9" s="14"/>
      <c r="F9" s="2"/>
      <c r="G9" s="2"/>
      <c r="H9" s="2"/>
      <c r="I9" s="24"/>
      <c r="J9" s="14"/>
      <c r="L9" s="14"/>
      <c r="M9" s="14"/>
      <c r="N9" s="2"/>
      <c r="O9" s="10"/>
      <c r="P9" s="10"/>
      <c r="Q9" s="10"/>
      <c r="R9" s="27"/>
      <c r="S9" s="26"/>
      <c r="T9" s="26"/>
      <c r="U9" s="47"/>
      <c r="V9" s="47"/>
      <c r="X9" s="22"/>
      <c r="Y9" s="13"/>
      <c r="Z9" s="13"/>
      <c r="AA9" s="13"/>
      <c r="AC9" s="13"/>
      <c r="AD9" s="13"/>
      <c r="AE9" s="13"/>
      <c r="AF9" s="22"/>
      <c r="AJ9" s="22"/>
      <c r="AM9" s="17"/>
      <c r="AN9" s="17"/>
      <c r="AO9" s="17"/>
      <c r="AY9" s="6"/>
      <c r="BD9" s="22"/>
      <c r="BL9" s="36"/>
      <c r="BM9" s="36"/>
      <c r="BN9" s="36"/>
      <c r="BP9" s="22"/>
      <c r="BQ9" s="38"/>
      <c r="BR9" s="38"/>
      <c r="BS9" s="20"/>
      <c r="BT9" s="36"/>
      <c r="BV9" s="38"/>
      <c r="BW9" s="47"/>
      <c r="BX9" s="47"/>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2.xml><?xml version="1.0" encoding="utf-8"?>
<worksheet xmlns="http://schemas.openxmlformats.org/spreadsheetml/2006/main" xmlns:r="http://schemas.openxmlformats.org/officeDocument/2006/relationships">
  <sheetPr>
    <tabColor indexed="12"/>
  </sheetPr>
  <dimension ref="A1:B229"/>
  <sheetViews>
    <sheetView zoomScalePageLayoutView="0" workbookViewId="0" topLeftCell="A1">
      <selection activeCell="B5" sqref="B5"/>
    </sheetView>
  </sheetViews>
  <sheetFormatPr defaultColWidth="9.140625" defaultRowHeight="12.75"/>
  <cols>
    <col min="1" max="1" width="44.140625" style="0" customWidth="1"/>
    <col min="2" max="2" width="79.28125" style="0" customWidth="1"/>
  </cols>
  <sheetData>
    <row r="1" ht="12.75">
      <c r="A1" s="1" t="s">
        <v>360</v>
      </c>
    </row>
    <row r="3" spans="1:2" ht="12.75">
      <c r="A3" s="1" t="s">
        <v>841</v>
      </c>
      <c r="B3" s="1" t="s">
        <v>558</v>
      </c>
    </row>
    <row r="5" spans="1:2" ht="12.75">
      <c r="A5" t="s">
        <v>212</v>
      </c>
      <c r="B5" t="s">
        <v>1134</v>
      </c>
    </row>
    <row r="6" spans="1:2" ht="12.75">
      <c r="A6" t="s">
        <v>274</v>
      </c>
      <c r="B6" t="s">
        <v>273</v>
      </c>
    </row>
    <row r="7" spans="1:2" ht="12.75">
      <c r="A7" t="s">
        <v>390</v>
      </c>
      <c r="B7" t="s">
        <v>394</v>
      </c>
    </row>
    <row r="8" spans="1:2" ht="12.75">
      <c r="A8" t="s">
        <v>304</v>
      </c>
      <c r="B8" t="s">
        <v>684</v>
      </c>
    </row>
    <row r="9" spans="1:2" ht="12.75">
      <c r="A9" t="s">
        <v>410</v>
      </c>
      <c r="B9" t="s">
        <v>51</v>
      </c>
    </row>
    <row r="10" spans="1:2" ht="12.75">
      <c r="A10" t="s">
        <v>414</v>
      </c>
      <c r="B10" t="s">
        <v>740</v>
      </c>
    </row>
    <row r="11" spans="1:2" ht="12.75">
      <c r="A11" t="s">
        <v>431</v>
      </c>
      <c r="B11" t="s">
        <v>699</v>
      </c>
    </row>
    <row r="12" spans="1:2" ht="12.75">
      <c r="A12" t="s">
        <v>461</v>
      </c>
      <c r="B12" t="s">
        <v>772</v>
      </c>
    </row>
    <row r="13" spans="1:2" ht="12.75">
      <c r="A13" t="s">
        <v>462</v>
      </c>
      <c r="B13" t="s">
        <v>6</v>
      </c>
    </row>
    <row r="14" spans="1:2" ht="12.75">
      <c r="A14" t="s">
        <v>484</v>
      </c>
      <c r="B14" t="s">
        <v>229</v>
      </c>
    </row>
    <row r="15" spans="1:2" ht="12.75">
      <c r="A15" t="s">
        <v>487</v>
      </c>
      <c r="B15" t="s">
        <v>664</v>
      </c>
    </row>
    <row r="16" spans="1:2" ht="12.75">
      <c r="A16" t="s">
        <v>518</v>
      </c>
      <c r="B16" t="s">
        <v>1107</v>
      </c>
    </row>
    <row r="17" spans="1:2" ht="12.75">
      <c r="A17" t="s">
        <v>589</v>
      </c>
      <c r="B17" t="s">
        <v>1065</v>
      </c>
    </row>
    <row r="18" spans="1:2" ht="12.75">
      <c r="A18" t="s">
        <v>594</v>
      </c>
      <c r="B18" t="s">
        <v>1135</v>
      </c>
    </row>
    <row r="19" spans="1:2" ht="12.75">
      <c r="A19" t="s">
        <v>631</v>
      </c>
      <c r="B19" t="s">
        <v>1275</v>
      </c>
    </row>
    <row r="20" spans="1:2" ht="12.75">
      <c r="A20" t="s">
        <v>668</v>
      </c>
      <c r="B20" t="s">
        <v>662</v>
      </c>
    </row>
    <row r="21" spans="1:2" ht="12.75">
      <c r="A21" t="s">
        <v>681</v>
      </c>
      <c r="B21" t="s">
        <v>416</v>
      </c>
    </row>
    <row r="22" spans="1:2" ht="12.75">
      <c r="A22" t="s">
        <v>683</v>
      </c>
      <c r="B22" t="s">
        <v>415</v>
      </c>
    </row>
    <row r="23" spans="1:2" ht="12.75">
      <c r="A23" t="s">
        <v>697</v>
      </c>
      <c r="B23" t="s">
        <v>695</v>
      </c>
    </row>
    <row r="24" spans="1:2" ht="12.75">
      <c r="A24" t="s">
        <v>700</v>
      </c>
      <c r="B24" t="s">
        <v>239</v>
      </c>
    </row>
    <row r="25" spans="1:2" ht="12.75">
      <c r="A25" t="s">
        <v>718</v>
      </c>
      <c r="B25" t="s">
        <v>871</v>
      </c>
    </row>
    <row r="26" spans="1:2" ht="12.75">
      <c r="A26" t="s">
        <v>752</v>
      </c>
      <c r="B26" t="s">
        <v>709</v>
      </c>
    </row>
    <row r="27" spans="1:2" ht="12.75">
      <c r="A27" t="s">
        <v>760</v>
      </c>
      <c r="B27" t="s">
        <v>507</v>
      </c>
    </row>
    <row r="28" spans="1:2" ht="12.75">
      <c r="A28" t="s">
        <v>783</v>
      </c>
      <c r="B28" t="s">
        <v>784</v>
      </c>
    </row>
    <row r="29" spans="1:2" ht="12.75">
      <c r="A29" t="s">
        <v>869</v>
      </c>
      <c r="B29" t="s">
        <v>870</v>
      </c>
    </row>
    <row r="30" spans="1:2" ht="12.75">
      <c r="A30" t="s">
        <v>916</v>
      </c>
      <c r="B30" t="s">
        <v>1164</v>
      </c>
    </row>
    <row r="31" spans="1:2" ht="12.75">
      <c r="A31" t="s">
        <v>934</v>
      </c>
      <c r="B31" t="s">
        <v>933</v>
      </c>
    </row>
    <row r="32" spans="1:2" ht="12.75">
      <c r="A32" t="s">
        <v>967</v>
      </c>
      <c r="B32" t="s">
        <v>701</v>
      </c>
    </row>
    <row r="33" spans="1:2" ht="12.75">
      <c r="A33" t="s">
        <v>935</v>
      </c>
      <c r="B33" t="s">
        <v>694</v>
      </c>
    </row>
    <row r="34" spans="1:2" ht="12.75">
      <c r="A34" t="s">
        <v>975</v>
      </c>
      <c r="B34" t="s">
        <v>1166</v>
      </c>
    </row>
    <row r="35" spans="1:2" ht="12.75">
      <c r="A35" t="s">
        <v>1043</v>
      </c>
      <c r="B35" t="s">
        <v>902</v>
      </c>
    </row>
    <row r="36" spans="1:2" ht="12.75">
      <c r="A36" t="s">
        <v>1046</v>
      </c>
      <c r="B36" t="s">
        <v>753</v>
      </c>
    </row>
    <row r="37" spans="1:2" ht="12.75">
      <c r="A37" t="s">
        <v>1051</v>
      </c>
      <c r="B37" t="s">
        <v>1067</v>
      </c>
    </row>
    <row r="38" spans="1:2" ht="12.75">
      <c r="A38" t="s">
        <v>1054</v>
      </c>
      <c r="B38" t="s">
        <v>1086</v>
      </c>
    </row>
    <row r="39" spans="1:2" ht="12.75">
      <c r="A39" t="s">
        <v>1064</v>
      </c>
      <c r="B39" t="s">
        <v>1063</v>
      </c>
    </row>
    <row r="40" spans="1:2" ht="12.75">
      <c r="A40" t="s">
        <v>1092</v>
      </c>
      <c r="B40" t="s">
        <v>426</v>
      </c>
    </row>
    <row r="41" spans="1:2" ht="12.75">
      <c r="A41" t="s">
        <v>1093</v>
      </c>
      <c r="B41" t="s">
        <v>917</v>
      </c>
    </row>
    <row r="42" spans="1:2" ht="12.75">
      <c r="A42" t="s">
        <v>1116</v>
      </c>
      <c r="B42" t="s">
        <v>1111</v>
      </c>
    </row>
    <row r="43" spans="1:2" ht="12.75">
      <c r="A43" t="s">
        <v>1120</v>
      </c>
      <c r="B43" t="s">
        <v>1124</v>
      </c>
    </row>
    <row r="44" spans="1:2" ht="12.75">
      <c r="A44" t="s">
        <v>1170</v>
      </c>
      <c r="B44" t="s">
        <v>1165</v>
      </c>
    </row>
    <row r="45" spans="1:2" ht="12.75">
      <c r="A45" t="s">
        <v>1195</v>
      </c>
      <c r="B45" t="s">
        <v>693</v>
      </c>
    </row>
    <row r="46" spans="1:2" ht="12.75">
      <c r="A46" t="s">
        <v>1206</v>
      </c>
      <c r="B46" t="s">
        <v>571</v>
      </c>
    </row>
    <row r="47" spans="1:2" ht="12.75">
      <c r="A47" t="s">
        <v>1216</v>
      </c>
      <c r="B47" t="s">
        <v>1218</v>
      </c>
    </row>
    <row r="48" spans="1:2" ht="12.75">
      <c r="A48" t="s">
        <v>1225</v>
      </c>
      <c r="B48" t="s">
        <v>1276</v>
      </c>
    </row>
    <row r="49" spans="1:2" ht="12.75">
      <c r="A49" t="s">
        <v>1214</v>
      </c>
      <c r="B49" t="s">
        <v>1220</v>
      </c>
    </row>
    <row r="50" spans="1:2" ht="12.75">
      <c r="A50" t="s">
        <v>1236</v>
      </c>
      <c r="B50" t="s">
        <v>1133</v>
      </c>
    </row>
    <row r="51" spans="1:2" ht="12.75">
      <c r="A51" t="s">
        <v>1241</v>
      </c>
      <c r="B51" t="s">
        <v>413</v>
      </c>
    </row>
    <row r="52" spans="1:2" ht="12.75">
      <c r="A52" t="s">
        <v>1247</v>
      </c>
      <c r="B52" t="s">
        <v>1221</v>
      </c>
    </row>
    <row r="54" ht="12.75">
      <c r="A54" s="1" t="s">
        <v>897</v>
      </c>
    </row>
    <row r="56" spans="1:2" ht="12.75">
      <c r="A56" t="s">
        <v>279</v>
      </c>
      <c r="B56" t="s">
        <v>278</v>
      </c>
    </row>
    <row r="57" spans="1:2" ht="12.75">
      <c r="A57" t="s">
        <v>362</v>
      </c>
      <c r="B57" t="s">
        <v>361</v>
      </c>
    </row>
    <row r="58" spans="1:2" ht="12.75">
      <c r="A58" t="s">
        <v>324</v>
      </c>
      <c r="B58" t="s">
        <v>371</v>
      </c>
    </row>
    <row r="59" spans="1:2" ht="12.75">
      <c r="A59" t="s">
        <v>407</v>
      </c>
      <c r="B59" t="s">
        <v>406</v>
      </c>
    </row>
    <row r="60" spans="1:2" ht="12.75">
      <c r="A60" t="s">
        <v>457</v>
      </c>
      <c r="B60" t="s">
        <v>702</v>
      </c>
    </row>
    <row r="61" spans="1:2" ht="12.75">
      <c r="A61" t="s">
        <v>469</v>
      </c>
      <c r="B61" t="s">
        <v>703</v>
      </c>
    </row>
    <row r="62" spans="1:2" ht="12.75">
      <c r="A62" t="s">
        <v>490</v>
      </c>
      <c r="B62" t="s">
        <v>489</v>
      </c>
    </row>
    <row r="63" spans="1:2" ht="12.75">
      <c r="A63" t="s">
        <v>495</v>
      </c>
      <c r="B63" t="s">
        <v>497</v>
      </c>
    </row>
    <row r="64" spans="1:2" ht="12.75">
      <c r="A64" t="s">
        <v>504</v>
      </c>
      <c r="B64" t="s">
        <v>500</v>
      </c>
    </row>
    <row r="65" spans="1:2" ht="12.75">
      <c r="A65" t="s">
        <v>515</v>
      </c>
      <c r="B65" t="s">
        <v>513</v>
      </c>
    </row>
    <row r="66" spans="1:2" ht="12.75">
      <c r="A66" t="s">
        <v>512</v>
      </c>
      <c r="B66" t="s">
        <v>511</v>
      </c>
    </row>
    <row r="67" spans="1:2" ht="12.75">
      <c r="A67" t="s">
        <v>529</v>
      </c>
      <c r="B67" t="s">
        <v>530</v>
      </c>
    </row>
    <row r="68" spans="1:2" ht="12.75">
      <c r="A68" t="s">
        <v>527</v>
      </c>
      <c r="B68" t="s">
        <v>528</v>
      </c>
    </row>
    <row r="69" spans="1:2" ht="12.75">
      <c r="A69" t="s">
        <v>610</v>
      </c>
      <c r="B69" t="s">
        <v>590</v>
      </c>
    </row>
    <row r="70" spans="1:2" ht="12.75">
      <c r="A70" t="s">
        <v>622</v>
      </c>
      <c r="B70" t="s">
        <v>621</v>
      </c>
    </row>
    <row r="71" spans="1:2" ht="12.75">
      <c r="A71" t="s">
        <v>666</v>
      </c>
      <c r="B71" t="s">
        <v>669</v>
      </c>
    </row>
    <row r="72" spans="1:2" ht="12.75">
      <c r="A72" t="s">
        <v>674</v>
      </c>
      <c r="B72" t="s">
        <v>33</v>
      </c>
    </row>
    <row r="73" spans="1:2" ht="12.75">
      <c r="A73" t="s">
        <v>676</v>
      </c>
      <c r="B73" t="s">
        <v>675</v>
      </c>
    </row>
    <row r="74" spans="1:2" ht="12.75">
      <c r="A74" t="s">
        <v>682</v>
      </c>
      <c r="B74" t="s">
        <v>852</v>
      </c>
    </row>
    <row r="75" spans="1:2" ht="12.75">
      <c r="A75" t="s">
        <v>711</v>
      </c>
      <c r="B75" t="s">
        <v>710</v>
      </c>
    </row>
    <row r="76" spans="1:2" ht="12.75">
      <c r="A76" t="s">
        <v>721</v>
      </c>
      <c r="B76" t="s">
        <v>719</v>
      </c>
    </row>
    <row r="77" spans="1:2" ht="12.75">
      <c r="A77" t="s">
        <v>737</v>
      </c>
      <c r="B77" t="s">
        <v>738</v>
      </c>
    </row>
    <row r="78" spans="1:2" ht="12.75">
      <c r="A78" t="s">
        <v>751</v>
      </c>
      <c r="B78" t="s">
        <v>757</v>
      </c>
    </row>
    <row r="79" spans="1:2" ht="12.75">
      <c r="A79" t="s">
        <v>765</v>
      </c>
      <c r="B79" t="s">
        <v>1132</v>
      </c>
    </row>
    <row r="80" spans="1:2" ht="12.75">
      <c r="A80" t="s">
        <v>768</v>
      </c>
      <c r="B80" t="s">
        <v>769</v>
      </c>
    </row>
    <row r="81" spans="1:2" ht="12.75">
      <c r="A81" t="s">
        <v>775</v>
      </c>
      <c r="B81" t="s">
        <v>773</v>
      </c>
    </row>
    <row r="82" spans="1:2" ht="12.75">
      <c r="A82" t="s">
        <v>797</v>
      </c>
      <c r="B82" t="s">
        <v>792</v>
      </c>
    </row>
    <row r="83" spans="1:2" ht="12.75">
      <c r="A83" t="s">
        <v>800</v>
      </c>
      <c r="B83" t="s">
        <v>802</v>
      </c>
    </row>
    <row r="84" spans="1:2" ht="12.75">
      <c r="A84" t="s">
        <v>790</v>
      </c>
      <c r="B84" t="s">
        <v>794</v>
      </c>
    </row>
    <row r="85" spans="1:2" ht="12.75">
      <c r="A85" t="s">
        <v>821</v>
      </c>
      <c r="B85" t="s">
        <v>822</v>
      </c>
    </row>
    <row r="86" spans="1:2" ht="12.75">
      <c r="A86" t="s">
        <v>823</v>
      </c>
      <c r="B86" t="s">
        <v>820</v>
      </c>
    </row>
    <row r="87" spans="1:2" ht="12.75">
      <c r="A87" t="s">
        <v>853</v>
      </c>
      <c r="B87" t="s">
        <v>852</v>
      </c>
    </row>
    <row r="88" spans="1:2" ht="12.75">
      <c r="A88" t="s">
        <v>970</v>
      </c>
      <c r="B88" t="s">
        <v>969</v>
      </c>
    </row>
    <row r="89" spans="1:2" ht="12.75">
      <c r="A89" t="s">
        <v>978</v>
      </c>
      <c r="B89" t="s">
        <v>976</v>
      </c>
    </row>
    <row r="90" spans="1:2" ht="12.75">
      <c r="A90" t="s">
        <v>1015</v>
      </c>
      <c r="B90" t="s">
        <v>1004</v>
      </c>
    </row>
    <row r="91" spans="1:2" ht="12.75">
      <c r="A91" t="s">
        <v>1089</v>
      </c>
      <c r="B91" t="s">
        <v>1024</v>
      </c>
    </row>
    <row r="92" spans="1:2" ht="12.75">
      <c r="A92" t="s">
        <v>1182</v>
      </c>
      <c r="B92" t="s">
        <v>1183</v>
      </c>
    </row>
    <row r="93" spans="1:2" ht="12.75">
      <c r="A93" t="s">
        <v>1186</v>
      </c>
      <c r="B93" t="s">
        <v>1185</v>
      </c>
    </row>
    <row r="94" spans="1:2" ht="12.75">
      <c r="A94" t="s">
        <v>1209</v>
      </c>
      <c r="B94" t="s">
        <v>1191</v>
      </c>
    </row>
    <row r="95" spans="1:2" ht="12.75">
      <c r="A95" t="s">
        <v>1226</v>
      </c>
      <c r="B95" t="s">
        <v>1228</v>
      </c>
    </row>
    <row r="96" spans="1:2" ht="12.75">
      <c r="A96" t="s">
        <v>1289</v>
      </c>
      <c r="B96" t="s">
        <v>687</v>
      </c>
    </row>
    <row r="97" spans="1:2" ht="12.75">
      <c r="A97" t="s">
        <v>1306</v>
      </c>
      <c r="B97" t="s">
        <v>569</v>
      </c>
    </row>
    <row r="98" spans="1:2" ht="12.75">
      <c r="A98" t="s">
        <v>1310</v>
      </c>
      <c r="B98" t="s">
        <v>1309</v>
      </c>
    </row>
    <row r="100" ht="12.75">
      <c r="A100" s="1" t="s">
        <v>1129</v>
      </c>
    </row>
    <row r="102" spans="1:2" ht="12.75">
      <c r="A102" t="s">
        <v>277</v>
      </c>
      <c r="B102" t="s">
        <v>562</v>
      </c>
    </row>
    <row r="103" spans="1:2" ht="12.75">
      <c r="A103" t="s">
        <v>280</v>
      </c>
      <c r="B103" t="s">
        <v>563</v>
      </c>
    </row>
    <row r="104" spans="1:2" ht="12.75">
      <c r="A104" t="s">
        <v>281</v>
      </c>
      <c r="B104" t="s">
        <v>907</v>
      </c>
    </row>
    <row r="105" spans="1:2" ht="12.75">
      <c r="A105" t="s">
        <v>305</v>
      </c>
      <c r="B105" t="s">
        <v>309</v>
      </c>
    </row>
    <row r="106" spans="1:2" ht="12.75">
      <c r="A106" t="s">
        <v>397</v>
      </c>
      <c r="B106" t="s">
        <v>437</v>
      </c>
    </row>
    <row r="107" spans="1:2" ht="12.75">
      <c r="A107" t="s">
        <v>412</v>
      </c>
      <c r="B107" t="s">
        <v>436</v>
      </c>
    </row>
    <row r="108" spans="1:2" ht="12.75">
      <c r="A108" t="s">
        <v>428</v>
      </c>
      <c r="B108" t="s">
        <v>439</v>
      </c>
    </row>
    <row r="109" spans="1:2" ht="12.75">
      <c r="A109" t="s">
        <v>463</v>
      </c>
      <c r="B109" t="s">
        <v>1073</v>
      </c>
    </row>
    <row r="110" spans="1:2" ht="12.75">
      <c r="A110" t="s">
        <v>467</v>
      </c>
      <c r="B110" t="s">
        <v>1147</v>
      </c>
    </row>
    <row r="111" spans="1:2" ht="12.75">
      <c r="A111" t="s">
        <v>468</v>
      </c>
      <c r="B111" t="s">
        <v>1056</v>
      </c>
    </row>
    <row r="112" spans="1:2" ht="12.75">
      <c r="A112" t="s">
        <v>493</v>
      </c>
      <c r="B112" t="s">
        <v>739</v>
      </c>
    </row>
    <row r="113" spans="1:2" ht="12.75">
      <c r="A113" t="s">
        <v>505</v>
      </c>
      <c r="B113" t="s">
        <v>516</v>
      </c>
    </row>
    <row r="114" spans="1:2" ht="12.75">
      <c r="A114" t="s">
        <v>517</v>
      </c>
      <c r="B114" t="s">
        <v>206</v>
      </c>
    </row>
    <row r="115" spans="1:2" ht="12.75">
      <c r="A115" t="s">
        <v>555</v>
      </c>
      <c r="B115" t="s">
        <v>535</v>
      </c>
    </row>
    <row r="116" spans="1:2" ht="12.75">
      <c r="A116" t="s">
        <v>592</v>
      </c>
      <c r="B116" t="s">
        <v>1260</v>
      </c>
    </row>
    <row r="117" spans="1:2" ht="12.75">
      <c r="A117" t="s">
        <v>593</v>
      </c>
      <c r="B117" t="s">
        <v>6</v>
      </c>
    </row>
    <row r="118" spans="1:2" ht="12.75">
      <c r="A118" t="s">
        <v>595</v>
      </c>
      <c r="B118" t="s">
        <v>1074</v>
      </c>
    </row>
    <row r="119" spans="1:2" ht="12.75">
      <c r="A119" t="s">
        <v>596</v>
      </c>
      <c r="B119" t="s">
        <v>521</v>
      </c>
    </row>
    <row r="120" spans="1:2" ht="12.75">
      <c r="A120" t="s">
        <v>597</v>
      </c>
      <c r="B120" t="s">
        <v>1174</v>
      </c>
    </row>
    <row r="121" spans="1:2" ht="12.75">
      <c r="A121" t="s">
        <v>599</v>
      </c>
      <c r="B121" t="s">
        <v>1055</v>
      </c>
    </row>
    <row r="122" spans="1:2" ht="12.75">
      <c r="A122" t="s">
        <v>602</v>
      </c>
      <c r="B122" t="s">
        <v>763</v>
      </c>
    </row>
    <row r="123" spans="1:2" ht="12.75">
      <c r="A123" t="s">
        <v>611</v>
      </c>
      <c r="B123" t="s">
        <v>1142</v>
      </c>
    </row>
    <row r="124" spans="1:2" ht="12.75">
      <c r="A124" t="s">
        <v>613</v>
      </c>
      <c r="B124" t="s">
        <v>1072</v>
      </c>
    </row>
    <row r="125" spans="1:2" ht="12.75">
      <c r="A125" t="s">
        <v>615</v>
      </c>
      <c r="B125" t="s">
        <v>1070</v>
      </c>
    </row>
    <row r="126" spans="1:2" ht="12.75">
      <c r="A126" t="s">
        <v>616</v>
      </c>
      <c r="B126" t="s">
        <v>519</v>
      </c>
    </row>
    <row r="127" spans="1:2" ht="12.75">
      <c r="A127" t="s">
        <v>617</v>
      </c>
      <c r="B127" t="s">
        <v>1031</v>
      </c>
    </row>
    <row r="128" spans="1:2" ht="12.75">
      <c r="A128" t="s">
        <v>672</v>
      </c>
      <c r="B128" t="s">
        <v>667</v>
      </c>
    </row>
    <row r="129" spans="1:2" ht="12.75">
      <c r="A129" t="s">
        <v>698</v>
      </c>
      <c r="B129" t="s">
        <v>443</v>
      </c>
    </row>
    <row r="130" spans="1:2" ht="12.75">
      <c r="A130" t="s">
        <v>704</v>
      </c>
      <c r="B130" t="s">
        <v>438</v>
      </c>
    </row>
    <row r="131" spans="1:2" ht="12.75">
      <c r="A131" t="s">
        <v>705</v>
      </c>
      <c r="B131" t="s">
        <v>1274</v>
      </c>
    </row>
    <row r="132" spans="1:2" ht="12.75">
      <c r="A132" t="s">
        <v>706</v>
      </c>
      <c r="B132" t="s">
        <v>359</v>
      </c>
    </row>
    <row r="133" spans="1:2" ht="12.75">
      <c r="A133" t="s">
        <v>707</v>
      </c>
      <c r="B133" t="s">
        <v>708</v>
      </c>
    </row>
    <row r="134" spans="1:2" ht="12.75">
      <c r="A134" t="s">
        <v>764</v>
      </c>
      <c r="B134" t="s">
        <v>1140</v>
      </c>
    </row>
    <row r="135" spans="1:2" ht="12.75">
      <c r="A135" t="s">
        <v>776</v>
      </c>
      <c r="B135" t="s">
        <v>1143</v>
      </c>
    </row>
    <row r="136" spans="1:2" ht="12.75">
      <c r="A136" t="s">
        <v>782</v>
      </c>
      <c r="B136" t="s">
        <v>41</v>
      </c>
    </row>
    <row r="137" spans="1:2" ht="12.75">
      <c r="A137" t="s">
        <v>845</v>
      </c>
      <c r="B137" t="s">
        <v>827</v>
      </c>
    </row>
    <row r="138" spans="1:2" ht="12.75">
      <c r="A138" t="s">
        <v>857</v>
      </c>
      <c r="B138" t="s">
        <v>859</v>
      </c>
    </row>
    <row r="139" spans="1:2" ht="12.75">
      <c r="A139" t="s">
        <v>901</v>
      </c>
      <c r="B139" t="s">
        <v>900</v>
      </c>
    </row>
    <row r="140" spans="1:2" ht="12.75">
      <c r="A140" t="s">
        <v>939</v>
      </c>
      <c r="B140" t="s">
        <v>1148</v>
      </c>
    </row>
    <row r="141" spans="1:2" ht="12.75">
      <c r="A141" t="s">
        <v>1021</v>
      </c>
      <c r="B141" t="s">
        <v>1277</v>
      </c>
    </row>
    <row r="142" spans="1:2" ht="12.75">
      <c r="A142" t="s">
        <v>1033</v>
      </c>
      <c r="B142" t="s">
        <v>1039</v>
      </c>
    </row>
    <row r="143" spans="1:2" ht="12.75">
      <c r="A143" t="s">
        <v>1047</v>
      </c>
      <c r="B143" t="s">
        <v>1145</v>
      </c>
    </row>
    <row r="144" spans="1:2" ht="12.75">
      <c r="A144" t="s">
        <v>1041</v>
      </c>
      <c r="B144" t="s">
        <v>1146</v>
      </c>
    </row>
    <row r="145" spans="1:2" ht="12.75">
      <c r="A145" t="s">
        <v>1079</v>
      </c>
      <c r="B145" t="s">
        <v>1078</v>
      </c>
    </row>
    <row r="146" spans="1:2" ht="12.75">
      <c r="A146" t="s">
        <v>1081</v>
      </c>
      <c r="B146" t="s">
        <v>818</v>
      </c>
    </row>
    <row r="147" spans="1:2" ht="12.75">
      <c r="A147" t="s">
        <v>1106</v>
      </c>
      <c r="B147" t="s">
        <v>520</v>
      </c>
    </row>
    <row r="148" spans="1:2" ht="12.75">
      <c r="A148" t="s">
        <v>1096</v>
      </c>
      <c r="B148" t="s">
        <v>891</v>
      </c>
    </row>
    <row r="149" spans="1:2" ht="12.75">
      <c r="A149" t="s">
        <v>1099</v>
      </c>
      <c r="B149" t="s">
        <v>1103</v>
      </c>
    </row>
    <row r="150" spans="1:2" ht="12.75">
      <c r="A150" t="s">
        <v>1169</v>
      </c>
      <c r="B150" t="s">
        <v>892</v>
      </c>
    </row>
    <row r="151" spans="1:2" ht="12.75">
      <c r="A151" t="s">
        <v>1180</v>
      </c>
      <c r="B151" t="s">
        <v>1138</v>
      </c>
    </row>
    <row r="152" spans="1:2" ht="12.75">
      <c r="A152" t="s">
        <v>1188</v>
      </c>
      <c r="B152" t="s">
        <v>1144</v>
      </c>
    </row>
    <row r="153" spans="1:2" ht="12.75">
      <c r="A153" t="s">
        <v>1189</v>
      </c>
      <c r="B153" t="s">
        <v>1141</v>
      </c>
    </row>
    <row r="154" spans="1:2" ht="12.75">
      <c r="A154" t="s">
        <v>1200</v>
      </c>
      <c r="B154" t="s">
        <v>565</v>
      </c>
    </row>
    <row r="155" spans="1:2" ht="12.75">
      <c r="A155" t="s">
        <v>1203</v>
      </c>
      <c r="B155" t="s">
        <v>736</v>
      </c>
    </row>
    <row r="156" spans="1:2" ht="12.75">
      <c r="A156" t="s">
        <v>1205</v>
      </c>
      <c r="B156" t="s">
        <v>216</v>
      </c>
    </row>
    <row r="157" spans="1:2" ht="12.75">
      <c r="A157" t="s">
        <v>1215</v>
      </c>
      <c r="B157" t="s">
        <v>1219</v>
      </c>
    </row>
    <row r="158" spans="1:2" ht="12.75">
      <c r="A158" t="s">
        <v>1245</v>
      </c>
      <c r="B158" t="s">
        <v>1273</v>
      </c>
    </row>
    <row r="159" spans="1:2" ht="12.75">
      <c r="A159" t="s">
        <v>1278</v>
      </c>
      <c r="B159" t="s">
        <v>1139</v>
      </c>
    </row>
    <row r="160" spans="1:2" ht="12.75">
      <c r="A160" t="s">
        <v>1261</v>
      </c>
      <c r="B160" t="s">
        <v>425</v>
      </c>
    </row>
    <row r="161" spans="1:2" ht="12.75">
      <c r="A161" t="s">
        <v>1280</v>
      </c>
      <c r="B161" t="s">
        <v>424</v>
      </c>
    </row>
    <row r="162" spans="1:2" ht="12.75">
      <c r="A162" t="s">
        <v>1286</v>
      </c>
      <c r="B162" t="s">
        <v>435</v>
      </c>
    </row>
    <row r="163" spans="1:2" ht="12.75">
      <c r="A163" t="s">
        <v>1288</v>
      </c>
      <c r="B163" t="s">
        <v>763</v>
      </c>
    </row>
    <row r="164" spans="1:2" ht="12.75">
      <c r="A164" t="s">
        <v>1296</v>
      </c>
      <c r="B164" t="s">
        <v>570</v>
      </c>
    </row>
    <row r="165" spans="1:2" ht="12.75">
      <c r="A165" t="s">
        <v>1307</v>
      </c>
      <c r="B165" t="s">
        <v>1057</v>
      </c>
    </row>
    <row r="166" spans="1:2" ht="12.75">
      <c r="A166" t="s">
        <v>1311</v>
      </c>
      <c r="B166" t="s">
        <v>523</v>
      </c>
    </row>
    <row r="168" ht="12.75">
      <c r="A168" s="1" t="s">
        <v>449</v>
      </c>
    </row>
    <row r="170" spans="1:2" ht="12.75">
      <c r="A170" t="s">
        <v>209</v>
      </c>
      <c r="B170" t="s">
        <v>303</v>
      </c>
    </row>
    <row r="171" spans="1:2" ht="12.75">
      <c r="A171" t="s">
        <v>213</v>
      </c>
      <c r="B171" t="s">
        <v>28</v>
      </c>
    </row>
    <row r="172" spans="1:2" ht="12.75">
      <c r="A172" t="s">
        <v>221</v>
      </c>
      <c r="B172" t="s">
        <v>222</v>
      </c>
    </row>
    <row r="173" spans="1:2" ht="12.75">
      <c r="A173" t="s">
        <v>228</v>
      </c>
      <c r="B173" t="s">
        <v>847</v>
      </c>
    </row>
    <row r="174" spans="1:2" ht="12.75">
      <c r="A174" t="s">
        <v>293</v>
      </c>
      <c r="B174" t="s">
        <v>297</v>
      </c>
    </row>
    <row r="175" spans="1:2" ht="12.75">
      <c r="A175" t="s">
        <v>379</v>
      </c>
      <c r="B175" t="s">
        <v>311</v>
      </c>
    </row>
    <row r="176" spans="1:2" ht="12.75">
      <c r="A176" t="s">
        <v>422</v>
      </c>
      <c r="B176" t="s">
        <v>1075</v>
      </c>
    </row>
    <row r="177" spans="1:2" ht="12.75">
      <c r="A177" t="s">
        <v>444</v>
      </c>
      <c r="B177" t="s">
        <v>950</v>
      </c>
    </row>
    <row r="178" spans="1:2" ht="12.75">
      <c r="A178" t="s">
        <v>460</v>
      </c>
      <c r="B178" t="s">
        <v>448</v>
      </c>
    </row>
    <row r="179" spans="1:2" ht="12.75">
      <c r="A179" t="s">
        <v>509</v>
      </c>
      <c r="B179" t="s">
        <v>471</v>
      </c>
    </row>
    <row r="180" spans="1:2" ht="12.75">
      <c r="A180" t="s">
        <v>533</v>
      </c>
      <c r="B180" t="s">
        <v>556</v>
      </c>
    </row>
    <row r="181" spans="1:2" ht="12.75">
      <c r="A181" t="s">
        <v>591</v>
      </c>
      <c r="B181" t="s">
        <v>620</v>
      </c>
    </row>
    <row r="182" spans="1:2" ht="12.75">
      <c r="A182" t="s">
        <v>598</v>
      </c>
      <c r="B182" t="s">
        <v>1283</v>
      </c>
    </row>
    <row r="183" spans="1:2" ht="12.75">
      <c r="A183" t="s">
        <v>600</v>
      </c>
      <c r="B183" t="s">
        <v>952</v>
      </c>
    </row>
    <row r="184" spans="1:2" ht="12.75">
      <c r="A184" t="s">
        <v>614</v>
      </c>
      <c r="B184" t="s">
        <v>724</v>
      </c>
    </row>
    <row r="185" spans="1:2" ht="12.75">
      <c r="A185" t="s">
        <v>630</v>
      </c>
      <c r="B185" t="s">
        <v>627</v>
      </c>
    </row>
    <row r="186" spans="1:2" ht="12.75">
      <c r="A186" t="s">
        <v>654</v>
      </c>
      <c r="B186" t="s">
        <v>637</v>
      </c>
    </row>
    <row r="187" spans="1:2" ht="12.75">
      <c r="A187" t="s">
        <v>636</v>
      </c>
      <c r="B187" t="s">
        <v>641</v>
      </c>
    </row>
    <row r="188" spans="1:2" ht="12.75">
      <c r="A188" t="s">
        <v>678</v>
      </c>
      <c r="B188" t="s">
        <v>686</v>
      </c>
    </row>
    <row r="189" spans="1:2" ht="12.75">
      <c r="A189" t="s">
        <v>717</v>
      </c>
      <c r="B189" t="s">
        <v>733</v>
      </c>
    </row>
    <row r="190" spans="1:2" ht="12.75">
      <c r="A190" t="s">
        <v>779</v>
      </c>
      <c r="B190" t="s">
        <v>778</v>
      </c>
    </row>
    <row r="191" spans="1:2" ht="12.75">
      <c r="A191" t="s">
        <v>786</v>
      </c>
      <c r="B191" t="s">
        <v>785</v>
      </c>
    </row>
    <row r="192" spans="1:2" ht="12.75">
      <c r="A192" t="s">
        <v>796</v>
      </c>
      <c r="B192" t="s">
        <v>803</v>
      </c>
    </row>
    <row r="193" spans="1:2" ht="12.75">
      <c r="A193" t="s">
        <v>856</v>
      </c>
      <c r="B193" t="s">
        <v>863</v>
      </c>
    </row>
    <row r="194" spans="1:2" ht="12.75">
      <c r="A194" t="s">
        <v>872</v>
      </c>
      <c r="B194" t="s">
        <v>863</v>
      </c>
    </row>
    <row r="195" spans="1:2" ht="12.75">
      <c r="A195" t="s">
        <v>875</v>
      </c>
      <c r="B195" t="s">
        <v>887</v>
      </c>
    </row>
    <row r="196" spans="1:2" ht="12.75">
      <c r="A196" t="s">
        <v>886</v>
      </c>
      <c r="B196" t="s">
        <v>877</v>
      </c>
    </row>
    <row r="197" spans="1:2" ht="12.75">
      <c r="A197" t="s">
        <v>894</v>
      </c>
      <c r="B197" t="s">
        <v>895</v>
      </c>
    </row>
    <row r="198" spans="1:2" ht="12.75">
      <c r="A198" t="s">
        <v>906</v>
      </c>
      <c r="B198" t="s">
        <v>727</v>
      </c>
    </row>
    <row r="199" spans="1:2" ht="12.75">
      <c r="A199" t="s">
        <v>979</v>
      </c>
      <c r="B199" t="s">
        <v>942</v>
      </c>
    </row>
    <row r="200" spans="1:2" ht="12.75">
      <c r="A200" t="s">
        <v>1002</v>
      </c>
      <c r="B200" t="s">
        <v>996</v>
      </c>
    </row>
    <row r="201" spans="1:2" ht="12.75">
      <c r="A201" t="s">
        <v>1003</v>
      </c>
      <c r="B201" t="s">
        <v>997</v>
      </c>
    </row>
    <row r="202" spans="1:2" ht="12.75">
      <c r="A202" t="s">
        <v>1019</v>
      </c>
      <c r="B202" t="s">
        <v>486</v>
      </c>
    </row>
    <row r="203" spans="1:2" ht="12.75">
      <c r="A203" t="s">
        <v>1020</v>
      </c>
      <c r="B203" t="s">
        <v>1305</v>
      </c>
    </row>
    <row r="204" spans="1:2" ht="12.75">
      <c r="A204" t="s">
        <v>1025</v>
      </c>
      <c r="B204" t="s">
        <v>27</v>
      </c>
    </row>
    <row r="205" spans="1:2" ht="12.75">
      <c r="A205" t="s">
        <v>1029</v>
      </c>
      <c r="B205" t="s">
        <v>1028</v>
      </c>
    </row>
    <row r="206" spans="1:2" ht="12.75">
      <c r="A206" t="s">
        <v>1030</v>
      </c>
      <c r="B206" t="s">
        <v>26</v>
      </c>
    </row>
    <row r="207" spans="1:2" ht="12.75">
      <c r="A207" t="s">
        <v>1035</v>
      </c>
      <c r="B207" t="s">
        <v>307</v>
      </c>
    </row>
    <row r="208" spans="1:2" ht="12.75">
      <c r="A208" t="s">
        <v>1049</v>
      </c>
      <c r="B208" t="s">
        <v>644</v>
      </c>
    </row>
    <row r="209" spans="1:2" ht="12.75">
      <c r="A209" t="s">
        <v>1122</v>
      </c>
      <c r="B209" t="s">
        <v>1123</v>
      </c>
    </row>
    <row r="210" spans="1:2" ht="12.75">
      <c r="A210" t="s">
        <v>1150</v>
      </c>
      <c r="B210" t="s">
        <v>1171</v>
      </c>
    </row>
    <row r="211" spans="1:2" ht="12.75">
      <c r="A211" t="s">
        <v>1198</v>
      </c>
      <c r="B211" t="s">
        <v>1197</v>
      </c>
    </row>
    <row r="212" spans="1:2" ht="12.75">
      <c r="A212" t="s">
        <v>1199</v>
      </c>
      <c r="B212" t="s">
        <v>1131</v>
      </c>
    </row>
    <row r="213" spans="1:2" ht="12.75">
      <c r="A213" t="s">
        <v>1259</v>
      </c>
      <c r="B213" t="s">
        <v>1249</v>
      </c>
    </row>
    <row r="214" spans="1:2" ht="12.75">
      <c r="A214" t="s">
        <v>1267</v>
      </c>
      <c r="B214" t="s">
        <v>1257</v>
      </c>
    </row>
    <row r="215" spans="1:2" ht="12.75">
      <c r="A215" t="s">
        <v>1312</v>
      </c>
      <c r="B215" t="s">
        <v>282</v>
      </c>
    </row>
    <row r="217" ht="12.75">
      <c r="A217" s="1" t="s">
        <v>789</v>
      </c>
    </row>
    <row r="219" spans="1:2" ht="12.75">
      <c r="A219" t="s">
        <v>629</v>
      </c>
      <c r="B219" t="s">
        <v>623</v>
      </c>
    </row>
    <row r="220" spans="1:2" ht="12.75">
      <c r="A220" t="s">
        <v>798</v>
      </c>
      <c r="B220" t="s">
        <v>566</v>
      </c>
    </row>
    <row r="221" spans="1:2" ht="12.75">
      <c r="A221" t="s">
        <v>893</v>
      </c>
      <c r="B221" t="s">
        <v>625</v>
      </c>
    </row>
    <row r="222" spans="1:2" ht="12.75">
      <c r="A222" t="s">
        <v>1048</v>
      </c>
      <c r="B222" t="s">
        <v>746</v>
      </c>
    </row>
    <row r="223" spans="1:2" ht="12.75">
      <c r="A223" t="s">
        <v>968</v>
      </c>
      <c r="B223" t="s">
        <v>747</v>
      </c>
    </row>
    <row r="226" ht="12.75">
      <c r="A226" s="1" t="s">
        <v>231</v>
      </c>
    </row>
    <row r="228" spans="1:2" ht="12.75">
      <c r="A228" t="s">
        <v>1017</v>
      </c>
      <c r="B228" t="s">
        <v>1090</v>
      </c>
    </row>
    <row r="229" spans="1:2" ht="12.75">
      <c r="A229" t="s">
        <v>227</v>
      </c>
      <c r="B229" t="s">
        <v>16</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20.xml><?xml version="1.0" encoding="utf-8"?>
<worksheet xmlns="http://schemas.openxmlformats.org/spreadsheetml/2006/main" xmlns:r="http://schemas.openxmlformats.org/officeDocument/2006/relationships">
  <sheetPr>
    <tabColor indexed="12"/>
  </sheetPr>
  <dimension ref="A1:DA9"/>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5.7109375" style="0" customWidth="1"/>
    <col min="2" max="2" width="8.28125" style="0" customWidth="1"/>
    <col min="3" max="3" width="8.421875" style="0" customWidth="1"/>
    <col min="4" max="4" width="5.57421875" style="0" customWidth="1"/>
    <col min="5" max="5" width="6.7109375" style="0" customWidth="1"/>
    <col min="6" max="6" width="8.8515625" style="0" customWidth="1"/>
    <col min="7" max="7" width="8.7109375" style="0" customWidth="1"/>
    <col min="8" max="8" width="12.8515625" style="0" customWidth="1"/>
    <col min="9" max="9" width="12.00390625" style="0" customWidth="1"/>
    <col min="10" max="10" width="7.57421875" style="0" customWidth="1"/>
    <col min="11" max="11" width="19.00390625" style="0" customWidth="1"/>
    <col min="12" max="12" width="6.28125" style="0" customWidth="1"/>
    <col min="13" max="13" width="7.57421875" style="0" customWidth="1"/>
    <col min="14" max="14" width="10.71093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3.8515625" style="0" customWidth="1"/>
    <col min="72" max="74" width="19.00390625" style="0" customWidth="1"/>
    <col min="75" max="75" width="9.281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21.00390625" style="0" customWidth="1"/>
    <col min="90" max="90" width="9.421875" style="0" customWidth="1"/>
    <col min="91" max="91" width="13.421875" style="0" customWidth="1"/>
  </cols>
  <sheetData>
    <row r="1" spans="1:88" ht="12.75">
      <c r="A1" s="14"/>
      <c r="B1" s="14"/>
      <c r="C1" s="4" t="s">
        <v>336</v>
      </c>
      <c r="D1" s="3"/>
      <c r="E1" s="18"/>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218</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105"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row>
    <row r="8" spans="1:89" ht="12.75">
      <c r="A8" s="14"/>
      <c r="B8" s="14"/>
      <c r="C8" s="14"/>
      <c r="D8" s="14"/>
      <c r="E8" s="18"/>
      <c r="F8" s="26"/>
      <c r="G8" s="18"/>
      <c r="H8" s="2"/>
      <c r="I8" s="2"/>
      <c r="J8" s="14"/>
      <c r="K8" s="18"/>
      <c r="L8" s="16"/>
      <c r="M8" s="16"/>
      <c r="N8" s="2"/>
      <c r="O8" s="10"/>
      <c r="P8" s="10"/>
      <c r="Q8" s="10"/>
      <c r="R8" s="27"/>
      <c r="S8" s="26"/>
      <c r="T8" s="26"/>
      <c r="U8" s="22"/>
      <c r="V8" s="22"/>
      <c r="W8" s="22"/>
      <c r="X8" s="22"/>
      <c r="AJ8" s="6"/>
      <c r="AK8" s="17"/>
      <c r="AL8" s="17"/>
      <c r="AM8" s="17"/>
      <c r="AN8" s="17"/>
      <c r="AO8" s="17"/>
      <c r="AP8" s="17"/>
      <c r="AU8" s="17"/>
      <c r="AV8" s="17"/>
      <c r="AW8" s="17"/>
      <c r="AX8" s="17"/>
      <c r="AY8" s="17"/>
      <c r="AZ8" s="17"/>
      <c r="BA8" s="36"/>
      <c r="BB8" s="17"/>
      <c r="BC8" s="17"/>
      <c r="BD8" s="17"/>
      <c r="BG8" s="17"/>
      <c r="BH8" s="36"/>
      <c r="BI8" s="36"/>
      <c r="BJ8" s="36"/>
      <c r="BK8" s="36"/>
      <c r="BL8" s="36"/>
      <c r="BM8" s="17"/>
      <c r="BN8" s="17"/>
      <c r="BO8" s="17"/>
      <c r="BP8" s="17"/>
      <c r="BQ8" s="38"/>
      <c r="BR8" s="17"/>
      <c r="BS8" s="17"/>
      <c r="BT8" s="17"/>
      <c r="BU8" s="17"/>
      <c r="BV8" s="17"/>
      <c r="BW8" s="17"/>
      <c r="BY8" s="36"/>
      <c r="BZ8" s="36"/>
      <c r="CA8" s="36"/>
      <c r="CB8" s="36"/>
      <c r="CC8" s="36"/>
      <c r="CE8" s="34"/>
      <c r="CF8" s="34"/>
      <c r="CG8" s="17"/>
      <c r="CH8" s="34"/>
      <c r="CI8" s="34"/>
      <c r="CJ8" s="14"/>
      <c r="CK8" s="18"/>
    </row>
    <row r="9" spans="1:89" ht="12.75">
      <c r="A9" s="15"/>
      <c r="B9" s="14"/>
      <c r="C9" s="14"/>
      <c r="D9" s="14"/>
      <c r="E9" s="14"/>
      <c r="F9" s="2"/>
      <c r="G9" s="2"/>
      <c r="H9" s="2"/>
      <c r="I9" s="2"/>
      <c r="J9" s="14"/>
      <c r="K9" s="2"/>
      <c r="L9" s="14"/>
      <c r="M9" s="14"/>
      <c r="N9" s="2"/>
      <c r="O9" s="10"/>
      <c r="P9" s="10"/>
      <c r="Q9" s="10"/>
      <c r="R9" s="26"/>
      <c r="S9" s="26"/>
      <c r="T9" s="26"/>
      <c r="U9" s="47"/>
      <c r="V9" s="47"/>
      <c r="W9" s="22"/>
      <c r="X9" s="22"/>
      <c r="AB9" s="47"/>
      <c r="AJ9" s="6"/>
      <c r="AU9" s="6"/>
      <c r="BG9" s="6"/>
      <c r="BL9" s="36"/>
      <c r="BM9" s="36"/>
      <c r="BN9" s="36"/>
      <c r="BO9" s="36"/>
      <c r="BP9" s="47"/>
      <c r="BT9" s="36"/>
      <c r="BU9" s="36"/>
      <c r="BW9" s="47"/>
      <c r="BX9" s="47"/>
      <c r="CK9" s="2"/>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21.xml><?xml version="1.0" encoding="utf-8"?>
<worksheet xmlns="http://schemas.openxmlformats.org/spreadsheetml/2006/main" xmlns:r="http://schemas.openxmlformats.org/officeDocument/2006/relationships">
  <sheetPr>
    <tabColor indexed="29"/>
  </sheetPr>
  <dimension ref="A1:DA7"/>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5.7109375" style="0" customWidth="1"/>
    <col min="2" max="2" width="8.28125" style="0" customWidth="1"/>
    <col min="3" max="3" width="8.421875" style="0" customWidth="1"/>
    <col min="4" max="4" width="5.57421875" style="0" customWidth="1"/>
    <col min="5" max="5" width="6.7109375" style="0" customWidth="1"/>
    <col min="6" max="6" width="8.8515625" style="0" customWidth="1"/>
    <col min="7" max="7" width="8.7109375" style="0" customWidth="1"/>
    <col min="8" max="8" width="12.8515625" style="0" customWidth="1"/>
    <col min="9" max="9" width="12.00390625" style="0" customWidth="1"/>
    <col min="10" max="10" width="7.57421875" style="0" customWidth="1"/>
    <col min="11" max="11" width="19.00390625" style="0" customWidth="1"/>
    <col min="12" max="12" width="6.28125" style="0" customWidth="1"/>
    <col min="13" max="13" width="7.57421875" style="0" customWidth="1"/>
    <col min="14" max="14" width="10.71093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3.8515625" style="0" customWidth="1"/>
    <col min="72" max="74" width="19.00390625" style="0" customWidth="1"/>
    <col min="75" max="75" width="9.281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21.00390625" style="0" customWidth="1"/>
    <col min="90" max="90" width="9.421875" style="0" customWidth="1"/>
    <col min="91" max="91" width="13.421875" style="0" customWidth="1"/>
  </cols>
  <sheetData>
    <row r="1" spans="1:88" ht="12.75">
      <c r="A1" s="14"/>
      <c r="B1" s="14"/>
      <c r="C1" s="4" t="s">
        <v>336</v>
      </c>
      <c r="D1" s="3"/>
      <c r="E1" s="18"/>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218</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105"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22.xml><?xml version="1.0" encoding="utf-8"?>
<worksheet xmlns="http://schemas.openxmlformats.org/spreadsheetml/2006/main" xmlns:r="http://schemas.openxmlformats.org/officeDocument/2006/relationships">
  <sheetPr>
    <tabColor indexed="30"/>
  </sheetPr>
  <dimension ref="A1:DA11"/>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5.7109375" style="0" customWidth="1"/>
    <col min="2" max="2" width="8.28125" style="0" customWidth="1"/>
    <col min="3" max="3" width="9.2812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18.57421875" style="0" customWidth="1"/>
    <col min="10" max="10" width="7.57421875" style="0" customWidth="1"/>
    <col min="11" max="11" width="19.00390625" style="0" customWidth="1"/>
    <col min="12" max="12" width="6.28125" style="0" customWidth="1"/>
    <col min="13" max="13" width="7.57421875" style="0" customWidth="1"/>
    <col min="14" max="14" width="10.71093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3.8515625" style="0" customWidth="1"/>
    <col min="72" max="74" width="19.00390625" style="0" customWidth="1"/>
    <col min="75" max="75" width="9.281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21.00390625" style="0" customWidth="1"/>
    <col min="90" max="90" width="25.7109375" style="0" customWidth="1"/>
    <col min="91" max="91" width="13.421875" style="0" customWidth="1"/>
  </cols>
  <sheetData>
    <row r="1" spans="1:88" ht="12.75">
      <c r="A1" s="14"/>
      <c r="B1" s="14" t="s">
        <v>496</v>
      </c>
      <c r="C1" s="4"/>
      <c r="D1" s="3"/>
      <c r="E1" s="18"/>
      <c r="F1" s="4" t="s">
        <v>337</v>
      </c>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218</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105"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row>
    <row r="9" spans="1:90" ht="12.75">
      <c r="A9" s="15">
        <v>1407</v>
      </c>
      <c r="B9" s="14" t="s">
        <v>756</v>
      </c>
      <c r="C9" s="14" t="s">
        <v>1018</v>
      </c>
      <c r="D9" s="14" t="s">
        <v>9</v>
      </c>
      <c r="E9" s="14" t="s">
        <v>195</v>
      </c>
      <c r="F9" s="2" t="s">
        <v>93</v>
      </c>
      <c r="G9" s="2">
        <v>2</v>
      </c>
      <c r="H9" s="2" t="s">
        <v>496</v>
      </c>
      <c r="I9" s="2" t="s">
        <v>538</v>
      </c>
      <c r="J9" s="14" t="s">
        <v>240</v>
      </c>
      <c r="K9" s="2" t="s">
        <v>540</v>
      </c>
      <c r="L9" s="14" t="s">
        <v>488</v>
      </c>
      <c r="M9" s="14" t="s">
        <v>6</v>
      </c>
      <c r="N9" s="2" t="s">
        <v>6</v>
      </c>
      <c r="O9" s="10"/>
      <c r="P9" s="10">
        <v>110</v>
      </c>
      <c r="Q9" s="10"/>
      <c r="R9" s="26"/>
      <c r="S9" s="26"/>
      <c r="T9" s="26"/>
      <c r="U9" s="47">
        <v>159.5</v>
      </c>
      <c r="W9" s="22">
        <v>29</v>
      </c>
      <c r="X9" s="6"/>
      <c r="AF9" s="22">
        <v>13.291666666666666</v>
      </c>
      <c r="AJ9" s="22"/>
      <c r="AK9" s="22">
        <v>2.4166666666666665</v>
      </c>
      <c r="BS9" s="20"/>
      <c r="BW9" s="19">
        <v>159.5</v>
      </c>
      <c r="BX9" s="19"/>
      <c r="CJ9">
        <v>1407</v>
      </c>
      <c r="CK9" s="2" t="s">
        <v>540</v>
      </c>
      <c r="CL9" t="s">
        <v>814</v>
      </c>
    </row>
    <row r="11" spans="1:90" ht="12.75">
      <c r="A11" s="15">
        <v>1407</v>
      </c>
      <c r="B11" s="14" t="s">
        <v>756</v>
      </c>
      <c r="C11" s="14" t="s">
        <v>214</v>
      </c>
      <c r="D11" s="14" t="s">
        <v>188</v>
      </c>
      <c r="E11" s="14" t="s">
        <v>203</v>
      </c>
      <c r="F11" s="35" t="s">
        <v>132</v>
      </c>
      <c r="G11" s="2">
        <v>2</v>
      </c>
      <c r="H11" s="2" t="s">
        <v>496</v>
      </c>
      <c r="I11" s="2" t="s">
        <v>536</v>
      </c>
      <c r="J11" s="14" t="s">
        <v>240</v>
      </c>
      <c r="K11" s="2" t="s">
        <v>540</v>
      </c>
      <c r="L11" s="14" t="s">
        <v>488</v>
      </c>
      <c r="M11" s="14" t="s">
        <v>6</v>
      </c>
      <c r="N11" s="2" t="s">
        <v>6</v>
      </c>
      <c r="O11" s="10"/>
      <c r="P11" s="10">
        <v>110</v>
      </c>
      <c r="Q11" s="10"/>
      <c r="R11" s="26"/>
      <c r="S11" s="26"/>
      <c r="T11" s="26"/>
      <c r="U11" s="47">
        <v>159.5</v>
      </c>
      <c r="W11" s="22">
        <v>29</v>
      </c>
      <c r="X11" s="6"/>
      <c r="AF11" s="22">
        <v>13.291666666666666</v>
      </c>
      <c r="AJ11" s="22"/>
      <c r="AK11" s="22">
        <v>2.4166666666666665</v>
      </c>
      <c r="BS11" s="20"/>
      <c r="BW11" s="19">
        <v>159.5</v>
      </c>
      <c r="BX11" s="19"/>
      <c r="CJ11">
        <v>1407</v>
      </c>
      <c r="CK11" s="2" t="s">
        <v>540</v>
      </c>
      <c r="CL11" t="s">
        <v>961</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23.xml><?xml version="1.0" encoding="utf-8"?>
<worksheet xmlns="http://schemas.openxmlformats.org/spreadsheetml/2006/main" xmlns:r="http://schemas.openxmlformats.org/officeDocument/2006/relationships">
  <sheetPr>
    <tabColor indexed="13"/>
  </sheetPr>
  <dimension ref="A1:DA15"/>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5.7109375" style="0" customWidth="1"/>
    <col min="2" max="2" width="8.2812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31.8515625" style="0" customWidth="1"/>
    <col min="10" max="10" width="7.57421875" style="0" customWidth="1"/>
    <col min="11" max="11" width="24.57421875" style="0" customWidth="1"/>
    <col min="12" max="12" width="6.28125" style="0" customWidth="1"/>
    <col min="13" max="13" width="7.57421875" style="0" customWidth="1"/>
    <col min="14" max="14" width="18.851562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3.8515625" style="0" customWidth="1"/>
    <col min="72" max="74" width="19.00390625" style="0" customWidth="1"/>
    <col min="75" max="75" width="9.281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24.57421875" style="0" customWidth="1"/>
    <col min="90" max="90" width="9.421875" style="0" customWidth="1"/>
    <col min="91" max="91" width="13.421875" style="0" customWidth="1"/>
  </cols>
  <sheetData>
    <row r="1" spans="1:88" ht="12.75">
      <c r="A1" s="14"/>
      <c r="B1" s="9" t="s">
        <v>1</v>
      </c>
      <c r="C1" s="4"/>
      <c r="D1" s="3"/>
      <c r="E1" s="4" t="s">
        <v>337</v>
      </c>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218</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105"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row>
    <row r="9" spans="1:89" ht="12.75">
      <c r="A9" s="15">
        <v>1406</v>
      </c>
      <c r="B9" s="14" t="s">
        <v>756</v>
      </c>
      <c r="C9" s="14" t="s">
        <v>1018</v>
      </c>
      <c r="D9" s="14" t="s">
        <v>8</v>
      </c>
      <c r="E9" s="14" t="s">
        <v>192</v>
      </c>
      <c r="F9" s="2" t="s">
        <v>10</v>
      </c>
      <c r="G9" s="2">
        <v>2</v>
      </c>
      <c r="H9" t="s">
        <v>451</v>
      </c>
      <c r="I9" t="s">
        <v>974</v>
      </c>
      <c r="J9" s="14" t="s">
        <v>240</v>
      </c>
      <c r="K9" s="2" t="s">
        <v>456</v>
      </c>
      <c r="L9" s="14" t="s">
        <v>446</v>
      </c>
      <c r="M9" s="14" t="s">
        <v>919</v>
      </c>
      <c r="N9" s="2" t="s">
        <v>587</v>
      </c>
      <c r="O9" s="10">
        <v>4.5</v>
      </c>
      <c r="P9" s="10"/>
      <c r="Q9" s="10"/>
      <c r="R9" s="26">
        <v>89</v>
      </c>
      <c r="S9" s="26">
        <v>2</v>
      </c>
      <c r="T9" s="26">
        <v>0</v>
      </c>
      <c r="U9" s="47">
        <v>89.1</v>
      </c>
      <c r="V9" s="47">
        <v>19.799999999999997</v>
      </c>
      <c r="W9" s="22"/>
      <c r="X9" s="6">
        <v>1.6499999999999997</v>
      </c>
      <c r="AC9">
        <v>7</v>
      </c>
      <c r="AD9">
        <v>8</v>
      </c>
      <c r="AE9">
        <v>6</v>
      </c>
      <c r="AF9" s="22">
        <v>7.425</v>
      </c>
      <c r="AG9">
        <v>1</v>
      </c>
      <c r="AH9">
        <v>13</v>
      </c>
      <c r="AI9">
        <v>0</v>
      </c>
      <c r="AJ9" s="22">
        <v>1.6499999999999997</v>
      </c>
      <c r="AX9" s="22"/>
      <c r="BG9" s="22">
        <v>1.6499999999999997</v>
      </c>
      <c r="BP9" s="36"/>
      <c r="BS9" s="20"/>
      <c r="BW9" s="19">
        <v>89.1</v>
      </c>
      <c r="BX9" s="19">
        <v>19.799999999999997</v>
      </c>
      <c r="CJ9">
        <v>1406</v>
      </c>
      <c r="CK9" s="2" t="s">
        <v>456</v>
      </c>
    </row>
    <row r="10" spans="1:89" ht="12.75">
      <c r="A10" s="15">
        <v>1406</v>
      </c>
      <c r="B10" s="14" t="s">
        <v>756</v>
      </c>
      <c r="C10" s="14" t="s">
        <v>1018</v>
      </c>
      <c r="D10" s="14" t="s">
        <v>8</v>
      </c>
      <c r="E10" s="14" t="s">
        <v>192</v>
      </c>
      <c r="F10" s="2" t="s">
        <v>11</v>
      </c>
      <c r="G10" s="2">
        <v>2</v>
      </c>
      <c r="H10" t="s">
        <v>451</v>
      </c>
      <c r="I10" t="s">
        <v>985</v>
      </c>
      <c r="J10" s="14" t="s">
        <v>240</v>
      </c>
      <c r="K10" s="2" t="s">
        <v>456</v>
      </c>
      <c r="L10" s="14" t="s">
        <v>446</v>
      </c>
      <c r="M10" s="14" t="s">
        <v>919</v>
      </c>
      <c r="N10" s="2" t="s">
        <v>186</v>
      </c>
      <c r="O10" s="10">
        <v>1</v>
      </c>
      <c r="P10" s="10"/>
      <c r="Q10" s="10"/>
      <c r="R10" s="26">
        <v>19</v>
      </c>
      <c r="S10" s="26">
        <v>16</v>
      </c>
      <c r="T10" s="26">
        <v>0</v>
      </c>
      <c r="U10" s="47">
        <v>19.8</v>
      </c>
      <c r="V10" s="47">
        <v>19.8</v>
      </c>
      <c r="W10" s="22"/>
      <c r="X10" s="6">
        <v>1.65</v>
      </c>
      <c r="Y10">
        <v>19</v>
      </c>
      <c r="Z10">
        <v>16</v>
      </c>
      <c r="AA10">
        <v>0</v>
      </c>
      <c r="AB10" s="47">
        <v>19.8</v>
      </c>
      <c r="AC10">
        <v>1</v>
      </c>
      <c r="AD10">
        <v>13</v>
      </c>
      <c r="AE10">
        <v>0</v>
      </c>
      <c r="AF10" s="22">
        <v>1.65</v>
      </c>
      <c r="AG10">
        <v>1</v>
      </c>
      <c r="AH10">
        <v>13</v>
      </c>
      <c r="AI10">
        <v>0</v>
      </c>
      <c r="AJ10" s="22">
        <v>1.65</v>
      </c>
      <c r="BG10" s="22">
        <v>1.65</v>
      </c>
      <c r="BS10" s="20"/>
      <c r="BW10" s="19">
        <v>19.8</v>
      </c>
      <c r="BX10" s="19">
        <v>19.8</v>
      </c>
      <c r="CJ10">
        <v>1406</v>
      </c>
      <c r="CK10" s="2" t="s">
        <v>456</v>
      </c>
    </row>
    <row r="11" spans="1:89" ht="12.75">
      <c r="A11" s="15">
        <v>1406</v>
      </c>
      <c r="B11" s="14" t="s">
        <v>756</v>
      </c>
      <c r="C11" s="14" t="s">
        <v>1018</v>
      </c>
      <c r="D11" s="14" t="s">
        <v>8</v>
      </c>
      <c r="E11" s="14" t="s">
        <v>192</v>
      </c>
      <c r="F11" s="2" t="s">
        <v>12</v>
      </c>
      <c r="G11" s="2">
        <v>2</v>
      </c>
      <c r="H11" t="s">
        <v>451</v>
      </c>
      <c r="I11" t="s">
        <v>289</v>
      </c>
      <c r="J11" s="14" t="s">
        <v>240</v>
      </c>
      <c r="K11" s="2" t="s">
        <v>452</v>
      </c>
      <c r="L11" s="14" t="s">
        <v>445</v>
      </c>
      <c r="M11" s="14" t="s">
        <v>246</v>
      </c>
      <c r="N11" s="2" t="s">
        <v>171</v>
      </c>
      <c r="O11" s="10">
        <v>1</v>
      </c>
      <c r="P11" s="10"/>
      <c r="Q11" s="10"/>
      <c r="R11" s="26"/>
      <c r="S11" s="26"/>
      <c r="T11" s="26"/>
      <c r="U11" s="47">
        <v>19.799999999999997</v>
      </c>
      <c r="V11" s="47">
        <v>19.799999999999997</v>
      </c>
      <c r="X11" s="6">
        <v>1.65</v>
      </c>
      <c r="AC11">
        <v>1</v>
      </c>
      <c r="AD11">
        <v>13</v>
      </c>
      <c r="AE11">
        <v>0</v>
      </c>
      <c r="AF11" s="22">
        <v>1.65</v>
      </c>
      <c r="AG11">
        <v>1</v>
      </c>
      <c r="AH11">
        <v>13</v>
      </c>
      <c r="AI11">
        <v>0</v>
      </c>
      <c r="AJ11" s="22">
        <v>1.65</v>
      </c>
      <c r="AX11" s="7"/>
      <c r="AY11" s="17"/>
      <c r="AZ11" s="17"/>
      <c r="BB11" s="22"/>
      <c r="BG11" s="22">
        <v>1.65</v>
      </c>
      <c r="BP11" s="36"/>
      <c r="BS11" s="20"/>
      <c r="BW11" s="19">
        <v>19.799999999999997</v>
      </c>
      <c r="BX11" s="19">
        <v>19.799999999999997</v>
      </c>
      <c r="CJ11">
        <v>1406</v>
      </c>
      <c r="CK11" s="2" t="s">
        <v>452</v>
      </c>
    </row>
    <row r="12" spans="1:89" ht="12.75">
      <c r="A12" s="15">
        <v>1406</v>
      </c>
      <c r="B12" s="14" t="s">
        <v>756</v>
      </c>
      <c r="C12" s="14" t="s">
        <v>1018</v>
      </c>
      <c r="D12" s="14" t="s">
        <v>8</v>
      </c>
      <c r="E12" s="14" t="s">
        <v>192</v>
      </c>
      <c r="F12" s="2" t="s">
        <v>13</v>
      </c>
      <c r="G12" s="2">
        <v>2</v>
      </c>
      <c r="H12" t="s">
        <v>451</v>
      </c>
      <c r="I12" t="s">
        <v>650</v>
      </c>
      <c r="J12" s="14" t="s">
        <v>240</v>
      </c>
      <c r="K12" s="2" t="s">
        <v>454</v>
      </c>
      <c r="L12" s="14" t="s">
        <v>446</v>
      </c>
      <c r="M12" s="14" t="s">
        <v>573</v>
      </c>
      <c r="N12" s="2" t="s">
        <v>1212</v>
      </c>
      <c r="O12" s="10">
        <v>1</v>
      </c>
      <c r="P12" s="10"/>
      <c r="Q12" s="10"/>
      <c r="R12" s="26">
        <v>20</v>
      </c>
      <c r="S12" s="26">
        <v>8</v>
      </c>
      <c r="T12" s="26">
        <v>0</v>
      </c>
      <c r="U12" s="47">
        <v>20.4</v>
      </c>
      <c r="V12" s="47">
        <v>20.4</v>
      </c>
      <c r="W12" s="22"/>
      <c r="X12" s="6">
        <v>1.7</v>
      </c>
      <c r="Y12">
        <v>20</v>
      </c>
      <c r="Z12">
        <v>8</v>
      </c>
      <c r="AA12">
        <v>0</v>
      </c>
      <c r="AB12" s="47">
        <v>20.4</v>
      </c>
      <c r="AC12">
        <v>1</v>
      </c>
      <c r="AD12">
        <v>14</v>
      </c>
      <c r="AE12">
        <v>0</v>
      </c>
      <c r="AF12" s="22">
        <v>1.7</v>
      </c>
      <c r="AG12">
        <v>1</v>
      </c>
      <c r="AH12">
        <v>14</v>
      </c>
      <c r="AI12">
        <v>0</v>
      </c>
      <c r="AJ12" s="22">
        <v>1.7</v>
      </c>
      <c r="BG12" s="22">
        <v>1.7</v>
      </c>
      <c r="BS12" s="20"/>
      <c r="BW12" s="19">
        <v>20.4</v>
      </c>
      <c r="BX12" s="19">
        <v>20.4</v>
      </c>
      <c r="CJ12">
        <v>1406</v>
      </c>
      <c r="CK12" s="2" t="s">
        <v>454</v>
      </c>
    </row>
    <row r="14" spans="1:89" ht="12.75">
      <c r="A14" s="15">
        <v>1406</v>
      </c>
      <c r="B14" s="14" t="s">
        <v>756</v>
      </c>
      <c r="C14" s="14" t="s">
        <v>1018</v>
      </c>
      <c r="D14" s="14" t="s">
        <v>8</v>
      </c>
      <c r="E14" s="14" t="s">
        <v>193</v>
      </c>
      <c r="F14" s="2" t="s">
        <v>14</v>
      </c>
      <c r="G14" s="2">
        <v>3</v>
      </c>
      <c r="H14" t="s">
        <v>451</v>
      </c>
      <c r="I14" t="s">
        <v>984</v>
      </c>
      <c r="J14" s="14" t="s">
        <v>240</v>
      </c>
      <c r="K14" s="2" t="s">
        <v>456</v>
      </c>
      <c r="L14" s="14" t="s">
        <v>446</v>
      </c>
      <c r="M14" s="14" t="s">
        <v>919</v>
      </c>
      <c r="N14" s="2" t="s">
        <v>398</v>
      </c>
      <c r="O14" s="10">
        <v>0.5</v>
      </c>
      <c r="P14" s="10"/>
      <c r="Q14" s="10"/>
      <c r="R14" s="26">
        <v>10</v>
      </c>
      <c r="S14" s="26">
        <v>4</v>
      </c>
      <c r="T14" s="26">
        <v>0</v>
      </c>
      <c r="U14" s="47">
        <v>10.2</v>
      </c>
      <c r="V14" s="47">
        <v>20.4</v>
      </c>
      <c r="X14" s="6">
        <v>1.7</v>
      </c>
      <c r="AB14" s="47"/>
      <c r="AD14">
        <v>17</v>
      </c>
      <c r="AE14">
        <v>0</v>
      </c>
      <c r="AF14" s="22">
        <v>0.85</v>
      </c>
      <c r="AG14">
        <v>1</v>
      </c>
      <c r="AH14">
        <v>14</v>
      </c>
      <c r="AI14">
        <v>0</v>
      </c>
      <c r="AJ14" s="22">
        <v>1.7</v>
      </c>
      <c r="AK14" s="22"/>
      <c r="AX14" s="22"/>
      <c r="BB14" s="7"/>
      <c r="BG14" s="22">
        <v>1.7</v>
      </c>
      <c r="BP14" s="36"/>
      <c r="BS14" s="20"/>
      <c r="BW14" s="19">
        <v>10.2</v>
      </c>
      <c r="BX14" s="19">
        <v>20.4</v>
      </c>
      <c r="CJ14">
        <v>1406</v>
      </c>
      <c r="CK14" s="2" t="s">
        <v>456</v>
      </c>
    </row>
    <row r="15" spans="1:89" ht="12.75">
      <c r="A15" s="15">
        <v>1406</v>
      </c>
      <c r="B15" s="14" t="s">
        <v>756</v>
      </c>
      <c r="C15" s="14" t="s">
        <v>1018</v>
      </c>
      <c r="D15" s="14" t="s">
        <v>8</v>
      </c>
      <c r="E15" s="14" t="s">
        <v>193</v>
      </c>
      <c r="F15" s="2" t="s">
        <v>15</v>
      </c>
      <c r="G15" s="2">
        <v>3</v>
      </c>
      <c r="H15" t="s">
        <v>451</v>
      </c>
      <c r="I15" t="s">
        <v>650</v>
      </c>
      <c r="J15" s="14" t="s">
        <v>240</v>
      </c>
      <c r="K15" s="2" t="s">
        <v>454</v>
      </c>
      <c r="L15" s="14" t="s">
        <v>446</v>
      </c>
      <c r="M15" s="14" t="s">
        <v>573</v>
      </c>
      <c r="N15" s="2" t="s">
        <v>1213</v>
      </c>
      <c r="O15" s="10">
        <v>1</v>
      </c>
      <c r="P15" s="10"/>
      <c r="Q15" s="10"/>
      <c r="R15" s="26"/>
      <c r="S15" s="26"/>
      <c r="T15" s="26"/>
      <c r="U15" s="47">
        <v>20.4</v>
      </c>
      <c r="V15" s="47">
        <v>20.4</v>
      </c>
      <c r="W15" s="22"/>
      <c r="X15" s="6">
        <v>1.7</v>
      </c>
      <c r="AB15" s="47"/>
      <c r="AC15">
        <v>1</v>
      </c>
      <c r="AD15">
        <v>14</v>
      </c>
      <c r="AE15">
        <v>0</v>
      </c>
      <c r="AF15" s="22">
        <v>1.7</v>
      </c>
      <c r="AG15">
        <v>1</v>
      </c>
      <c r="AH15">
        <v>14</v>
      </c>
      <c r="AI15">
        <v>0</v>
      </c>
      <c r="AJ15" s="22">
        <v>1.7</v>
      </c>
      <c r="AK15" s="22"/>
      <c r="BG15" s="22">
        <v>1.7</v>
      </c>
      <c r="BP15" s="36"/>
      <c r="BS15" s="20"/>
      <c r="BW15" s="19">
        <v>20.4</v>
      </c>
      <c r="BX15" s="19">
        <v>20.4</v>
      </c>
      <c r="CJ15">
        <v>1406</v>
      </c>
      <c r="CK15" s="2" t="s">
        <v>454</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24.xml><?xml version="1.0" encoding="utf-8"?>
<worksheet xmlns="http://schemas.openxmlformats.org/spreadsheetml/2006/main" xmlns:r="http://schemas.openxmlformats.org/officeDocument/2006/relationships">
  <sheetPr>
    <tabColor indexed="31"/>
  </sheetPr>
  <dimension ref="A1:DA18"/>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5.7109375" style="0" customWidth="1"/>
    <col min="2" max="2" width="8.28125" style="0" customWidth="1"/>
    <col min="3" max="3" width="9.28125" style="0" customWidth="1"/>
    <col min="4" max="4" width="6.57421875" style="0" customWidth="1"/>
    <col min="5" max="5" width="6.7109375" style="0" customWidth="1"/>
    <col min="6" max="6" width="8.8515625" style="0" customWidth="1"/>
    <col min="7" max="7" width="8.7109375" style="0" customWidth="1"/>
    <col min="8" max="8" width="12.8515625" style="0" customWidth="1"/>
    <col min="9" max="9" width="40.140625" style="0" customWidth="1"/>
    <col min="10" max="10" width="7.57421875" style="0" customWidth="1"/>
    <col min="11" max="11" width="35.421875" style="0" customWidth="1"/>
    <col min="12" max="12" width="6.28125" style="0" customWidth="1"/>
    <col min="13" max="13" width="7.57421875" style="0" customWidth="1"/>
    <col min="14" max="14" width="30.71093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3.8515625" style="0" customWidth="1"/>
    <col min="72" max="74" width="19.00390625" style="0" customWidth="1"/>
    <col min="75" max="75" width="9.281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35.421875" style="0" customWidth="1"/>
    <col min="90" max="90" width="46.00390625" style="0" customWidth="1"/>
    <col min="91" max="91" width="13.421875" style="0" customWidth="1"/>
  </cols>
  <sheetData>
    <row r="1" spans="1:88" ht="12.75">
      <c r="A1" s="14"/>
      <c r="B1" s="9" t="s">
        <v>1005</v>
      </c>
      <c r="C1" s="4"/>
      <c r="D1" s="3"/>
      <c r="E1" s="18"/>
      <c r="F1" s="4" t="s">
        <v>337</v>
      </c>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218</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105"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row>
    <row r="9" spans="1:89" ht="12.75">
      <c r="A9" s="9">
        <v>1407</v>
      </c>
      <c r="B9" s="14" t="s">
        <v>831</v>
      </c>
      <c r="C9" s="14" t="s">
        <v>214</v>
      </c>
      <c r="D9" s="14" t="s">
        <v>189</v>
      </c>
      <c r="E9" s="14" t="s">
        <v>191</v>
      </c>
      <c r="F9" s="35" t="s">
        <v>150</v>
      </c>
      <c r="G9" s="2">
        <v>2</v>
      </c>
      <c r="H9" s="2" t="s">
        <v>1005</v>
      </c>
      <c r="I9" s="2" t="s">
        <v>363</v>
      </c>
      <c r="J9" s="14" t="s">
        <v>240</v>
      </c>
      <c r="K9" s="2" t="s">
        <v>1007</v>
      </c>
      <c r="L9" s="14" t="s">
        <v>981</v>
      </c>
      <c r="M9" s="14" t="s">
        <v>258</v>
      </c>
      <c r="N9" s="2" t="s">
        <v>1224</v>
      </c>
      <c r="O9" s="10">
        <v>3</v>
      </c>
      <c r="P9" s="10"/>
      <c r="Q9" s="10"/>
      <c r="R9" s="26"/>
      <c r="S9" s="26"/>
      <c r="T9" s="26"/>
      <c r="U9" s="47">
        <v>108</v>
      </c>
      <c r="V9" s="47">
        <v>36</v>
      </c>
      <c r="W9" s="22"/>
      <c r="X9" s="22">
        <v>3</v>
      </c>
      <c r="AC9">
        <v>9</v>
      </c>
      <c r="AD9">
        <v>0</v>
      </c>
      <c r="AE9">
        <v>0</v>
      </c>
      <c r="AF9" s="22">
        <v>9</v>
      </c>
      <c r="AG9">
        <v>3</v>
      </c>
      <c r="AH9">
        <v>0</v>
      </c>
      <c r="AJ9" s="7">
        <v>3</v>
      </c>
      <c r="AK9" s="22"/>
      <c r="BG9" s="7">
        <v>3</v>
      </c>
      <c r="BS9" s="20"/>
      <c r="BW9" s="19">
        <v>108</v>
      </c>
      <c r="BX9" s="19">
        <v>36</v>
      </c>
      <c r="CJ9" s="17">
        <v>1407</v>
      </c>
      <c r="CK9" s="2" t="s">
        <v>1007</v>
      </c>
    </row>
    <row r="10" spans="1:89" ht="12.75">
      <c r="A10" s="9">
        <v>1407</v>
      </c>
      <c r="B10" s="14" t="s">
        <v>831</v>
      </c>
      <c r="C10" s="14" t="s">
        <v>214</v>
      </c>
      <c r="D10" s="14" t="s">
        <v>189</v>
      </c>
      <c r="E10" s="14" t="s">
        <v>191</v>
      </c>
      <c r="F10" s="35" t="s">
        <v>151</v>
      </c>
      <c r="G10" s="2">
        <v>2</v>
      </c>
      <c r="H10" s="2" t="s">
        <v>1005</v>
      </c>
      <c r="I10" s="2" t="s">
        <v>370</v>
      </c>
      <c r="J10" s="14" t="s">
        <v>240</v>
      </c>
      <c r="K10" s="2" t="s">
        <v>1009</v>
      </c>
      <c r="L10" s="14" t="s">
        <v>981</v>
      </c>
      <c r="M10" s="14" t="s">
        <v>258</v>
      </c>
      <c r="N10" s="2" t="s">
        <v>587</v>
      </c>
      <c r="O10" s="10">
        <v>6</v>
      </c>
      <c r="P10" s="10"/>
      <c r="Q10" s="10"/>
      <c r="R10" s="26"/>
      <c r="S10" s="26"/>
      <c r="T10" s="26"/>
      <c r="U10" s="47">
        <v>136.8</v>
      </c>
      <c r="V10" s="47">
        <v>22.8</v>
      </c>
      <c r="W10" s="22"/>
      <c r="X10" s="22">
        <v>1.9</v>
      </c>
      <c r="AC10">
        <v>11</v>
      </c>
      <c r="AD10">
        <v>8</v>
      </c>
      <c r="AE10">
        <v>0</v>
      </c>
      <c r="AF10" s="22">
        <v>11.4</v>
      </c>
      <c r="AG10">
        <v>1</v>
      </c>
      <c r="AH10">
        <v>18</v>
      </c>
      <c r="AJ10" s="7">
        <v>1.9</v>
      </c>
      <c r="BG10" s="7">
        <v>1.9</v>
      </c>
      <c r="BS10" s="20"/>
      <c r="BW10" s="19">
        <v>136.8</v>
      </c>
      <c r="BX10" s="19">
        <v>22.8</v>
      </c>
      <c r="CJ10" s="17">
        <v>1407</v>
      </c>
      <c r="CK10" s="2" t="s">
        <v>1009</v>
      </c>
    </row>
    <row r="11" spans="1:89" ht="12.75">
      <c r="A11" s="9">
        <v>1407</v>
      </c>
      <c r="B11" s="14" t="s">
        <v>831</v>
      </c>
      <c r="C11" s="14" t="s">
        <v>214</v>
      </c>
      <c r="D11" s="14" t="s">
        <v>189</v>
      </c>
      <c r="E11" s="14" t="s">
        <v>191</v>
      </c>
      <c r="F11" s="35" t="s">
        <v>141</v>
      </c>
      <c r="G11" s="2">
        <v>2</v>
      </c>
      <c r="H11" s="2" t="s">
        <v>1005</v>
      </c>
      <c r="I11" s="2" t="s">
        <v>634</v>
      </c>
      <c r="J11" s="14" t="s">
        <v>240</v>
      </c>
      <c r="K11" s="2" t="s">
        <v>1012</v>
      </c>
      <c r="L11" s="14" t="s">
        <v>981</v>
      </c>
      <c r="M11" s="14" t="s">
        <v>580</v>
      </c>
      <c r="N11" s="2" t="s">
        <v>186</v>
      </c>
      <c r="O11" s="10">
        <v>1</v>
      </c>
      <c r="P11" s="10"/>
      <c r="Q11" s="10"/>
      <c r="R11" s="26"/>
      <c r="S11" s="26"/>
      <c r="T11" s="26"/>
      <c r="U11" s="47">
        <v>21.6</v>
      </c>
      <c r="V11" s="47">
        <v>21.6</v>
      </c>
      <c r="W11" s="22"/>
      <c r="X11" s="22">
        <v>1.8</v>
      </c>
      <c r="AB11" s="47"/>
      <c r="AC11">
        <v>1</v>
      </c>
      <c r="AD11">
        <v>16</v>
      </c>
      <c r="AE11">
        <v>0</v>
      </c>
      <c r="AF11" s="22">
        <v>1.8</v>
      </c>
      <c r="AG11">
        <v>1</v>
      </c>
      <c r="AH11">
        <v>16</v>
      </c>
      <c r="AJ11" s="7">
        <v>1.8</v>
      </c>
      <c r="AV11" s="7"/>
      <c r="BG11" s="7">
        <v>1.8</v>
      </c>
      <c r="BP11" s="36"/>
      <c r="BS11" s="20"/>
      <c r="BW11" s="19">
        <v>21.6</v>
      </c>
      <c r="BX11" s="19">
        <v>21.6</v>
      </c>
      <c r="CJ11" s="17">
        <v>1407</v>
      </c>
      <c r="CK11" s="2" t="s">
        <v>1012</v>
      </c>
    </row>
    <row r="12" spans="1:89" ht="12.75">
      <c r="A12" s="9">
        <v>1407</v>
      </c>
      <c r="B12" s="14" t="s">
        <v>831</v>
      </c>
      <c r="C12" s="14" t="s">
        <v>214</v>
      </c>
      <c r="D12" s="14" t="s">
        <v>189</v>
      </c>
      <c r="E12" s="14" t="s">
        <v>191</v>
      </c>
      <c r="F12" s="35" t="s">
        <v>142</v>
      </c>
      <c r="G12" s="2">
        <v>2</v>
      </c>
      <c r="H12" s="2" t="s">
        <v>1005</v>
      </c>
      <c r="I12" s="2" t="s">
        <v>378</v>
      </c>
      <c r="J12" s="14" t="s">
        <v>240</v>
      </c>
      <c r="K12" s="2" t="s">
        <v>1008</v>
      </c>
      <c r="L12" s="14" t="s">
        <v>981</v>
      </c>
      <c r="M12" s="14" t="s">
        <v>258</v>
      </c>
      <c r="N12" s="2" t="s">
        <v>172</v>
      </c>
      <c r="O12" s="10">
        <v>1</v>
      </c>
      <c r="P12" s="10"/>
      <c r="Q12" s="10"/>
      <c r="R12" s="26"/>
      <c r="S12" s="26"/>
      <c r="T12" s="26"/>
      <c r="U12" s="47">
        <v>21.6</v>
      </c>
      <c r="V12" s="47">
        <v>21.6</v>
      </c>
      <c r="W12" s="22"/>
      <c r="X12" s="22">
        <v>1.8</v>
      </c>
      <c r="AB12" s="47"/>
      <c r="AC12">
        <v>1</v>
      </c>
      <c r="AD12">
        <v>16</v>
      </c>
      <c r="AE12">
        <v>0</v>
      </c>
      <c r="AF12" s="22">
        <v>1.8</v>
      </c>
      <c r="AG12">
        <v>1</v>
      </c>
      <c r="AH12">
        <v>16</v>
      </c>
      <c r="AJ12" s="7">
        <v>1.8</v>
      </c>
      <c r="AU12" s="7"/>
      <c r="AV12" s="7"/>
      <c r="BG12" s="7">
        <v>1.8</v>
      </c>
      <c r="BP12" s="36"/>
      <c r="BS12" s="20"/>
      <c r="BW12" s="19">
        <v>21.6</v>
      </c>
      <c r="BX12" s="19">
        <v>21.6</v>
      </c>
      <c r="CJ12" s="17">
        <v>1407</v>
      </c>
      <c r="CK12" s="2" t="s">
        <v>1008</v>
      </c>
    </row>
    <row r="14" spans="1:90" ht="12.75">
      <c r="A14" s="9">
        <v>1408</v>
      </c>
      <c r="B14" s="14" t="s">
        <v>756</v>
      </c>
      <c r="C14" s="14" t="s">
        <v>214</v>
      </c>
      <c r="D14" s="14" t="s">
        <v>189</v>
      </c>
      <c r="E14" s="14" t="s">
        <v>194</v>
      </c>
      <c r="F14" s="35" t="s">
        <v>168</v>
      </c>
      <c r="G14" s="2">
        <v>2</v>
      </c>
      <c r="H14" s="2" t="s">
        <v>1005</v>
      </c>
      <c r="I14" s="2" t="s">
        <v>977</v>
      </c>
      <c r="J14" s="14" t="s">
        <v>240</v>
      </c>
      <c r="K14" s="2" t="s">
        <v>1014</v>
      </c>
      <c r="L14" s="14" t="s">
        <v>981</v>
      </c>
      <c r="M14" s="14" t="s">
        <v>919</v>
      </c>
      <c r="N14" s="2" t="s">
        <v>588</v>
      </c>
      <c r="O14" s="10">
        <v>6</v>
      </c>
      <c r="P14" s="10"/>
      <c r="Q14" s="10"/>
      <c r="R14" s="26"/>
      <c r="S14" s="26"/>
      <c r="T14" s="26"/>
      <c r="U14" s="47">
        <v>129.60000000000002</v>
      </c>
      <c r="V14" s="47">
        <v>21.6</v>
      </c>
      <c r="W14" s="22"/>
      <c r="X14" s="22">
        <v>1.8</v>
      </c>
      <c r="AC14">
        <v>10</v>
      </c>
      <c r="AD14">
        <v>16</v>
      </c>
      <c r="AE14">
        <v>0</v>
      </c>
      <c r="AF14" s="22">
        <v>10.8</v>
      </c>
      <c r="AG14">
        <v>1</v>
      </c>
      <c r="AH14">
        <v>16</v>
      </c>
      <c r="AI14">
        <v>0</v>
      </c>
      <c r="AJ14" s="7">
        <v>1.8</v>
      </c>
      <c r="BG14" s="7">
        <v>1.8</v>
      </c>
      <c r="BP14" s="36"/>
      <c r="BS14" s="20"/>
      <c r="BW14" s="19">
        <v>129.60000000000002</v>
      </c>
      <c r="BX14" s="19">
        <v>21.600000000000005</v>
      </c>
      <c r="CJ14" s="17">
        <v>1408</v>
      </c>
      <c r="CK14" s="2" t="s">
        <v>1014</v>
      </c>
      <c r="CL14" t="s">
        <v>816</v>
      </c>
    </row>
    <row r="15" spans="1:89" ht="12.75">
      <c r="A15" s="9">
        <v>1408</v>
      </c>
      <c r="B15" s="14" t="s">
        <v>756</v>
      </c>
      <c r="C15" s="14" t="s">
        <v>214</v>
      </c>
      <c r="D15" s="14" t="s">
        <v>189</v>
      </c>
      <c r="E15" s="14" t="s">
        <v>194</v>
      </c>
      <c r="F15" s="35" t="s">
        <v>154</v>
      </c>
      <c r="G15" s="2">
        <v>2</v>
      </c>
      <c r="H15" s="2" t="s">
        <v>1005</v>
      </c>
      <c r="I15" s="2" t="s">
        <v>290</v>
      </c>
      <c r="J15" s="14" t="s">
        <v>240</v>
      </c>
      <c r="K15" s="2" t="s">
        <v>1006</v>
      </c>
      <c r="L15" s="14" t="s">
        <v>980</v>
      </c>
      <c r="M15" s="14" t="s">
        <v>246</v>
      </c>
      <c r="N15" s="2" t="s">
        <v>171</v>
      </c>
      <c r="O15" s="10">
        <v>1</v>
      </c>
      <c r="P15" s="10"/>
      <c r="Q15" s="10"/>
      <c r="R15" s="26"/>
      <c r="S15" s="26"/>
      <c r="T15" s="26"/>
      <c r="U15" s="47">
        <v>22.200000000000003</v>
      </c>
      <c r="V15" s="47">
        <v>22.200000000000003</v>
      </c>
      <c r="X15" s="22">
        <v>1.85</v>
      </c>
      <c r="AB15" s="47"/>
      <c r="AC15">
        <v>1</v>
      </c>
      <c r="AD15">
        <v>17</v>
      </c>
      <c r="AE15">
        <v>0</v>
      </c>
      <c r="AF15" s="22">
        <v>1.85</v>
      </c>
      <c r="AG15">
        <v>1</v>
      </c>
      <c r="AH15">
        <v>17</v>
      </c>
      <c r="AI15">
        <v>0</v>
      </c>
      <c r="AJ15" s="7">
        <v>1.85</v>
      </c>
      <c r="AU15" s="7"/>
      <c r="AY15" s="7"/>
      <c r="AZ15" s="17"/>
      <c r="BG15" s="7">
        <v>1.85</v>
      </c>
      <c r="BP15" s="36"/>
      <c r="BS15" s="20"/>
      <c r="BW15" s="19">
        <v>22.200000000000003</v>
      </c>
      <c r="BX15" s="19">
        <v>22.200000000000003</v>
      </c>
      <c r="CJ15" s="17">
        <v>1408</v>
      </c>
      <c r="CK15" s="2" t="s">
        <v>1006</v>
      </c>
    </row>
    <row r="16" spans="1:89" ht="12.75">
      <c r="A16" s="9">
        <v>1408</v>
      </c>
      <c r="B16" s="14" t="s">
        <v>756</v>
      </c>
      <c r="C16" s="14" t="s">
        <v>214</v>
      </c>
      <c r="D16" s="14" t="s">
        <v>189</v>
      </c>
      <c r="E16" s="14" t="s">
        <v>194</v>
      </c>
      <c r="F16" s="35" t="s">
        <v>155</v>
      </c>
      <c r="G16" s="2">
        <v>2</v>
      </c>
      <c r="H16" s="2" t="s">
        <v>1005</v>
      </c>
      <c r="I16" s="2" t="s">
        <v>652</v>
      </c>
      <c r="J16" s="14" t="s">
        <v>240</v>
      </c>
      <c r="K16" s="2" t="s">
        <v>1011</v>
      </c>
      <c r="L16" s="14" t="s">
        <v>981</v>
      </c>
      <c r="M16" s="14" t="s">
        <v>573</v>
      </c>
      <c r="N16" s="2" t="s">
        <v>1213</v>
      </c>
      <c r="O16" s="10">
        <v>1</v>
      </c>
      <c r="P16" s="10"/>
      <c r="Q16" s="10"/>
      <c r="R16" s="26"/>
      <c r="S16" s="26"/>
      <c r="T16" s="26"/>
      <c r="U16" s="47">
        <v>22.799999999999997</v>
      </c>
      <c r="V16" s="47">
        <v>22.799999999999997</v>
      </c>
      <c r="X16" s="22">
        <v>1.9</v>
      </c>
      <c r="AB16" s="47"/>
      <c r="AC16">
        <v>1</v>
      </c>
      <c r="AD16">
        <v>18</v>
      </c>
      <c r="AE16">
        <v>0</v>
      </c>
      <c r="AF16" s="22">
        <v>1.9</v>
      </c>
      <c r="AG16">
        <v>1</v>
      </c>
      <c r="AH16">
        <v>18</v>
      </c>
      <c r="AI16">
        <v>0</v>
      </c>
      <c r="AJ16" s="7">
        <v>1.9</v>
      </c>
      <c r="AY16" s="17"/>
      <c r="AZ16" s="7"/>
      <c r="BG16" s="7">
        <v>1.9</v>
      </c>
      <c r="BP16" s="36"/>
      <c r="BS16" s="20"/>
      <c r="BW16" s="19">
        <v>22.799999999999997</v>
      </c>
      <c r="BX16" s="19">
        <v>22.799999999999997</v>
      </c>
      <c r="CJ16" s="17">
        <v>1408</v>
      </c>
      <c r="CK16" s="2" t="s">
        <v>1011</v>
      </c>
    </row>
    <row r="18" spans="1:89" ht="12.75">
      <c r="A18" s="9">
        <v>1408</v>
      </c>
      <c r="B18" s="14" t="s">
        <v>756</v>
      </c>
      <c r="C18" s="14" t="s">
        <v>214</v>
      </c>
      <c r="D18" s="14" t="s">
        <v>189</v>
      </c>
      <c r="E18" s="14" t="s">
        <v>196</v>
      </c>
      <c r="F18" s="35" t="s">
        <v>156</v>
      </c>
      <c r="G18" s="2">
        <v>3</v>
      </c>
      <c r="H18" s="2" t="s">
        <v>1005</v>
      </c>
      <c r="I18" s="2" t="s">
        <v>291</v>
      </c>
      <c r="J18" s="14" t="s">
        <v>240</v>
      </c>
      <c r="K18" s="2" t="s">
        <v>1006</v>
      </c>
      <c r="L18" s="14" t="s">
        <v>980</v>
      </c>
      <c r="M18" s="14" t="s">
        <v>246</v>
      </c>
      <c r="N18" s="2" t="s">
        <v>169</v>
      </c>
      <c r="O18" s="10">
        <v>1</v>
      </c>
      <c r="P18" s="10"/>
      <c r="Q18" s="10"/>
      <c r="R18" s="26"/>
      <c r="S18" s="26"/>
      <c r="T18" s="26"/>
      <c r="U18" s="47">
        <v>22.200000000000003</v>
      </c>
      <c r="V18" s="47">
        <v>22.200000000000003</v>
      </c>
      <c r="X18" s="22">
        <v>1.85</v>
      </c>
      <c r="AB18" s="47"/>
      <c r="AC18">
        <v>1</v>
      </c>
      <c r="AD18">
        <v>17</v>
      </c>
      <c r="AE18">
        <v>0</v>
      </c>
      <c r="AF18" s="22">
        <v>1.85</v>
      </c>
      <c r="AG18">
        <v>1</v>
      </c>
      <c r="AH18">
        <v>17</v>
      </c>
      <c r="AI18">
        <v>0</v>
      </c>
      <c r="AJ18" s="7">
        <v>1.85</v>
      </c>
      <c r="BG18" s="7">
        <v>1.85</v>
      </c>
      <c r="BP18" s="36"/>
      <c r="BS18" s="20"/>
      <c r="BW18" s="19">
        <v>22.200000000000003</v>
      </c>
      <c r="BX18" s="19">
        <v>22.200000000000003</v>
      </c>
      <c r="CJ18" s="17">
        <v>1408</v>
      </c>
      <c r="CK18" s="2" t="s">
        <v>1006</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25.xml><?xml version="1.0" encoding="utf-8"?>
<worksheet xmlns="http://schemas.openxmlformats.org/spreadsheetml/2006/main" xmlns:r="http://schemas.openxmlformats.org/officeDocument/2006/relationships">
  <sheetPr>
    <tabColor indexed="18"/>
  </sheetPr>
  <dimension ref="A1:DA7"/>
  <sheetViews>
    <sheetView zoomScalePageLayoutView="0" workbookViewId="0" topLeftCell="A1">
      <pane ySplit="7" topLeftCell="A8" activePane="bottomLeft" state="frozen"/>
      <selection pane="topLeft" activeCell="A1" sqref="A1"/>
      <selection pane="bottomLeft" activeCell="C1" sqref="C1"/>
    </sheetView>
  </sheetViews>
  <sheetFormatPr defaultColWidth="9.140625" defaultRowHeight="12.75"/>
  <cols>
    <col min="1" max="1" width="5.7109375" style="0" customWidth="1"/>
    <col min="2" max="2" width="8.28125" style="0" customWidth="1"/>
    <col min="3" max="3" width="8.421875" style="0" customWidth="1"/>
    <col min="4" max="4" width="5.57421875" style="0" customWidth="1"/>
    <col min="5" max="5" width="6.7109375" style="0" customWidth="1"/>
    <col min="6" max="6" width="8.8515625" style="0" customWidth="1"/>
    <col min="7" max="7" width="8.7109375" style="0" customWidth="1"/>
    <col min="8" max="8" width="12.8515625" style="0" customWidth="1"/>
    <col min="9" max="9" width="12.00390625" style="0" customWidth="1"/>
    <col min="10" max="10" width="7.57421875" style="0" customWidth="1"/>
    <col min="11" max="11" width="19.00390625" style="0" customWidth="1"/>
    <col min="12" max="12" width="6.28125" style="0" customWidth="1"/>
    <col min="13" max="13" width="7.57421875" style="0" customWidth="1"/>
    <col min="14" max="14" width="10.71093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3.8515625" style="0" customWidth="1"/>
    <col min="72" max="74" width="19.00390625" style="0" customWidth="1"/>
    <col min="75" max="75" width="9.281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21.00390625" style="0" customWidth="1"/>
    <col min="90" max="90" width="9.421875" style="0" customWidth="1"/>
    <col min="91" max="91" width="13.421875" style="0" customWidth="1"/>
  </cols>
  <sheetData>
    <row r="1" spans="1:88" ht="12.75">
      <c r="A1" s="14"/>
      <c r="B1" s="14"/>
      <c r="C1" s="4" t="s">
        <v>337</v>
      </c>
      <c r="D1" s="3"/>
      <c r="E1" s="18"/>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218</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105"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26.xml><?xml version="1.0" encoding="utf-8"?>
<worksheet xmlns="http://schemas.openxmlformats.org/spreadsheetml/2006/main" xmlns:r="http://schemas.openxmlformats.org/officeDocument/2006/relationships">
  <sheetPr>
    <tabColor indexed="32"/>
  </sheetPr>
  <dimension ref="A1:DA7"/>
  <sheetViews>
    <sheetView zoomScalePageLayoutView="0" workbookViewId="0" topLeftCell="A1">
      <pane ySplit="7" topLeftCell="A8" activePane="bottomLeft" state="frozen"/>
      <selection pane="topLeft" activeCell="A1" sqref="A1"/>
      <selection pane="bottomLeft" activeCell="C1" sqref="C1"/>
    </sheetView>
  </sheetViews>
  <sheetFormatPr defaultColWidth="9.140625" defaultRowHeight="12.75"/>
  <cols>
    <col min="8" max="8" width="12.8515625" style="0" customWidth="1"/>
    <col min="9" max="9" width="12.00390625" style="0" customWidth="1"/>
    <col min="11" max="11" width="19.00390625" style="0" customWidth="1"/>
    <col min="14" max="14" width="10.7109375" style="0" customWidth="1"/>
    <col min="15" max="15" width="9.42187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62" max="62" width="11.7109375" style="0" customWidth="1"/>
    <col min="63" max="63" width="13.28125" style="0" customWidth="1"/>
    <col min="65" max="65" width="9.8515625" style="0" customWidth="1"/>
    <col min="66" max="66" width="10.00390625" style="0" customWidth="1"/>
    <col min="67" max="67" width="9.8515625" style="0" customWidth="1"/>
    <col min="68" max="68" width="10.8515625" style="0" customWidth="1"/>
    <col min="70" max="70" width="9.8515625" style="0" customWidth="1"/>
    <col min="71" max="71" width="13.8515625" style="0" customWidth="1"/>
    <col min="72" max="74" width="19.00390625" style="0" customWidth="1"/>
    <col min="75" max="75" width="9.281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9" max="89" width="21.00390625" style="0" customWidth="1"/>
    <col min="90" max="90" width="9.421875" style="0" customWidth="1"/>
    <col min="91" max="91" width="13.421875" style="0" customWidth="1"/>
  </cols>
  <sheetData>
    <row r="1" spans="1:88" ht="12.75">
      <c r="A1" s="14"/>
      <c r="B1" s="14"/>
      <c r="C1" s="4" t="s">
        <v>337</v>
      </c>
      <c r="D1" s="3"/>
      <c r="E1" s="18"/>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15"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218</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105"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27.xml><?xml version="1.0" encoding="utf-8"?>
<worksheet xmlns="http://schemas.openxmlformats.org/spreadsheetml/2006/main" xmlns:r="http://schemas.openxmlformats.org/officeDocument/2006/relationships">
  <sheetPr>
    <tabColor indexed="14"/>
  </sheetPr>
  <dimension ref="A1:DA7"/>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8" max="8" width="12.8515625" style="0" customWidth="1"/>
    <col min="9" max="9" width="26.28125" style="0" customWidth="1"/>
    <col min="11" max="11" width="22.421875" style="0" customWidth="1"/>
    <col min="14" max="14" width="10.710937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3" max="53" width="12.57421875" style="0" customWidth="1"/>
    <col min="54" max="54" width="10.7109375" style="0" customWidth="1"/>
    <col min="56" max="56" width="13.421875" style="0" customWidth="1"/>
    <col min="57" max="57" width="10.140625" style="0" customWidth="1"/>
    <col min="62" max="62" width="11.7109375" style="0" customWidth="1"/>
    <col min="63" max="63" width="13.28125" style="0" customWidth="1"/>
    <col min="65" max="65" width="9.8515625" style="0" customWidth="1"/>
    <col min="66" max="66" width="10.00390625" style="0" customWidth="1"/>
    <col min="67" max="67" width="9.8515625" style="0" customWidth="1"/>
    <col min="68" max="68" width="10.8515625" style="0" customWidth="1"/>
    <col min="71" max="71" width="13.8515625" style="0" customWidth="1"/>
    <col min="72" max="74" width="19.003906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2.28125" style="0" customWidth="1"/>
    <col min="87" max="87" width="13.00390625" style="0" customWidth="1"/>
    <col min="89" max="89" width="22.421875" style="0" customWidth="1"/>
    <col min="90" max="90" width="9.421875" style="0" customWidth="1"/>
    <col min="91" max="91" width="13.421875" style="0" customWidth="1"/>
  </cols>
  <sheetData>
    <row r="1" spans="1:88" ht="12.75">
      <c r="A1" s="14"/>
      <c r="B1" s="14"/>
      <c r="C1" s="4" t="s">
        <v>336</v>
      </c>
      <c r="D1" s="3"/>
      <c r="E1" s="18"/>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15"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218</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105"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28.xml><?xml version="1.0" encoding="utf-8"?>
<worksheet xmlns="http://schemas.openxmlformats.org/spreadsheetml/2006/main" xmlns:r="http://schemas.openxmlformats.org/officeDocument/2006/relationships">
  <sheetPr>
    <tabColor indexed="33"/>
  </sheetPr>
  <dimension ref="A1:DA7"/>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5.7109375" style="0" customWidth="1"/>
    <col min="2" max="2" width="8.2812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23.8515625" style="0" customWidth="1"/>
    <col min="10" max="10" width="7.57421875" style="0" customWidth="1"/>
    <col min="11" max="11" width="19.00390625" style="0" customWidth="1"/>
    <col min="12" max="12" width="6.28125" style="0" customWidth="1"/>
    <col min="13" max="13" width="7.57421875" style="0" customWidth="1"/>
    <col min="14" max="14" width="12.4218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6" max="56" width="13.421875" style="0" customWidth="1"/>
    <col min="57" max="57" width="10.140625" style="0" customWidth="1"/>
    <col min="62" max="62" width="11.7109375" style="0" customWidth="1"/>
    <col min="63" max="63" width="13.28125" style="0" customWidth="1"/>
    <col min="65" max="65" width="9.8515625" style="0" customWidth="1"/>
    <col min="66" max="66" width="10.00390625" style="0" customWidth="1"/>
    <col min="67" max="67" width="9.8515625" style="0" customWidth="1"/>
    <col min="68" max="68" width="10.7109375" style="0" customWidth="1"/>
    <col min="70" max="70" width="9.8515625" style="0" customWidth="1"/>
    <col min="71" max="71" width="13.8515625" style="0" customWidth="1"/>
    <col min="72" max="74" width="19.00390625" style="0" customWidth="1"/>
    <col min="75" max="75" width="9.28125" style="0" customWidth="1"/>
    <col min="76" max="76" width="9.5742187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21.00390625" style="0" customWidth="1"/>
    <col min="90" max="90" width="9.421875" style="0" customWidth="1"/>
    <col min="91" max="91" width="13.421875" style="0" customWidth="1"/>
  </cols>
  <sheetData>
    <row r="1" spans="1:88" ht="12.75">
      <c r="A1" s="14"/>
      <c r="B1" s="14"/>
      <c r="C1" s="4" t="s">
        <v>336</v>
      </c>
      <c r="D1" s="3"/>
      <c r="E1" s="18"/>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218</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105"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29.xml><?xml version="1.0" encoding="utf-8"?>
<worksheet xmlns="http://schemas.openxmlformats.org/spreadsheetml/2006/main" xmlns:r="http://schemas.openxmlformats.org/officeDocument/2006/relationships">
  <sheetPr>
    <tabColor indexed="34"/>
  </sheetPr>
  <dimension ref="A1:DA7"/>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5.7109375" style="0" customWidth="1"/>
    <col min="2" max="2" width="8.2812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43.28125" style="0" customWidth="1"/>
    <col min="10" max="10" width="7.57421875" style="0" customWidth="1"/>
    <col min="11" max="11" width="29.00390625" style="0" customWidth="1"/>
    <col min="12" max="12" width="6.28125" style="0" customWidth="1"/>
    <col min="13" max="13" width="7.57421875" style="0" customWidth="1"/>
    <col min="14" max="14" width="10.71093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3.8515625" style="0" customWidth="1"/>
    <col min="72" max="74" width="19.00390625" style="0" customWidth="1"/>
    <col min="75" max="75" width="10.1406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29.00390625" style="0" customWidth="1"/>
    <col min="90" max="90" width="9.421875" style="0" customWidth="1"/>
    <col min="91" max="91" width="13.421875" style="0" customWidth="1"/>
  </cols>
  <sheetData>
    <row r="1" spans="1:88" ht="12.75">
      <c r="A1" s="14"/>
      <c r="B1" s="14"/>
      <c r="C1" s="4" t="s">
        <v>336</v>
      </c>
      <c r="D1" s="3"/>
      <c r="E1" s="18"/>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218</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105"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3.xml><?xml version="1.0" encoding="utf-8"?>
<worksheet xmlns="http://schemas.openxmlformats.org/spreadsheetml/2006/main" xmlns:r="http://schemas.openxmlformats.org/officeDocument/2006/relationships">
  <sheetPr>
    <tabColor indexed="13"/>
  </sheetPr>
  <dimension ref="A1:IV494"/>
  <sheetViews>
    <sheetView zoomScale="90" zoomScaleNormal="90"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8.140625" style="14" customWidth="1"/>
    <col min="2" max="2" width="8.7109375" style="14" customWidth="1"/>
    <col min="3" max="3" width="9.57421875" style="14" customWidth="1"/>
    <col min="4" max="4" width="9.140625" style="14" customWidth="1"/>
    <col min="5" max="5" width="6.421875" style="18" customWidth="1"/>
    <col min="6" max="6" width="9.421875" style="26" customWidth="1"/>
    <col min="7" max="7" width="9.00390625" style="18" customWidth="1"/>
    <col min="8" max="8" width="13.421875" style="2" customWidth="1"/>
    <col min="9" max="9" width="9.8515625" style="10" customWidth="1"/>
    <col min="10" max="10" width="14.421875" style="6" customWidth="1"/>
    <col min="11" max="11" width="50.421875" style="2" customWidth="1"/>
    <col min="12" max="12" width="7.7109375" style="14" hidden="1" customWidth="1"/>
    <col min="13" max="13" width="38.140625" style="18" hidden="1" customWidth="1"/>
    <col min="14" max="14" width="6.421875" style="14" hidden="1" customWidth="1"/>
    <col min="15" max="15" width="9.421875" style="14" hidden="1" customWidth="1"/>
    <col min="16" max="16" width="40.57421875" style="2" customWidth="1"/>
    <col min="17" max="17" width="9.8515625" style="10" customWidth="1"/>
    <col min="18" max="18" width="9.00390625" style="10" customWidth="1"/>
    <col min="19" max="19" width="8.28125" style="10" customWidth="1"/>
    <col min="20" max="22" width="14.28125" style="26" customWidth="1"/>
    <col min="23" max="23" width="13.57421875" style="22" customWidth="1"/>
    <col min="24" max="24" width="14.421875" style="22" customWidth="1"/>
    <col min="25" max="25" width="16.140625" style="22" customWidth="1"/>
    <col min="26" max="26" width="14.421875" style="22" customWidth="1"/>
    <col min="27" max="30" width="14.421875" style="0" customWidth="1"/>
    <col min="31" max="34" width="11.57421875" style="0" customWidth="1"/>
    <col min="35" max="37" width="14.421875" style="0" customWidth="1"/>
    <col min="38" max="38" width="14.421875" style="6" customWidth="1"/>
    <col min="39" max="39" width="12.28125" style="0" customWidth="1"/>
    <col min="40" max="40" width="13.140625" style="0" customWidth="1"/>
    <col min="41" max="48" width="14.421875" style="0" customWidth="1"/>
    <col min="49" max="49" width="12.28125" style="0" customWidth="1"/>
    <col min="50" max="50" width="12.00390625" style="0" customWidth="1"/>
    <col min="51" max="51" width="12.8515625" style="0" customWidth="1"/>
    <col min="52" max="54" width="9.00390625" style="0" customWidth="1"/>
    <col min="55" max="55" width="12.57421875" style="0" customWidth="1"/>
    <col min="56" max="56" width="11.28125" style="0" customWidth="1"/>
    <col min="57" max="57" width="9.57421875" style="0" customWidth="1"/>
    <col min="58" max="58" width="14.28125" style="0" customWidth="1"/>
    <col min="59" max="59" width="10.57421875" style="0" customWidth="1"/>
    <col min="60" max="60" width="9.57421875" style="0" customWidth="1"/>
    <col min="61" max="61" width="9.00390625" style="0" customWidth="1"/>
    <col min="62" max="62" width="9.421875" style="0" customWidth="1"/>
    <col min="64" max="64" width="11.57421875" style="0" customWidth="1"/>
    <col min="65" max="65" width="13.57421875" style="0" customWidth="1"/>
    <col min="66" max="66" width="8.57421875" style="0" customWidth="1"/>
    <col min="67" max="68" width="10.00390625" style="0" customWidth="1"/>
    <col min="69" max="69" width="9.8515625" style="0" customWidth="1"/>
    <col min="70" max="70" width="11.00390625" style="0" customWidth="1"/>
    <col min="71" max="71" width="8.140625" style="0" customWidth="1"/>
    <col min="72" max="72" width="9.8515625" style="0" customWidth="1"/>
    <col min="73" max="73" width="13.140625" style="0" customWidth="1"/>
    <col min="74" max="76" width="19.28125" style="0" customWidth="1"/>
    <col min="77" max="77" width="11.28125" style="0" customWidth="1"/>
    <col min="78" max="78" width="10.140625" style="0" customWidth="1"/>
    <col min="79" max="80" width="11.421875" style="0" customWidth="1"/>
    <col min="81" max="81" width="12.57421875" style="0" customWidth="1"/>
    <col min="82" max="82" width="13.7109375" style="0" customWidth="1"/>
    <col min="83" max="84" width="15.421875" style="0" customWidth="1"/>
    <col min="85" max="85" width="14.28125" style="0" customWidth="1"/>
    <col min="86" max="86" width="19.7109375" style="0" customWidth="1"/>
    <col min="87" max="87" width="10.00390625" style="0" customWidth="1"/>
    <col min="88" max="88" width="12.7109375" style="0" customWidth="1"/>
    <col min="89" max="89" width="13.7109375" style="0" customWidth="1"/>
    <col min="90" max="90" width="6.28125" style="0" customWidth="1"/>
    <col min="91" max="91" width="38.140625" style="0" customWidth="1"/>
    <col min="92" max="92" width="235.7109375" style="0" customWidth="1"/>
    <col min="93" max="93" width="14.00390625" style="0" customWidth="1"/>
    <col min="94" max="102" width="8.421875" style="0" customWidth="1"/>
  </cols>
  <sheetData>
    <row r="1" spans="2:90" ht="12.75">
      <c r="B1" s="9" t="s">
        <v>345</v>
      </c>
      <c r="D1" s="3"/>
      <c r="E1" s="4" t="s">
        <v>337</v>
      </c>
      <c r="F1" s="27"/>
      <c r="G1" s="41"/>
      <c r="H1" s="3"/>
      <c r="I1" s="43"/>
      <c r="J1" s="7"/>
      <c r="L1" s="16"/>
      <c r="N1" s="16"/>
      <c r="O1" s="16"/>
      <c r="Q1" s="43"/>
      <c r="R1" s="43"/>
      <c r="S1" s="43"/>
      <c r="T1" s="27"/>
      <c r="U1" s="27"/>
      <c r="V1" s="27"/>
      <c r="W1" s="37"/>
      <c r="X1" s="37"/>
      <c r="Y1" s="37"/>
      <c r="Z1" s="37"/>
      <c r="AA1" s="37"/>
      <c r="AB1" s="37"/>
      <c r="AC1" s="37"/>
      <c r="AD1" s="37"/>
      <c r="AE1" s="34"/>
      <c r="AF1" s="34"/>
      <c r="AG1" s="34"/>
      <c r="AH1" s="34"/>
      <c r="AI1" s="34"/>
      <c r="AJ1" s="34"/>
      <c r="AK1" s="34"/>
      <c r="AL1" s="7"/>
      <c r="AM1" s="37"/>
      <c r="AN1" s="37"/>
      <c r="AO1" s="37"/>
      <c r="AP1" s="37"/>
      <c r="AQ1" s="37"/>
      <c r="AR1" s="37"/>
      <c r="AS1" s="37"/>
      <c r="AT1" s="37"/>
      <c r="AU1" s="37"/>
      <c r="AV1" s="37"/>
      <c r="AW1" s="37"/>
      <c r="AX1" s="37"/>
      <c r="AY1" s="37"/>
      <c r="AZ1" s="37"/>
      <c r="BA1" s="37"/>
      <c r="BB1" s="37"/>
      <c r="BC1" s="36"/>
      <c r="BD1" s="37"/>
      <c r="BE1" s="37"/>
      <c r="BF1" s="37"/>
      <c r="BG1" s="37"/>
      <c r="BH1" s="37"/>
      <c r="BI1" s="37"/>
      <c r="BJ1" s="36"/>
      <c r="BK1" s="36"/>
      <c r="BL1" s="36"/>
      <c r="BM1" s="36"/>
      <c r="BN1" s="36"/>
      <c r="BQ1" s="17"/>
      <c r="BR1" s="36"/>
      <c r="BS1" s="38"/>
      <c r="BY1" s="37"/>
      <c r="BZ1" s="37"/>
      <c r="CA1" s="36"/>
      <c r="CB1" s="36"/>
      <c r="CC1" s="36"/>
      <c r="CD1" s="36"/>
      <c r="CE1" s="36"/>
      <c r="CF1" s="36"/>
      <c r="CG1" s="34"/>
      <c r="CH1" s="34"/>
      <c r="CI1" s="37"/>
      <c r="CJ1" s="34"/>
      <c r="CK1" s="34"/>
      <c r="CL1" s="17"/>
    </row>
    <row r="2" spans="1:90" ht="12.75">
      <c r="A2" s="15"/>
      <c r="B2" s="16"/>
      <c r="E2" s="14"/>
      <c r="F2" s="27"/>
      <c r="G2" s="41"/>
      <c r="H2" s="3"/>
      <c r="I2" s="43"/>
      <c r="J2" s="7"/>
      <c r="L2" s="16"/>
      <c r="N2" s="16"/>
      <c r="O2" s="16"/>
      <c r="Q2" s="43"/>
      <c r="R2" s="43"/>
      <c r="S2" s="43"/>
      <c r="T2" s="27"/>
      <c r="U2" s="27"/>
      <c r="V2" s="27"/>
      <c r="W2" s="37"/>
      <c r="X2" s="37"/>
      <c r="Y2" s="37"/>
      <c r="Z2" s="37"/>
      <c r="AA2" s="37"/>
      <c r="AB2" s="37"/>
      <c r="AC2" s="37"/>
      <c r="AD2" s="37"/>
      <c r="AE2" s="34"/>
      <c r="AF2" s="34"/>
      <c r="AG2" s="34"/>
      <c r="AH2" s="34"/>
      <c r="AI2" s="34"/>
      <c r="AJ2" s="34"/>
      <c r="AK2" s="34"/>
      <c r="AL2" s="7"/>
      <c r="AM2" s="37"/>
      <c r="AN2" s="37"/>
      <c r="AO2" s="37"/>
      <c r="AP2" s="37"/>
      <c r="AQ2" s="37"/>
      <c r="AR2" s="37"/>
      <c r="AS2" s="37"/>
      <c r="AT2" s="37"/>
      <c r="AU2" s="37"/>
      <c r="AV2" s="37"/>
      <c r="AW2" s="37"/>
      <c r="AX2" s="37"/>
      <c r="AY2" s="37"/>
      <c r="AZ2" s="37"/>
      <c r="BA2" s="37"/>
      <c r="BB2" s="37"/>
      <c r="BC2" s="36"/>
      <c r="BD2" s="37"/>
      <c r="BE2" s="37"/>
      <c r="BF2" s="37"/>
      <c r="BG2" s="37"/>
      <c r="BH2" s="37"/>
      <c r="BI2" s="37"/>
      <c r="BJ2" s="36"/>
      <c r="BK2" s="36"/>
      <c r="BL2" s="36"/>
      <c r="BM2" s="36"/>
      <c r="BN2" s="36"/>
      <c r="BQ2" s="17"/>
      <c r="BR2" s="36"/>
      <c r="BS2" s="38"/>
      <c r="BY2" s="37"/>
      <c r="BZ2" s="37"/>
      <c r="CA2" s="36"/>
      <c r="CB2" s="36"/>
      <c r="CC2" s="36"/>
      <c r="CD2" s="36"/>
      <c r="CE2" s="36"/>
      <c r="CF2" s="36"/>
      <c r="CG2" s="34"/>
      <c r="CH2" s="34"/>
      <c r="CI2" s="37"/>
      <c r="CJ2" s="34"/>
      <c r="CK2" s="34"/>
      <c r="CL2" s="17"/>
    </row>
    <row r="3" spans="1:94" ht="12.75">
      <c r="A3" s="15" t="s">
        <v>1282</v>
      </c>
      <c r="B3" s="15" t="s">
        <v>791</v>
      </c>
      <c r="C3" s="15" t="s">
        <v>1087</v>
      </c>
      <c r="D3" s="15" t="s">
        <v>506</v>
      </c>
      <c r="E3" s="15" t="s">
        <v>568</v>
      </c>
      <c r="F3" s="28" t="s">
        <v>210</v>
      </c>
      <c r="G3" s="1" t="s">
        <v>858</v>
      </c>
      <c r="H3" s="4" t="s">
        <v>898</v>
      </c>
      <c r="I3" s="44" t="s">
        <v>829</v>
      </c>
      <c r="J3" s="11" t="s">
        <v>913</v>
      </c>
      <c r="K3" s="4" t="s">
        <v>491</v>
      </c>
      <c r="L3" s="15" t="s">
        <v>310</v>
      </c>
      <c r="M3" s="42" t="s">
        <v>1109</v>
      </c>
      <c r="N3" s="15" t="s">
        <v>1108</v>
      </c>
      <c r="O3" s="15" t="s">
        <v>447</v>
      </c>
      <c r="P3" s="4" t="s">
        <v>941</v>
      </c>
      <c r="Q3" s="44" t="s">
        <v>829</v>
      </c>
      <c r="R3" s="44" t="s">
        <v>829</v>
      </c>
      <c r="S3" s="51" t="s">
        <v>825</v>
      </c>
      <c r="T3" s="46" t="s">
        <v>1157</v>
      </c>
      <c r="U3" s="46" t="s">
        <v>1157</v>
      </c>
      <c r="V3" s="46" t="s">
        <v>1157</v>
      </c>
      <c r="W3" s="30" t="s">
        <v>1157</v>
      </c>
      <c r="X3" s="30" t="s">
        <v>913</v>
      </c>
      <c r="Y3" s="30" t="s">
        <v>915</v>
      </c>
      <c r="Z3" s="30" t="s">
        <v>913</v>
      </c>
      <c r="AA3" s="8" t="s">
        <v>913</v>
      </c>
      <c r="AB3" s="8" t="s">
        <v>913</v>
      </c>
      <c r="AC3" s="8" t="s">
        <v>913</v>
      </c>
      <c r="AD3" s="8" t="s">
        <v>913</v>
      </c>
      <c r="AE3" s="8" t="s">
        <v>1157</v>
      </c>
      <c r="AF3" s="25" t="s">
        <v>1157</v>
      </c>
      <c r="AG3" s="8" t="s">
        <v>1157</v>
      </c>
      <c r="AH3" s="21" t="s">
        <v>1157</v>
      </c>
      <c r="AI3" s="21" t="s">
        <v>913</v>
      </c>
      <c r="AJ3" s="21" t="s">
        <v>913</v>
      </c>
      <c r="AK3" s="21" t="s">
        <v>913</v>
      </c>
      <c r="AL3" s="11" t="s">
        <v>913</v>
      </c>
      <c r="AM3" s="30" t="s">
        <v>911</v>
      </c>
      <c r="AN3" s="30" t="s">
        <v>1083</v>
      </c>
      <c r="AO3" s="30" t="s">
        <v>913</v>
      </c>
      <c r="AP3" s="30" t="s">
        <v>913</v>
      </c>
      <c r="AQ3" s="30" t="s">
        <v>913</v>
      </c>
      <c r="AR3" s="30" t="s">
        <v>913</v>
      </c>
      <c r="AS3" s="30" t="s">
        <v>913</v>
      </c>
      <c r="AT3" s="30" t="s">
        <v>913</v>
      </c>
      <c r="AU3" s="30" t="s">
        <v>913</v>
      </c>
      <c r="AV3" s="30" t="s">
        <v>913</v>
      </c>
      <c r="AW3" s="30" t="s">
        <v>1034</v>
      </c>
      <c r="AX3" s="30" t="s">
        <v>1045</v>
      </c>
      <c r="AY3" s="30" t="s">
        <v>680</v>
      </c>
      <c r="AZ3" s="30" t="s">
        <v>433</v>
      </c>
      <c r="BA3" s="30" t="s">
        <v>1176</v>
      </c>
      <c r="BB3" s="30" t="s">
        <v>744</v>
      </c>
      <c r="BC3" s="29" t="s">
        <v>663</v>
      </c>
      <c r="BD3" s="30" t="s">
        <v>1062</v>
      </c>
      <c r="BE3" s="30" t="s">
        <v>781</v>
      </c>
      <c r="BF3" s="30" t="s">
        <v>903</v>
      </c>
      <c r="BG3" s="30" t="s">
        <v>1112</v>
      </c>
      <c r="BH3" s="30" t="s">
        <v>696</v>
      </c>
      <c r="BI3" s="30" t="s">
        <v>849</v>
      </c>
      <c r="BJ3" s="29" t="s">
        <v>442</v>
      </c>
      <c r="BK3" s="29" t="s">
        <v>1153</v>
      </c>
      <c r="BL3" s="29" t="s">
        <v>1158</v>
      </c>
      <c r="BM3" s="29" t="s">
        <v>464</v>
      </c>
      <c r="BN3" s="29" t="s">
        <v>524</v>
      </c>
      <c r="BO3" s="8" t="s">
        <v>1066</v>
      </c>
      <c r="BP3" s="8" t="s">
        <v>848</v>
      </c>
      <c r="BQ3" s="8" t="s">
        <v>1151</v>
      </c>
      <c r="BR3" s="29" t="s">
        <v>1154</v>
      </c>
      <c r="BS3" s="33" t="s">
        <v>524</v>
      </c>
      <c r="BT3" s="8" t="s">
        <v>564</v>
      </c>
      <c r="BU3" s="8" t="s">
        <v>1155</v>
      </c>
      <c r="BV3" s="8" t="s">
        <v>1168</v>
      </c>
      <c r="BW3" s="8" t="s">
        <v>1168</v>
      </c>
      <c r="BX3" s="8" t="s">
        <v>1167</v>
      </c>
      <c r="BY3" s="30" t="s">
        <v>1152</v>
      </c>
      <c r="BZ3" s="30" t="s">
        <v>914</v>
      </c>
      <c r="CA3" s="29" t="s">
        <v>624</v>
      </c>
      <c r="CB3" s="29" t="s">
        <v>826</v>
      </c>
      <c r="CC3" s="29" t="s">
        <v>1187</v>
      </c>
      <c r="CD3" s="29" t="s">
        <v>1159</v>
      </c>
      <c r="CE3" s="29" t="s">
        <v>557</v>
      </c>
      <c r="CF3" s="29" t="s">
        <v>557</v>
      </c>
      <c r="CG3" s="21" t="s">
        <v>1187</v>
      </c>
      <c r="CH3" s="21" t="s">
        <v>567</v>
      </c>
      <c r="CI3" s="30" t="s">
        <v>1173</v>
      </c>
      <c r="CJ3" s="21" t="s">
        <v>470</v>
      </c>
      <c r="CK3" s="21" t="s">
        <v>480</v>
      </c>
      <c r="CL3" s="8" t="s">
        <v>1282</v>
      </c>
      <c r="CM3" s="8" t="s">
        <v>434</v>
      </c>
      <c r="CN3" s="8" t="s">
        <v>953</v>
      </c>
      <c r="CO3" s="8" t="s">
        <v>400</v>
      </c>
      <c r="CP3" s="1"/>
    </row>
    <row r="4" spans="1:94" ht="12.75">
      <c r="A4" s="15"/>
      <c r="B4" s="15" t="s">
        <v>1058</v>
      </c>
      <c r="C4" s="15" t="s">
        <v>230</v>
      </c>
      <c r="D4" s="15" t="s">
        <v>824</v>
      </c>
      <c r="E4" s="15" t="s">
        <v>858</v>
      </c>
      <c r="F4" s="28" t="s">
        <v>829</v>
      </c>
      <c r="G4" s="1" t="s">
        <v>829</v>
      </c>
      <c r="H4" s="4" t="s">
        <v>754</v>
      </c>
      <c r="I4" s="44" t="s">
        <v>834</v>
      </c>
      <c r="J4" s="11" t="s">
        <v>5</v>
      </c>
      <c r="K4" s="4" t="s">
        <v>840</v>
      </c>
      <c r="L4" s="15" t="s">
        <v>1082</v>
      </c>
      <c r="M4" s="42" t="s">
        <v>1130</v>
      </c>
      <c r="N4" s="15" t="s">
        <v>441</v>
      </c>
      <c r="O4" s="15" t="s">
        <v>441</v>
      </c>
      <c r="P4" s="4" t="s">
        <v>459</v>
      </c>
      <c r="Q4" s="44" t="s">
        <v>834</v>
      </c>
      <c r="R4" s="44" t="s">
        <v>835</v>
      </c>
      <c r="S4" s="51" t="s">
        <v>1151</v>
      </c>
      <c r="T4" s="46" t="s">
        <v>742</v>
      </c>
      <c r="U4" s="46" t="s">
        <v>742</v>
      </c>
      <c r="V4" s="46" t="s">
        <v>742</v>
      </c>
      <c r="W4" s="30" t="s">
        <v>741</v>
      </c>
      <c r="X4" s="30" t="s">
        <v>741</v>
      </c>
      <c r="Y4" s="30" t="s">
        <v>1069</v>
      </c>
      <c r="Z4" s="30" t="s">
        <v>905</v>
      </c>
      <c r="AA4" s="8" t="s">
        <v>741</v>
      </c>
      <c r="AB4" s="8" t="s">
        <v>741</v>
      </c>
      <c r="AC4" s="8" t="s">
        <v>741</v>
      </c>
      <c r="AD4" s="8" t="s">
        <v>741</v>
      </c>
      <c r="AE4" s="8" t="s">
        <v>904</v>
      </c>
      <c r="AF4" s="8" t="s">
        <v>904</v>
      </c>
      <c r="AG4" s="8" t="s">
        <v>904</v>
      </c>
      <c r="AH4" s="8" t="s">
        <v>904</v>
      </c>
      <c r="AI4" s="8" t="s">
        <v>904</v>
      </c>
      <c r="AJ4" s="8" t="s">
        <v>904</v>
      </c>
      <c r="AK4" s="8" t="s">
        <v>904</v>
      </c>
      <c r="AL4" s="11" t="s">
        <v>5</v>
      </c>
      <c r="AM4" s="30" t="s">
        <v>874</v>
      </c>
      <c r="AN4" s="30" t="s">
        <v>912</v>
      </c>
      <c r="AO4" s="30" t="s">
        <v>46</v>
      </c>
      <c r="AP4" s="30" t="s">
        <v>46</v>
      </c>
      <c r="AQ4" s="30" t="s">
        <v>46</v>
      </c>
      <c r="AR4" s="30" t="s">
        <v>46</v>
      </c>
      <c r="AS4" s="30" t="s">
        <v>47</v>
      </c>
      <c r="AT4" s="30" t="s">
        <v>47</v>
      </c>
      <c r="AU4" s="30" t="s">
        <v>47</v>
      </c>
      <c r="AV4" s="30" t="s">
        <v>47</v>
      </c>
      <c r="AW4" s="1"/>
      <c r="AX4" s="30" t="s">
        <v>275</v>
      </c>
      <c r="AY4" s="30" t="s">
        <v>417</v>
      </c>
      <c r="AZ4" s="30"/>
      <c r="BA4" s="30" t="s">
        <v>433</v>
      </c>
      <c r="BB4" s="30" t="s">
        <v>433</v>
      </c>
      <c r="BC4" s="29"/>
      <c r="BD4" s="30"/>
      <c r="BE4" s="30" t="s">
        <v>1053</v>
      </c>
      <c r="BF4" s="30" t="s">
        <v>1036</v>
      </c>
      <c r="BG4" s="30"/>
      <c r="BH4" s="30"/>
      <c r="BI4" s="30"/>
      <c r="BJ4" s="29" t="s">
        <v>849</v>
      </c>
      <c r="BK4" s="29" t="s">
        <v>909</v>
      </c>
      <c r="BL4" s="29" t="s">
        <v>839</v>
      </c>
      <c r="BM4" s="29" t="s">
        <v>855</v>
      </c>
      <c r="BN4" s="29" t="s">
        <v>855</v>
      </c>
      <c r="BO4" s="8" t="s">
        <v>855</v>
      </c>
      <c r="BP4" s="8" t="s">
        <v>855</v>
      </c>
      <c r="BQ4" s="8" t="s">
        <v>525</v>
      </c>
      <c r="BR4" s="29" t="s">
        <v>833</v>
      </c>
      <c r="BS4" s="33" t="s">
        <v>233</v>
      </c>
      <c r="BT4" s="8" t="s">
        <v>233</v>
      </c>
      <c r="BU4" s="8" t="s">
        <v>4</v>
      </c>
      <c r="BV4" s="8" t="s">
        <v>219</v>
      </c>
      <c r="BW4" s="8" t="s">
        <v>219</v>
      </c>
      <c r="BX4" s="8" t="s">
        <v>219</v>
      </c>
      <c r="BY4" s="30" t="s">
        <v>690</v>
      </c>
      <c r="BZ4" s="30" t="s">
        <v>890</v>
      </c>
      <c r="CA4" s="29" t="s">
        <v>817</v>
      </c>
      <c r="CB4" s="29" t="s">
        <v>624</v>
      </c>
      <c r="CC4" s="29" t="s">
        <v>836</v>
      </c>
      <c r="CD4" s="29" t="s">
        <v>837</v>
      </c>
      <c r="CE4" s="29" t="s">
        <v>46</v>
      </c>
      <c r="CF4" s="29" t="s">
        <v>47</v>
      </c>
      <c r="CG4" s="21" t="s">
        <v>458</v>
      </c>
      <c r="CH4" s="8" t="s">
        <v>7</v>
      </c>
      <c r="CI4" s="30" t="s">
        <v>832</v>
      </c>
      <c r="CJ4" s="21" t="s">
        <v>688</v>
      </c>
      <c r="CK4" s="21" t="s">
        <v>1137</v>
      </c>
      <c r="CL4" s="8"/>
      <c r="CM4" s="8"/>
      <c r="CN4" s="8" t="s">
        <v>828</v>
      </c>
      <c r="CO4" s="1" t="s">
        <v>220</v>
      </c>
      <c r="CP4" s="1"/>
    </row>
    <row r="5" spans="1:94" ht="12.75">
      <c r="A5" s="16"/>
      <c r="B5" s="16"/>
      <c r="C5" s="16"/>
      <c r="D5" s="16"/>
      <c r="E5" s="15"/>
      <c r="F5" s="27"/>
      <c r="G5" s="41"/>
      <c r="H5" s="3"/>
      <c r="I5" s="44"/>
      <c r="J5" s="12" t="s">
        <v>3</v>
      </c>
      <c r="K5" s="3"/>
      <c r="L5" s="16"/>
      <c r="M5" s="41"/>
      <c r="N5" s="15"/>
      <c r="O5" s="15"/>
      <c r="P5" s="4"/>
      <c r="Q5" s="44"/>
      <c r="R5" s="44"/>
      <c r="S5" s="44"/>
      <c r="T5" s="46" t="s">
        <v>908</v>
      </c>
      <c r="U5" s="48" t="s">
        <v>1068</v>
      </c>
      <c r="V5" s="48" t="s">
        <v>868</v>
      </c>
      <c r="W5" s="39" t="s">
        <v>3</v>
      </c>
      <c r="X5" s="39" t="s">
        <v>482</v>
      </c>
      <c r="Y5" s="39" t="s">
        <v>482</v>
      </c>
      <c r="Z5" s="39" t="s">
        <v>482</v>
      </c>
      <c r="AA5" s="1" t="s">
        <v>908</v>
      </c>
      <c r="AB5" s="1" t="s">
        <v>1068</v>
      </c>
      <c r="AC5" s="1" t="s">
        <v>868</v>
      </c>
      <c r="AD5" s="1" t="s">
        <v>3</v>
      </c>
      <c r="AE5" s="8" t="s">
        <v>908</v>
      </c>
      <c r="AF5" s="1" t="s">
        <v>1068</v>
      </c>
      <c r="AG5" s="1" t="s">
        <v>868</v>
      </c>
      <c r="AH5" s="1" t="s">
        <v>3</v>
      </c>
      <c r="AI5" s="8" t="s">
        <v>908</v>
      </c>
      <c r="AJ5" s="1" t="s">
        <v>1068</v>
      </c>
      <c r="AK5" s="1" t="s">
        <v>868</v>
      </c>
      <c r="AL5" s="12" t="s">
        <v>3</v>
      </c>
      <c r="AM5" s="30" t="s">
        <v>689</v>
      </c>
      <c r="AN5" s="30" t="s">
        <v>49</v>
      </c>
      <c r="AO5" s="30" t="s">
        <v>908</v>
      </c>
      <c r="AP5" s="30" t="s">
        <v>1068</v>
      </c>
      <c r="AQ5" s="30" t="s">
        <v>868</v>
      </c>
      <c r="AR5" s="30" t="s">
        <v>3</v>
      </c>
      <c r="AS5" s="30" t="s">
        <v>908</v>
      </c>
      <c r="AT5" s="30" t="s">
        <v>1068</v>
      </c>
      <c r="AU5" s="30" t="s">
        <v>868</v>
      </c>
      <c r="AV5" s="30" t="s">
        <v>3</v>
      </c>
      <c r="AW5" s="30" t="s">
        <v>49</v>
      </c>
      <c r="AX5" s="30" t="s">
        <v>49</v>
      </c>
      <c r="AY5" s="30" t="s">
        <v>50</v>
      </c>
      <c r="AZ5" s="30" t="s">
        <v>49</v>
      </c>
      <c r="BA5" s="30" t="s">
        <v>50</v>
      </c>
      <c r="BB5" s="30" t="s">
        <v>49</v>
      </c>
      <c r="BC5" s="30" t="s">
        <v>49</v>
      </c>
      <c r="BD5" s="30" t="s">
        <v>49</v>
      </c>
      <c r="BE5" s="30" t="s">
        <v>49</v>
      </c>
      <c r="BF5" s="30" t="s">
        <v>49</v>
      </c>
      <c r="BG5" s="30" t="s">
        <v>49</v>
      </c>
      <c r="BH5" s="30" t="s">
        <v>49</v>
      </c>
      <c r="BI5" s="30" t="s">
        <v>49</v>
      </c>
      <c r="BJ5" s="29"/>
      <c r="BK5" s="29" t="s">
        <v>838</v>
      </c>
      <c r="BL5" s="29" t="s">
        <v>42</v>
      </c>
      <c r="BM5" s="29" t="s">
        <v>42</v>
      </c>
      <c r="BN5" s="29" t="s">
        <v>42</v>
      </c>
      <c r="BO5" s="8" t="s">
        <v>42</v>
      </c>
      <c r="BP5" s="8" t="s">
        <v>42</v>
      </c>
      <c r="BQ5" s="8" t="s">
        <v>564</v>
      </c>
      <c r="BR5" s="8" t="s">
        <v>0</v>
      </c>
      <c r="BS5" s="33" t="s">
        <v>1151</v>
      </c>
      <c r="BT5" s="8" t="s">
        <v>1151</v>
      </c>
      <c r="BU5" s="8" t="s">
        <v>234</v>
      </c>
      <c r="BV5" s="8" t="s">
        <v>691</v>
      </c>
      <c r="BW5" s="8" t="s">
        <v>43</v>
      </c>
      <c r="BX5" s="8" t="s">
        <v>235</v>
      </c>
      <c r="BY5" s="30" t="s">
        <v>860</v>
      </c>
      <c r="BZ5" s="30" t="s">
        <v>48</v>
      </c>
      <c r="CA5" s="29"/>
      <c r="CB5" s="29"/>
      <c r="CC5" s="29" t="s">
        <v>689</v>
      </c>
      <c r="CD5" s="29" t="s">
        <v>44</v>
      </c>
      <c r="CE5" s="29" t="s">
        <v>45</v>
      </c>
      <c r="CF5" s="29" t="s">
        <v>45</v>
      </c>
      <c r="CG5" s="21" t="s">
        <v>276</v>
      </c>
      <c r="CH5" s="21" t="s">
        <v>749</v>
      </c>
      <c r="CI5" s="30" t="s">
        <v>873</v>
      </c>
      <c r="CJ5" s="21" t="s">
        <v>755</v>
      </c>
      <c r="CK5" s="21" t="s">
        <v>844</v>
      </c>
      <c r="CL5" s="8"/>
      <c r="CM5" s="1"/>
      <c r="CN5" s="1"/>
      <c r="CO5" s="1"/>
      <c r="CP5" s="1"/>
    </row>
    <row r="6" spans="9:94" ht="12.75">
      <c r="I6" s="45"/>
      <c r="J6" s="12"/>
      <c r="N6" s="15"/>
      <c r="O6" s="15"/>
      <c r="P6" s="50"/>
      <c r="Q6" s="45"/>
      <c r="R6" s="45"/>
      <c r="S6" s="45"/>
      <c r="T6" s="46"/>
      <c r="U6" s="48"/>
      <c r="V6" s="48"/>
      <c r="W6" s="39"/>
      <c r="X6" s="39"/>
      <c r="Y6" s="39"/>
      <c r="Z6" s="39"/>
      <c r="AA6" s="1"/>
      <c r="AB6" s="1"/>
      <c r="AC6" s="1"/>
      <c r="AD6" s="1"/>
      <c r="AE6" s="1"/>
      <c r="AF6" s="1"/>
      <c r="AG6" s="1"/>
      <c r="AH6" s="1"/>
      <c r="AI6" s="1"/>
      <c r="AJ6" s="1"/>
      <c r="AK6" s="1"/>
      <c r="AL6" s="12"/>
      <c r="AM6" s="30" t="s">
        <v>692</v>
      </c>
      <c r="AN6" s="30" t="s">
        <v>2</v>
      </c>
      <c r="AO6" s="30"/>
      <c r="AP6" s="30"/>
      <c r="AQ6" s="30"/>
      <c r="AR6" s="30"/>
      <c r="AS6" s="30"/>
      <c r="AT6" s="30"/>
      <c r="AU6" s="30"/>
      <c r="AV6" s="30"/>
      <c r="AW6" s="30" t="s">
        <v>482</v>
      </c>
      <c r="AX6" s="30" t="s">
        <v>482</v>
      </c>
      <c r="AY6" s="30" t="s">
        <v>482</v>
      </c>
      <c r="AZ6" s="30" t="s">
        <v>482</v>
      </c>
      <c r="BA6" s="30" t="s">
        <v>482</v>
      </c>
      <c r="BB6" s="30" t="s">
        <v>482</v>
      </c>
      <c r="BC6" s="30" t="s">
        <v>482</v>
      </c>
      <c r="BD6" s="30" t="s">
        <v>482</v>
      </c>
      <c r="BE6" s="30" t="s">
        <v>482</v>
      </c>
      <c r="BF6" s="30" t="s">
        <v>482</v>
      </c>
      <c r="BG6" s="30" t="s">
        <v>482</v>
      </c>
      <c r="BH6" s="30" t="s">
        <v>482</v>
      </c>
      <c r="BI6" s="30" t="s">
        <v>482</v>
      </c>
      <c r="BJ6" s="1"/>
      <c r="BK6" s="1"/>
      <c r="BL6" s="1"/>
      <c r="BM6" s="1"/>
      <c r="BN6" s="1"/>
      <c r="BO6" s="1"/>
      <c r="BP6" s="1"/>
      <c r="BQ6" s="1"/>
      <c r="BR6" s="1"/>
      <c r="BS6" s="1"/>
      <c r="BT6" s="1"/>
      <c r="BU6" s="1"/>
      <c r="BV6" s="1"/>
      <c r="BW6" s="1"/>
      <c r="BX6" s="1"/>
      <c r="BY6" s="30"/>
      <c r="BZ6" s="1"/>
      <c r="CA6" s="29"/>
      <c r="CB6" s="29"/>
      <c r="CC6" s="29"/>
      <c r="CD6" s="29"/>
      <c r="CE6" s="29"/>
      <c r="CF6" s="29"/>
      <c r="CG6" s="1"/>
      <c r="CH6" s="1"/>
      <c r="CI6" s="1"/>
      <c r="CJ6" s="1"/>
      <c r="CK6" s="1"/>
      <c r="CL6" s="1"/>
      <c r="CM6" s="1"/>
      <c r="CN6" s="1"/>
      <c r="CO6" s="1"/>
      <c r="CP6" s="1"/>
    </row>
    <row r="7" spans="1:256" ht="12.75">
      <c r="A7" s="9">
        <v>1</v>
      </c>
      <c r="B7" s="9">
        <v>2</v>
      </c>
      <c r="C7" s="9">
        <v>3</v>
      </c>
      <c r="D7" s="9">
        <v>4</v>
      </c>
      <c r="E7" s="9">
        <v>5</v>
      </c>
      <c r="F7" s="28">
        <v>6</v>
      </c>
      <c r="G7" s="28">
        <v>7</v>
      </c>
      <c r="H7" s="28">
        <v>8</v>
      </c>
      <c r="I7" s="9">
        <v>15</v>
      </c>
      <c r="J7" s="9">
        <v>35</v>
      </c>
      <c r="K7" s="9">
        <v>9</v>
      </c>
      <c r="L7" s="28">
        <v>10</v>
      </c>
      <c r="M7" s="9">
        <v>11</v>
      </c>
      <c r="N7" s="28">
        <v>12</v>
      </c>
      <c r="O7" s="9">
        <v>13</v>
      </c>
      <c r="P7" s="49">
        <v>14</v>
      </c>
      <c r="Q7" s="9">
        <v>15</v>
      </c>
      <c r="R7" s="28">
        <v>16</v>
      </c>
      <c r="S7" s="28">
        <v>17</v>
      </c>
      <c r="T7" s="28">
        <v>18</v>
      </c>
      <c r="U7" s="9">
        <v>19</v>
      </c>
      <c r="V7" s="28">
        <v>20</v>
      </c>
      <c r="W7" s="9">
        <v>21</v>
      </c>
      <c r="X7" s="28">
        <v>22</v>
      </c>
      <c r="Y7" s="9">
        <v>23</v>
      </c>
      <c r="Z7" s="9">
        <v>24</v>
      </c>
      <c r="AA7" s="9">
        <v>25</v>
      </c>
      <c r="AB7" s="9">
        <v>26</v>
      </c>
      <c r="AC7" s="9">
        <v>26</v>
      </c>
      <c r="AD7" s="9">
        <v>27</v>
      </c>
      <c r="AE7" s="28">
        <v>28</v>
      </c>
      <c r="AF7" s="9">
        <v>29</v>
      </c>
      <c r="AG7" s="28">
        <v>30</v>
      </c>
      <c r="AH7" s="9">
        <v>31</v>
      </c>
      <c r="AI7" s="28">
        <v>32</v>
      </c>
      <c r="AJ7" s="9">
        <v>33</v>
      </c>
      <c r="AK7" s="28">
        <v>34</v>
      </c>
      <c r="AL7" s="9">
        <v>35</v>
      </c>
      <c r="AM7" s="28">
        <v>36</v>
      </c>
      <c r="AN7" s="9">
        <v>37</v>
      </c>
      <c r="AO7" s="28">
        <v>38</v>
      </c>
      <c r="AP7" s="9">
        <v>39</v>
      </c>
      <c r="AQ7" s="9">
        <v>40</v>
      </c>
      <c r="AR7" s="9">
        <v>41</v>
      </c>
      <c r="AS7" s="9">
        <v>42</v>
      </c>
      <c r="AT7" s="9">
        <v>43</v>
      </c>
      <c r="AU7" s="9">
        <v>44</v>
      </c>
      <c r="AV7" s="28">
        <v>45</v>
      </c>
      <c r="AW7" s="9">
        <v>46</v>
      </c>
      <c r="AX7" s="28">
        <v>47</v>
      </c>
      <c r="AY7" s="9">
        <v>48</v>
      </c>
      <c r="AZ7" s="28">
        <v>49</v>
      </c>
      <c r="BA7" s="9">
        <v>50</v>
      </c>
      <c r="BB7" s="28">
        <v>51</v>
      </c>
      <c r="BC7" s="9">
        <v>52</v>
      </c>
      <c r="BD7" s="28">
        <v>53</v>
      </c>
      <c r="BE7" s="9">
        <v>54</v>
      </c>
      <c r="BF7" s="28">
        <v>55</v>
      </c>
      <c r="BG7" s="9">
        <v>56</v>
      </c>
      <c r="BH7" s="9">
        <v>57</v>
      </c>
      <c r="BI7" s="9">
        <v>58</v>
      </c>
      <c r="BJ7" s="9">
        <v>59</v>
      </c>
      <c r="BK7" s="9">
        <v>60</v>
      </c>
      <c r="BL7" s="28">
        <v>61</v>
      </c>
      <c r="BM7" s="28">
        <v>62</v>
      </c>
      <c r="BN7" s="28">
        <v>63</v>
      </c>
      <c r="BO7" s="28">
        <v>64</v>
      </c>
      <c r="BP7" s="28">
        <v>65</v>
      </c>
      <c r="BQ7" s="28">
        <v>66</v>
      </c>
      <c r="BR7" s="28">
        <v>67</v>
      </c>
      <c r="BS7" s="28">
        <v>68</v>
      </c>
      <c r="BT7" s="28">
        <v>69</v>
      </c>
      <c r="BU7" s="28">
        <v>70</v>
      </c>
      <c r="BV7" s="28">
        <v>71</v>
      </c>
      <c r="BW7" s="28">
        <v>72</v>
      </c>
      <c r="BX7" s="28">
        <v>73</v>
      </c>
      <c r="BY7" s="28">
        <v>74</v>
      </c>
      <c r="BZ7" s="28">
        <v>75</v>
      </c>
      <c r="CA7" s="9">
        <v>76</v>
      </c>
      <c r="CB7" s="9">
        <v>77</v>
      </c>
      <c r="CC7" s="9">
        <v>78</v>
      </c>
      <c r="CD7" s="9">
        <v>79</v>
      </c>
      <c r="CE7" s="9">
        <v>80</v>
      </c>
      <c r="CF7" s="9">
        <v>81</v>
      </c>
      <c r="CG7" s="9">
        <v>82</v>
      </c>
      <c r="CH7" s="9">
        <v>83</v>
      </c>
      <c r="CI7" s="9">
        <v>84</v>
      </c>
      <c r="CJ7" s="9">
        <v>85</v>
      </c>
      <c r="CK7" s="9">
        <v>86</v>
      </c>
      <c r="CL7" s="9">
        <v>87</v>
      </c>
      <c r="CM7" s="9">
        <v>88</v>
      </c>
      <c r="CN7" s="28">
        <v>89</v>
      </c>
      <c r="CO7" s="9">
        <v>90</v>
      </c>
      <c r="CP7" s="1"/>
      <c r="CQ7" s="1"/>
      <c r="CR7" s="1"/>
      <c r="CS7" s="1"/>
      <c r="CT7" s="1"/>
      <c r="CU7" s="1"/>
      <c r="CV7" s="1"/>
      <c r="CW7" s="1"/>
      <c r="CX7" s="1"/>
      <c r="CY7" s="1"/>
      <c r="CZ7" s="1"/>
      <c r="DA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91" ht="12.75">
      <c r="A8" s="15"/>
      <c r="E8" s="14"/>
      <c r="F8" s="2"/>
      <c r="G8" s="2"/>
      <c r="M8" s="2"/>
      <c r="W8" s="47"/>
      <c r="X8" s="47"/>
      <c r="AH8" s="22"/>
      <c r="AM8" s="22"/>
      <c r="BI8" s="6"/>
      <c r="BR8" s="47"/>
      <c r="BS8" s="38"/>
      <c r="BT8" s="38"/>
      <c r="BU8" s="20"/>
      <c r="BV8" s="36"/>
      <c r="BW8" s="36"/>
      <c r="BX8" s="38"/>
      <c r="CM8" s="2"/>
    </row>
    <row r="9" spans="1:92" ht="12.75">
      <c r="A9" s="15">
        <v>1406</v>
      </c>
      <c r="B9" s="14" t="s">
        <v>756</v>
      </c>
      <c r="D9" s="14" t="s">
        <v>8</v>
      </c>
      <c r="E9" s="14" t="s">
        <v>192</v>
      </c>
      <c r="F9" s="2" t="s">
        <v>54</v>
      </c>
      <c r="G9" s="2">
        <v>1</v>
      </c>
      <c r="H9" s="2" t="s">
        <v>325</v>
      </c>
      <c r="I9" s="5">
        <v>7</v>
      </c>
      <c r="J9" s="22">
        <v>14</v>
      </c>
      <c r="K9" s="2" t="s">
        <v>990</v>
      </c>
      <c r="L9" s="14" t="s">
        <v>240</v>
      </c>
      <c r="M9" s="2" t="s">
        <v>351</v>
      </c>
      <c r="N9" s="14" t="s">
        <v>1032</v>
      </c>
      <c r="O9" s="14" t="s">
        <v>924</v>
      </c>
      <c r="P9" s="2" t="s">
        <v>1237</v>
      </c>
      <c r="Q9" s="5">
        <v>7</v>
      </c>
      <c r="W9" s="47">
        <f>Q9*X9</f>
        <v>1176</v>
      </c>
      <c r="X9" s="47">
        <f>12*Z9</f>
        <v>168</v>
      </c>
      <c r="Y9" s="22">
        <f>(X9*20)/42.5</f>
        <v>79.05882352941177</v>
      </c>
      <c r="Z9" s="6">
        <v>14</v>
      </c>
      <c r="AH9" s="22">
        <f>7*14</f>
        <v>98</v>
      </c>
      <c r="AI9">
        <v>14</v>
      </c>
      <c r="AJ9">
        <v>0</v>
      </c>
      <c r="AK9">
        <v>0</v>
      </c>
      <c r="AL9" s="22">
        <f aca="true" t="shared" si="0" ref="AL9:AL14">Z9*1</f>
        <v>14</v>
      </c>
      <c r="AM9" s="22">
        <f>Y9/12</f>
        <v>6.588235294117648</v>
      </c>
      <c r="AW9" s="22">
        <v>14</v>
      </c>
      <c r="BI9" s="6"/>
      <c r="BR9" s="47"/>
      <c r="BS9" s="38"/>
      <c r="BT9" s="38"/>
      <c r="BU9" s="20"/>
      <c r="BV9" s="36"/>
      <c r="BW9" s="36"/>
      <c r="BX9" s="38"/>
      <c r="BY9" s="19">
        <f aca="true" t="shared" si="1" ref="BY9:BY14">W9+(BR9*12*Q9)+BV9</f>
        <v>1176</v>
      </c>
      <c r="BZ9" s="19">
        <f aca="true" t="shared" si="2" ref="BZ9:BZ14">BY9/Q9</f>
        <v>168</v>
      </c>
      <c r="CL9">
        <f aca="true" t="shared" si="3" ref="CL9:CL14">A9*1</f>
        <v>1406</v>
      </c>
      <c r="CM9" s="2" t="s">
        <v>351</v>
      </c>
      <c r="CN9" t="s">
        <v>24</v>
      </c>
    </row>
    <row r="10" spans="1:92" ht="12.75">
      <c r="A10" s="15">
        <v>1406</v>
      </c>
      <c r="B10" s="14" t="s">
        <v>756</v>
      </c>
      <c r="C10" s="14" t="s">
        <v>1018</v>
      </c>
      <c r="D10" s="14" t="s">
        <v>8</v>
      </c>
      <c r="E10" s="14" t="s">
        <v>192</v>
      </c>
      <c r="F10" s="2" t="s">
        <v>55</v>
      </c>
      <c r="G10" s="2">
        <v>1</v>
      </c>
      <c r="H10" s="2" t="s">
        <v>325</v>
      </c>
      <c r="I10" s="10">
        <v>7</v>
      </c>
      <c r="J10" s="22">
        <v>9.5</v>
      </c>
      <c r="K10" s="2" t="s">
        <v>651</v>
      </c>
      <c r="L10" s="14" t="s">
        <v>240</v>
      </c>
      <c r="M10" s="2" t="s">
        <v>342</v>
      </c>
      <c r="N10" s="14" t="s">
        <v>306</v>
      </c>
      <c r="O10" s="14" t="s">
        <v>576</v>
      </c>
      <c r="P10" s="2" t="s">
        <v>1246</v>
      </c>
      <c r="Q10" s="10">
        <v>7</v>
      </c>
      <c r="W10" s="47">
        <f>Q10*X10</f>
        <v>798</v>
      </c>
      <c r="X10" s="47">
        <f>12*Z10</f>
        <v>114</v>
      </c>
      <c r="Y10" s="22">
        <f>(X10*20)/42.5</f>
        <v>53.64705882352941</v>
      </c>
      <c r="Z10" s="6">
        <f>9+10/20</f>
        <v>9.5</v>
      </c>
      <c r="AH10" s="22">
        <f>7*9.5</f>
        <v>66.5</v>
      </c>
      <c r="AI10">
        <v>9</v>
      </c>
      <c r="AJ10">
        <v>10</v>
      </c>
      <c r="AK10">
        <v>0</v>
      </c>
      <c r="AL10" s="22">
        <f t="shared" si="0"/>
        <v>9.5</v>
      </c>
      <c r="AM10" s="22">
        <f>Y10/12</f>
        <v>4.470588235294118</v>
      </c>
      <c r="AY10" s="7"/>
      <c r="BF10" s="7"/>
      <c r="BG10" s="17"/>
      <c r="BH10" s="17"/>
      <c r="BI10" s="22"/>
      <c r="BR10" s="36"/>
      <c r="BU10" s="20"/>
      <c r="BY10" s="19">
        <f t="shared" si="1"/>
        <v>798</v>
      </c>
      <c r="BZ10" s="19">
        <f t="shared" si="2"/>
        <v>114</v>
      </c>
      <c r="CL10">
        <f t="shared" si="3"/>
        <v>1406</v>
      </c>
      <c r="CM10" s="2" t="s">
        <v>342</v>
      </c>
      <c r="CN10" t="s">
        <v>19</v>
      </c>
    </row>
    <row r="11" spans="1:91" ht="12.75">
      <c r="A11" s="15">
        <v>1406</v>
      </c>
      <c r="B11" s="14" t="s">
        <v>756</v>
      </c>
      <c r="C11" s="14" t="s">
        <v>1018</v>
      </c>
      <c r="D11" s="14" t="s">
        <v>8</v>
      </c>
      <c r="E11" s="14" t="s">
        <v>192</v>
      </c>
      <c r="F11" s="2" t="s">
        <v>57</v>
      </c>
      <c r="G11" s="2">
        <v>1</v>
      </c>
      <c r="H11" s="2" t="s">
        <v>1190</v>
      </c>
      <c r="I11" s="10">
        <v>7.5</v>
      </c>
      <c r="J11" s="22">
        <v>6.6</v>
      </c>
      <c r="K11" s="2" t="s">
        <v>1207</v>
      </c>
      <c r="L11" s="14" t="s">
        <v>240</v>
      </c>
      <c r="M11" s="2" t="s">
        <v>1193</v>
      </c>
      <c r="N11" s="14" t="s">
        <v>1202</v>
      </c>
      <c r="O11" s="14" t="s">
        <v>1210</v>
      </c>
      <c r="P11" s="2" t="s">
        <v>1242</v>
      </c>
      <c r="Q11" s="10">
        <v>7.5</v>
      </c>
      <c r="W11" s="47">
        <f>Q11*X11</f>
        <v>593.9999999999999</v>
      </c>
      <c r="X11" s="47">
        <f>12*Z11</f>
        <v>79.19999999999999</v>
      </c>
      <c r="Z11" s="6">
        <f>6+12/20</f>
        <v>6.6</v>
      </c>
      <c r="AE11">
        <v>49</v>
      </c>
      <c r="AF11">
        <v>10</v>
      </c>
      <c r="AG11">
        <v>0</v>
      </c>
      <c r="AH11" s="22">
        <f>AE11+AF11/20+AG11/240</f>
        <v>49.5</v>
      </c>
      <c r="AI11">
        <v>6</v>
      </c>
      <c r="AJ11">
        <v>12</v>
      </c>
      <c r="AK11">
        <v>0</v>
      </c>
      <c r="AL11" s="22">
        <f t="shared" si="0"/>
        <v>6.6</v>
      </c>
      <c r="AM11" s="22"/>
      <c r="AY11" s="7"/>
      <c r="BF11" s="7"/>
      <c r="BG11" s="17"/>
      <c r="BH11" s="17"/>
      <c r="BI11" s="22"/>
      <c r="BR11" s="36"/>
      <c r="BU11" s="20"/>
      <c r="BY11" s="19">
        <f t="shared" si="1"/>
        <v>593.9999999999999</v>
      </c>
      <c r="BZ11" s="19">
        <f t="shared" si="2"/>
        <v>79.19999999999999</v>
      </c>
      <c r="CL11">
        <f t="shared" si="3"/>
        <v>1406</v>
      </c>
      <c r="CM11" s="2" t="s">
        <v>1193</v>
      </c>
    </row>
    <row r="12" spans="1:91" ht="12.75">
      <c r="A12" s="15">
        <v>1406</v>
      </c>
      <c r="B12" s="14" t="s">
        <v>756</v>
      </c>
      <c r="C12" s="14" t="s">
        <v>1018</v>
      </c>
      <c r="D12" s="14" t="s">
        <v>8</v>
      </c>
      <c r="E12" s="14" t="s">
        <v>192</v>
      </c>
      <c r="F12" s="2" t="s">
        <v>58</v>
      </c>
      <c r="G12" s="2">
        <v>1</v>
      </c>
      <c r="H12" s="2" t="s">
        <v>325</v>
      </c>
      <c r="I12" s="10">
        <v>2.5</v>
      </c>
      <c r="J12" s="22">
        <v>14</v>
      </c>
      <c r="K12" s="2" t="s">
        <v>973</v>
      </c>
      <c r="L12" s="14" t="s">
        <v>240</v>
      </c>
      <c r="M12" s="2" t="s">
        <v>350</v>
      </c>
      <c r="N12" s="14" t="s">
        <v>1032</v>
      </c>
      <c r="O12" s="14" t="s">
        <v>924</v>
      </c>
      <c r="P12" s="2" t="s">
        <v>1178</v>
      </c>
      <c r="Q12" s="10">
        <v>2.5</v>
      </c>
      <c r="W12" s="47">
        <f>Q12*X12</f>
        <v>420</v>
      </c>
      <c r="X12" s="47">
        <f>12*Z12</f>
        <v>168</v>
      </c>
      <c r="Z12" s="6">
        <v>14</v>
      </c>
      <c r="AE12">
        <v>35</v>
      </c>
      <c r="AF12">
        <v>0</v>
      </c>
      <c r="AG12">
        <v>0</v>
      </c>
      <c r="AH12" s="22">
        <f>AE12+AF12/20+AG12/240</f>
        <v>35</v>
      </c>
      <c r="AI12">
        <v>14</v>
      </c>
      <c r="AJ12">
        <v>0</v>
      </c>
      <c r="AK12">
        <v>0</v>
      </c>
      <c r="AL12" s="22">
        <f t="shared" si="0"/>
        <v>14</v>
      </c>
      <c r="AM12" s="22"/>
      <c r="AW12" s="22">
        <v>14</v>
      </c>
      <c r="AY12" s="7"/>
      <c r="BA12" s="22">
        <v>14</v>
      </c>
      <c r="BF12" s="7"/>
      <c r="BG12" s="17"/>
      <c r="BH12" s="17"/>
      <c r="BI12" s="22"/>
      <c r="BR12" s="36"/>
      <c r="BU12" s="20"/>
      <c r="BY12" s="19">
        <f t="shared" si="1"/>
        <v>420</v>
      </c>
      <c r="BZ12" s="19">
        <f t="shared" si="2"/>
        <v>168</v>
      </c>
      <c r="CL12">
        <f t="shared" si="3"/>
        <v>1406</v>
      </c>
      <c r="CM12" s="2" t="s">
        <v>350</v>
      </c>
    </row>
    <row r="13" spans="1:91" ht="12.75">
      <c r="A13" s="15">
        <v>1406</v>
      </c>
      <c r="B13" s="14" t="s">
        <v>756</v>
      </c>
      <c r="C13" s="14" t="s">
        <v>1018</v>
      </c>
      <c r="D13" s="14" t="s">
        <v>8</v>
      </c>
      <c r="E13" s="14" t="s">
        <v>192</v>
      </c>
      <c r="F13" s="2" t="s">
        <v>59</v>
      </c>
      <c r="G13" s="2">
        <v>1</v>
      </c>
      <c r="H13" s="2" t="s">
        <v>325</v>
      </c>
      <c r="I13" s="10">
        <v>1</v>
      </c>
      <c r="J13" s="22">
        <v>6</v>
      </c>
      <c r="K13" s="2" t="s">
        <v>375</v>
      </c>
      <c r="L13" s="14" t="s">
        <v>240</v>
      </c>
      <c r="M13" s="2" t="s">
        <v>333</v>
      </c>
      <c r="N13" s="14" t="s">
        <v>306</v>
      </c>
      <c r="O13" s="14" t="s">
        <v>263</v>
      </c>
      <c r="P13" s="2" t="s">
        <v>432</v>
      </c>
      <c r="Q13" s="10">
        <v>1</v>
      </c>
      <c r="T13" s="26">
        <v>72</v>
      </c>
      <c r="U13" s="26">
        <v>0</v>
      </c>
      <c r="V13" s="26">
        <v>0</v>
      </c>
      <c r="W13" s="47">
        <f>T13+U13/20+V13/240</f>
        <v>72</v>
      </c>
      <c r="X13" s="47">
        <f>W13/Q13</f>
        <v>72</v>
      </c>
      <c r="Z13" s="6">
        <v>6</v>
      </c>
      <c r="AA13">
        <v>72</v>
      </c>
      <c r="AB13">
        <v>0</v>
      </c>
      <c r="AC13">
        <v>0</v>
      </c>
      <c r="AD13" s="47">
        <f>AA13+AB13/20+AC13/240</f>
        <v>72</v>
      </c>
      <c r="AE13">
        <v>6</v>
      </c>
      <c r="AF13">
        <v>0</v>
      </c>
      <c r="AG13">
        <v>0</v>
      </c>
      <c r="AH13" s="22">
        <f>AE13+AF13/20+AG13/240</f>
        <v>6</v>
      </c>
      <c r="AI13">
        <v>6</v>
      </c>
      <c r="AJ13">
        <v>0</v>
      </c>
      <c r="AK13">
        <v>0</v>
      </c>
      <c r="AL13" s="22">
        <f t="shared" si="0"/>
        <v>6</v>
      </c>
      <c r="AM13" s="22"/>
      <c r="AZ13" s="22">
        <v>6</v>
      </c>
      <c r="BU13" s="20"/>
      <c r="BY13" s="19">
        <f t="shared" si="1"/>
        <v>72</v>
      </c>
      <c r="BZ13" s="19">
        <f t="shared" si="2"/>
        <v>72</v>
      </c>
      <c r="CL13">
        <f t="shared" si="3"/>
        <v>1406</v>
      </c>
      <c r="CM13" s="2" t="s">
        <v>333</v>
      </c>
    </row>
    <row r="14" spans="1:91" ht="12.75">
      <c r="A14" s="15">
        <v>1406</v>
      </c>
      <c r="B14" s="14" t="s">
        <v>756</v>
      </c>
      <c r="C14" s="14" t="s">
        <v>1018</v>
      </c>
      <c r="D14" s="14" t="s">
        <v>8</v>
      </c>
      <c r="E14" s="14" t="s">
        <v>192</v>
      </c>
      <c r="F14" s="2" t="s">
        <v>29</v>
      </c>
      <c r="G14" s="2">
        <v>1</v>
      </c>
      <c r="H14" s="2" t="s">
        <v>1291</v>
      </c>
      <c r="I14" s="10">
        <v>2</v>
      </c>
      <c r="J14" s="22">
        <v>5</v>
      </c>
      <c r="K14" s="2" t="s">
        <v>1304</v>
      </c>
      <c r="L14" s="14" t="s">
        <v>240</v>
      </c>
      <c r="M14" s="2" t="s">
        <v>1293</v>
      </c>
      <c r="N14" s="14" t="s">
        <v>1287</v>
      </c>
      <c r="O14" s="14" t="s">
        <v>578</v>
      </c>
      <c r="P14" s="2" t="s">
        <v>1060</v>
      </c>
      <c r="Q14" s="10">
        <v>2</v>
      </c>
      <c r="W14" s="47">
        <f>Q14*X14</f>
        <v>120</v>
      </c>
      <c r="X14" s="47">
        <f>12*Z14</f>
        <v>60</v>
      </c>
      <c r="Z14" s="6">
        <v>5</v>
      </c>
      <c r="AE14">
        <v>10</v>
      </c>
      <c r="AF14">
        <v>0</v>
      </c>
      <c r="AG14">
        <v>0</v>
      </c>
      <c r="AH14" s="22">
        <f>AE14+AF14/20+AG14/240</f>
        <v>10</v>
      </c>
      <c r="AI14">
        <v>5</v>
      </c>
      <c r="AJ14">
        <v>0</v>
      </c>
      <c r="AK14">
        <v>0</v>
      </c>
      <c r="AL14" s="22">
        <f t="shared" si="0"/>
        <v>5</v>
      </c>
      <c r="AM14" s="22"/>
      <c r="AZ14" s="7"/>
      <c r="BA14" s="17"/>
      <c r="BB14" s="17"/>
      <c r="BD14" s="22">
        <v>5</v>
      </c>
      <c r="BI14" s="22"/>
      <c r="BR14" s="36"/>
      <c r="BU14" s="20"/>
      <c r="BY14" s="19">
        <f t="shared" si="1"/>
        <v>120</v>
      </c>
      <c r="BZ14" s="19">
        <f t="shared" si="2"/>
        <v>60</v>
      </c>
      <c r="CL14">
        <f t="shared" si="3"/>
        <v>1406</v>
      </c>
      <c r="CM14" s="2" t="s">
        <v>1293</v>
      </c>
    </row>
    <row r="15" spans="1:91" ht="12.75">
      <c r="A15" s="15"/>
      <c r="E15" s="14"/>
      <c r="F15" s="2"/>
      <c r="G15" s="2"/>
      <c r="J15" s="22"/>
      <c r="M15" s="2"/>
      <c r="W15" s="47"/>
      <c r="X15" s="47"/>
      <c r="AL15" s="22"/>
      <c r="AM15" s="22"/>
      <c r="AZ15" s="7"/>
      <c r="BA15" s="17"/>
      <c r="BB15" s="17"/>
      <c r="BI15" s="22"/>
      <c r="BR15" s="36"/>
      <c r="BU15" s="20"/>
      <c r="BY15" s="19"/>
      <c r="BZ15" s="19"/>
      <c r="CM15" s="2"/>
    </row>
    <row r="16" spans="1:92" ht="12.75">
      <c r="A16" s="15">
        <v>1406</v>
      </c>
      <c r="B16" s="14" t="s">
        <v>756</v>
      </c>
      <c r="C16" s="14" t="s">
        <v>1018</v>
      </c>
      <c r="D16" s="14" t="s">
        <v>8</v>
      </c>
      <c r="E16" s="14" t="s">
        <v>192</v>
      </c>
      <c r="F16" s="2" t="s">
        <v>30</v>
      </c>
      <c r="G16" s="2">
        <v>2</v>
      </c>
      <c r="H16" t="s">
        <v>1291</v>
      </c>
      <c r="K16" t="s">
        <v>553</v>
      </c>
      <c r="L16" s="14" t="s">
        <v>240</v>
      </c>
      <c r="M16" s="2" t="s">
        <v>550</v>
      </c>
      <c r="N16" s="14" t="s">
        <v>1287</v>
      </c>
      <c r="O16" s="14" t="s">
        <v>578</v>
      </c>
      <c r="P16" s="2" t="s">
        <v>1094</v>
      </c>
      <c r="R16" s="5">
        <v>9</v>
      </c>
      <c r="W16" s="47">
        <f>(12*2.7)/2</f>
        <v>16.200000000000003</v>
      </c>
      <c r="X16" s="47"/>
      <c r="Y16" s="22">
        <f>(20*W16)/R16</f>
        <v>36.00000000000001</v>
      </c>
      <c r="Z16" s="6"/>
      <c r="AH16" s="22">
        <f>2.7/2</f>
        <v>1.35</v>
      </c>
      <c r="AM16" s="22">
        <f>Y16/12</f>
        <v>3.0000000000000004</v>
      </c>
      <c r="BD16" s="7"/>
      <c r="BI16" s="22"/>
      <c r="BR16" s="36"/>
      <c r="BU16" s="20"/>
      <c r="BY16" s="19">
        <f aca="true" t="shared" si="4" ref="BY16:BY25">W16+(BR16*12*Q16)+BV16</f>
        <v>16.200000000000003</v>
      </c>
      <c r="CL16">
        <f aca="true" t="shared" si="5" ref="CL16:CL25">A16*1</f>
        <v>1406</v>
      </c>
      <c r="CM16" s="2" t="s">
        <v>550</v>
      </c>
      <c r="CN16" t="s">
        <v>25</v>
      </c>
    </row>
    <row r="17" spans="1:91" ht="12.75">
      <c r="A17" s="15">
        <v>1406</v>
      </c>
      <c r="B17" s="14" t="s">
        <v>756</v>
      </c>
      <c r="C17" s="14" t="s">
        <v>1018</v>
      </c>
      <c r="D17" s="14" t="s">
        <v>8</v>
      </c>
      <c r="E17" s="14" t="s">
        <v>192</v>
      </c>
      <c r="F17" s="2" t="s">
        <v>31</v>
      </c>
      <c r="G17" s="2">
        <v>2</v>
      </c>
      <c r="H17" t="s">
        <v>1291</v>
      </c>
      <c r="K17" t="s">
        <v>543</v>
      </c>
      <c r="L17" s="14" t="s">
        <v>240</v>
      </c>
      <c r="M17" s="2" t="s">
        <v>552</v>
      </c>
      <c r="N17" s="14" t="s">
        <v>1287</v>
      </c>
      <c r="O17" s="14" t="s">
        <v>574</v>
      </c>
      <c r="P17" s="2" t="s">
        <v>1094</v>
      </c>
      <c r="R17" s="10">
        <v>9</v>
      </c>
      <c r="W17" s="47">
        <f>(12*2.7)/2</f>
        <v>16.200000000000003</v>
      </c>
      <c r="X17" s="47"/>
      <c r="Y17" s="22">
        <f>(20*W17)/R17</f>
        <v>36.00000000000001</v>
      </c>
      <c r="Z17" s="6"/>
      <c r="AH17" s="22">
        <f>2.7/2</f>
        <v>1.35</v>
      </c>
      <c r="AM17" s="22">
        <f>Y17/12</f>
        <v>3.0000000000000004</v>
      </c>
      <c r="BD17" s="7"/>
      <c r="BR17" s="36"/>
      <c r="BU17" s="20"/>
      <c r="BY17" s="19">
        <f t="shared" si="4"/>
        <v>16.200000000000003</v>
      </c>
      <c r="CL17">
        <f t="shared" si="5"/>
        <v>1406</v>
      </c>
      <c r="CM17" s="2" t="s">
        <v>552</v>
      </c>
    </row>
    <row r="18" spans="1:91" ht="12.75">
      <c r="A18" s="15">
        <v>1406</v>
      </c>
      <c r="B18" s="14" t="s">
        <v>756</v>
      </c>
      <c r="C18" s="14" t="s">
        <v>1018</v>
      </c>
      <c r="D18" s="14" t="s">
        <v>8</v>
      </c>
      <c r="E18" s="14" t="s">
        <v>192</v>
      </c>
      <c r="F18" s="2" t="s">
        <v>60</v>
      </c>
      <c r="G18" s="2">
        <v>2</v>
      </c>
      <c r="H18" t="s">
        <v>325</v>
      </c>
      <c r="I18" s="10">
        <v>1</v>
      </c>
      <c r="J18" s="22">
        <v>4.25</v>
      </c>
      <c r="K18" t="s">
        <v>716</v>
      </c>
      <c r="L18" s="14" t="s">
        <v>240</v>
      </c>
      <c r="M18" s="2" t="s">
        <v>344</v>
      </c>
      <c r="N18" s="14" t="s">
        <v>308</v>
      </c>
      <c r="O18" s="14" t="s">
        <v>574</v>
      </c>
      <c r="P18" s="2" t="s">
        <v>1113</v>
      </c>
      <c r="Q18" s="10">
        <v>1</v>
      </c>
      <c r="T18" s="26">
        <v>51</v>
      </c>
      <c r="U18" s="26">
        <v>0</v>
      </c>
      <c r="V18" s="26">
        <v>0</v>
      </c>
      <c r="W18" s="47">
        <f>T18+U18/20+V18/240</f>
        <v>51</v>
      </c>
      <c r="X18" s="47">
        <f>W18/Q18</f>
        <v>51</v>
      </c>
      <c r="Z18" s="6">
        <f>X18/12</f>
        <v>4.25</v>
      </c>
      <c r="AA18">
        <v>51</v>
      </c>
      <c r="AB18">
        <v>0</v>
      </c>
      <c r="AC18">
        <v>0</v>
      </c>
      <c r="AD18" s="47">
        <f>AA18+AB18/20+AC18/240</f>
        <v>51</v>
      </c>
      <c r="AE18">
        <v>4</v>
      </c>
      <c r="AF18">
        <v>5</v>
      </c>
      <c r="AG18">
        <v>0</v>
      </c>
      <c r="AH18" s="22">
        <f>AE18+AF18/20+AG18/240</f>
        <v>4.25</v>
      </c>
      <c r="AI18">
        <v>4</v>
      </c>
      <c r="AJ18">
        <v>5</v>
      </c>
      <c r="AK18">
        <v>0</v>
      </c>
      <c r="AL18" s="22">
        <f aca="true" t="shared" si="6" ref="AL18:AL25">Z18*1</f>
        <v>4.25</v>
      </c>
      <c r="AW18" s="22"/>
      <c r="BG18" s="22">
        <v>4.25</v>
      </c>
      <c r="BI18" s="22"/>
      <c r="BR18" s="36"/>
      <c r="BU18" s="20"/>
      <c r="BY18" s="19">
        <f t="shared" si="4"/>
        <v>51</v>
      </c>
      <c r="BZ18" s="19">
        <f aca="true" t="shared" si="7" ref="BZ18:BZ25">BY18/Q18</f>
        <v>51</v>
      </c>
      <c r="CL18">
        <f t="shared" si="5"/>
        <v>1406</v>
      </c>
      <c r="CM18" s="2" t="s">
        <v>344</v>
      </c>
    </row>
    <row r="19" spans="1:91" ht="12.75">
      <c r="A19" s="15">
        <v>1406</v>
      </c>
      <c r="B19" s="14" t="s">
        <v>756</v>
      </c>
      <c r="C19" s="14" t="s">
        <v>1018</v>
      </c>
      <c r="D19" s="14" t="s">
        <v>8</v>
      </c>
      <c r="E19" s="14" t="s">
        <v>192</v>
      </c>
      <c r="F19" s="2" t="s">
        <v>61</v>
      </c>
      <c r="G19" s="2">
        <v>2</v>
      </c>
      <c r="H19" t="s">
        <v>325</v>
      </c>
      <c r="I19" s="10">
        <v>1</v>
      </c>
      <c r="J19" s="22">
        <v>4</v>
      </c>
      <c r="K19" t="s">
        <v>983</v>
      </c>
      <c r="L19" s="14" t="s">
        <v>240</v>
      </c>
      <c r="M19" s="2" t="s">
        <v>349</v>
      </c>
      <c r="N19" s="14" t="s">
        <v>308</v>
      </c>
      <c r="O19" s="14" t="s">
        <v>919</v>
      </c>
      <c r="P19" s="2" t="s">
        <v>485</v>
      </c>
      <c r="Q19" s="10">
        <v>1</v>
      </c>
      <c r="W19" s="47">
        <f>Q19*X19</f>
        <v>48</v>
      </c>
      <c r="X19" s="47">
        <f>12*Z19</f>
        <v>48</v>
      </c>
      <c r="Z19" s="6">
        <v>4</v>
      </c>
      <c r="AE19">
        <v>4</v>
      </c>
      <c r="AF19">
        <v>0</v>
      </c>
      <c r="AG19">
        <v>0</v>
      </c>
      <c r="AH19" s="22">
        <f>AE19+AF19/20+AG19/240</f>
        <v>4</v>
      </c>
      <c r="AI19">
        <v>4</v>
      </c>
      <c r="AJ19">
        <v>0</v>
      </c>
      <c r="AK19">
        <v>0</v>
      </c>
      <c r="AL19" s="22">
        <f t="shared" si="6"/>
        <v>4</v>
      </c>
      <c r="AZ19" s="22">
        <v>4</v>
      </c>
      <c r="BI19" s="22"/>
      <c r="BR19" s="36"/>
      <c r="BU19" s="20"/>
      <c r="BY19" s="19">
        <f t="shared" si="4"/>
        <v>48</v>
      </c>
      <c r="BZ19" s="19">
        <f t="shared" si="7"/>
        <v>48</v>
      </c>
      <c r="CL19">
        <f t="shared" si="5"/>
        <v>1406</v>
      </c>
      <c r="CM19" s="2" t="s">
        <v>349</v>
      </c>
    </row>
    <row r="20" spans="1:91" ht="12.75">
      <c r="A20" s="15">
        <v>1406</v>
      </c>
      <c r="B20" s="14" t="s">
        <v>756</v>
      </c>
      <c r="C20" s="14" t="s">
        <v>1018</v>
      </c>
      <c r="D20" s="14" t="s">
        <v>8</v>
      </c>
      <c r="E20" s="14" t="s">
        <v>192</v>
      </c>
      <c r="F20" s="2" t="s">
        <v>32</v>
      </c>
      <c r="G20" s="2">
        <v>2</v>
      </c>
      <c r="H20" t="s">
        <v>1227</v>
      </c>
      <c r="I20" s="10">
        <v>2</v>
      </c>
      <c r="J20" s="22">
        <v>3.25</v>
      </c>
      <c r="K20" t="s">
        <v>1235</v>
      </c>
      <c r="L20" s="14" t="s">
        <v>240</v>
      </c>
      <c r="M20" s="2" t="s">
        <v>1231</v>
      </c>
      <c r="N20" s="14" t="s">
        <v>1223</v>
      </c>
      <c r="O20" s="14" t="s">
        <v>573</v>
      </c>
      <c r="P20" s="2" t="s">
        <v>1224</v>
      </c>
      <c r="Q20" s="10">
        <v>2</v>
      </c>
      <c r="W20" s="47">
        <f>Q20*X20</f>
        <v>78</v>
      </c>
      <c r="X20" s="47">
        <f>12*Z20</f>
        <v>39</v>
      </c>
      <c r="Z20" s="6">
        <v>3.25</v>
      </c>
      <c r="AH20" s="22">
        <f>13/2</f>
        <v>6.5</v>
      </c>
      <c r="AI20">
        <v>3</v>
      </c>
      <c r="AJ20">
        <v>5</v>
      </c>
      <c r="AK20">
        <v>0</v>
      </c>
      <c r="AL20" s="22">
        <f t="shared" si="6"/>
        <v>3.25</v>
      </c>
      <c r="BI20" s="22">
        <v>3.25</v>
      </c>
      <c r="BR20" s="36"/>
      <c r="BU20" s="20"/>
      <c r="BY20" s="19">
        <f t="shared" si="4"/>
        <v>78</v>
      </c>
      <c r="BZ20" s="19">
        <f t="shared" si="7"/>
        <v>39</v>
      </c>
      <c r="CL20">
        <f t="shared" si="5"/>
        <v>1406</v>
      </c>
      <c r="CM20" s="2" t="s">
        <v>1231</v>
      </c>
    </row>
    <row r="21" spans="1:91" ht="12.75">
      <c r="A21" s="15">
        <v>1406</v>
      </c>
      <c r="B21" s="14" t="s">
        <v>756</v>
      </c>
      <c r="C21" s="14" t="s">
        <v>1018</v>
      </c>
      <c r="D21" s="14" t="s">
        <v>8</v>
      </c>
      <c r="E21" s="14" t="s">
        <v>192</v>
      </c>
      <c r="F21" s="2" t="s">
        <v>62</v>
      </c>
      <c r="G21" s="2">
        <v>2</v>
      </c>
      <c r="H21" t="s">
        <v>1227</v>
      </c>
      <c r="I21" s="10">
        <v>2</v>
      </c>
      <c r="J21" s="22">
        <v>3.25</v>
      </c>
      <c r="K21" t="s">
        <v>1234</v>
      </c>
      <c r="L21" s="14" t="s">
        <v>240</v>
      </c>
      <c r="M21" s="2" t="s">
        <v>1229</v>
      </c>
      <c r="N21" s="14" t="s">
        <v>1222</v>
      </c>
      <c r="O21" s="14" t="s">
        <v>208</v>
      </c>
      <c r="P21" s="2" t="s">
        <v>1224</v>
      </c>
      <c r="Q21" s="10">
        <v>2</v>
      </c>
      <c r="W21" s="47">
        <f>Q21*X21</f>
        <v>78</v>
      </c>
      <c r="X21" s="47">
        <f>12*Z21</f>
        <v>39</v>
      </c>
      <c r="Z21" s="6">
        <v>3.25</v>
      </c>
      <c r="AH21" s="22">
        <f>13/2</f>
        <v>6.5</v>
      </c>
      <c r="AI21">
        <v>3</v>
      </c>
      <c r="AJ21">
        <v>5</v>
      </c>
      <c r="AK21">
        <v>0</v>
      </c>
      <c r="AL21" s="22">
        <f t="shared" si="6"/>
        <v>3.25</v>
      </c>
      <c r="AW21" s="22"/>
      <c r="BA21" s="22"/>
      <c r="BI21" s="22">
        <v>3.25</v>
      </c>
      <c r="BR21" s="36"/>
      <c r="BU21" s="20"/>
      <c r="BY21" s="19">
        <f t="shared" si="4"/>
        <v>78</v>
      </c>
      <c r="BZ21" s="19">
        <f t="shared" si="7"/>
        <v>39</v>
      </c>
      <c r="CL21">
        <f t="shared" si="5"/>
        <v>1406</v>
      </c>
      <c r="CM21" s="2" t="s">
        <v>1229</v>
      </c>
    </row>
    <row r="22" spans="1:91" ht="12.75">
      <c r="A22" s="15">
        <v>1406</v>
      </c>
      <c r="B22" s="14" t="s">
        <v>756</v>
      </c>
      <c r="C22" s="14" t="s">
        <v>1018</v>
      </c>
      <c r="D22" s="14" t="s">
        <v>8</v>
      </c>
      <c r="E22" s="14" t="s">
        <v>192</v>
      </c>
      <c r="F22" s="2" t="s">
        <v>10</v>
      </c>
      <c r="G22" s="2">
        <v>2</v>
      </c>
      <c r="H22" t="s">
        <v>451</v>
      </c>
      <c r="I22" s="10">
        <v>4.5</v>
      </c>
      <c r="J22" s="22">
        <v>1.6499999999999997</v>
      </c>
      <c r="K22" t="s">
        <v>974</v>
      </c>
      <c r="L22" s="14" t="s">
        <v>240</v>
      </c>
      <c r="M22" s="2" t="s">
        <v>456</v>
      </c>
      <c r="N22" s="14" t="s">
        <v>446</v>
      </c>
      <c r="O22" s="14" t="s">
        <v>919</v>
      </c>
      <c r="P22" s="2" t="s">
        <v>587</v>
      </c>
      <c r="Q22" s="10">
        <v>4.5</v>
      </c>
      <c r="T22" s="26">
        <v>89</v>
      </c>
      <c r="U22" s="26">
        <v>2</v>
      </c>
      <c r="V22" s="26">
        <v>0</v>
      </c>
      <c r="W22" s="47">
        <f>T22+U22/20+V22/240</f>
        <v>89.1</v>
      </c>
      <c r="X22" s="47">
        <f>W22/Q22</f>
        <v>19.799999999999997</v>
      </c>
      <c r="Z22" s="6">
        <f>X22/12</f>
        <v>1.6499999999999997</v>
      </c>
      <c r="AE22">
        <v>7</v>
      </c>
      <c r="AF22">
        <v>8</v>
      </c>
      <c r="AG22">
        <v>6</v>
      </c>
      <c r="AH22" s="22">
        <f>AE22+AF22/20+AG22/240</f>
        <v>7.425000000000001</v>
      </c>
      <c r="AI22">
        <v>1</v>
      </c>
      <c r="AJ22">
        <v>13</v>
      </c>
      <c r="AK22">
        <v>0</v>
      </c>
      <c r="AL22" s="22">
        <f t="shared" si="6"/>
        <v>1.6499999999999997</v>
      </c>
      <c r="AZ22" s="22"/>
      <c r="BI22" s="22">
        <v>1.6499999999999997</v>
      </c>
      <c r="BR22" s="36"/>
      <c r="BU22" s="20"/>
      <c r="BY22" s="19">
        <f t="shared" si="4"/>
        <v>89.1</v>
      </c>
      <c r="BZ22" s="19">
        <f t="shared" si="7"/>
        <v>19.799999999999997</v>
      </c>
      <c r="CL22">
        <f t="shared" si="5"/>
        <v>1406</v>
      </c>
      <c r="CM22" s="2" t="s">
        <v>456</v>
      </c>
    </row>
    <row r="23" spans="1:91" ht="12.75">
      <c r="A23" s="15">
        <v>1406</v>
      </c>
      <c r="B23" s="14" t="s">
        <v>756</v>
      </c>
      <c r="C23" s="14" t="s">
        <v>1018</v>
      </c>
      <c r="D23" s="14" t="s">
        <v>8</v>
      </c>
      <c r="E23" s="14" t="s">
        <v>192</v>
      </c>
      <c r="F23" s="2" t="s">
        <v>11</v>
      </c>
      <c r="G23" s="2">
        <v>2</v>
      </c>
      <c r="H23" t="s">
        <v>451</v>
      </c>
      <c r="I23" s="10">
        <v>1</v>
      </c>
      <c r="J23" s="22">
        <v>1.65</v>
      </c>
      <c r="K23" t="s">
        <v>985</v>
      </c>
      <c r="L23" s="14" t="s">
        <v>240</v>
      </c>
      <c r="M23" s="2" t="s">
        <v>456</v>
      </c>
      <c r="N23" s="14" t="s">
        <v>446</v>
      </c>
      <c r="O23" s="14" t="s">
        <v>919</v>
      </c>
      <c r="P23" s="2" t="s">
        <v>186</v>
      </c>
      <c r="Q23" s="10">
        <v>1</v>
      </c>
      <c r="T23" s="26">
        <v>19</v>
      </c>
      <c r="U23" s="26">
        <v>16</v>
      </c>
      <c r="V23" s="26">
        <v>0</v>
      </c>
      <c r="W23" s="47">
        <f>T23+U23/20+V23/240</f>
        <v>19.8</v>
      </c>
      <c r="X23" s="47">
        <f>W23/Q23</f>
        <v>19.8</v>
      </c>
      <c r="Z23" s="6">
        <f>X23/12</f>
        <v>1.6500000000000001</v>
      </c>
      <c r="AA23">
        <v>19</v>
      </c>
      <c r="AB23">
        <v>16</v>
      </c>
      <c r="AC23">
        <v>0</v>
      </c>
      <c r="AD23" s="47">
        <f>AA23+AB23/20+AC23/240</f>
        <v>19.8</v>
      </c>
      <c r="AE23">
        <v>1</v>
      </c>
      <c r="AF23">
        <v>13</v>
      </c>
      <c r="AG23">
        <v>0</v>
      </c>
      <c r="AH23" s="22">
        <f>AE23+AF23/20+AG23/240</f>
        <v>1.65</v>
      </c>
      <c r="AI23">
        <v>1</v>
      </c>
      <c r="AJ23">
        <v>13</v>
      </c>
      <c r="AK23">
        <v>0</v>
      </c>
      <c r="AL23" s="22">
        <f t="shared" si="6"/>
        <v>1.6500000000000001</v>
      </c>
      <c r="BI23" s="22">
        <v>1.65</v>
      </c>
      <c r="BU23" s="20"/>
      <c r="BY23" s="19">
        <f t="shared" si="4"/>
        <v>19.8</v>
      </c>
      <c r="BZ23" s="19">
        <f t="shared" si="7"/>
        <v>19.8</v>
      </c>
      <c r="CL23">
        <f t="shared" si="5"/>
        <v>1406</v>
      </c>
      <c r="CM23" s="2" t="s">
        <v>456</v>
      </c>
    </row>
    <row r="24" spans="1:91" ht="12.75">
      <c r="A24" s="15">
        <v>1406</v>
      </c>
      <c r="B24" s="14" t="s">
        <v>756</v>
      </c>
      <c r="C24" s="14" t="s">
        <v>1018</v>
      </c>
      <c r="D24" s="14" t="s">
        <v>8</v>
      </c>
      <c r="E24" s="14" t="s">
        <v>192</v>
      </c>
      <c r="F24" s="2" t="s">
        <v>12</v>
      </c>
      <c r="G24" s="2">
        <v>2</v>
      </c>
      <c r="H24" t="s">
        <v>451</v>
      </c>
      <c r="I24" s="10">
        <v>1</v>
      </c>
      <c r="J24" s="22">
        <v>1.65</v>
      </c>
      <c r="K24" t="s">
        <v>289</v>
      </c>
      <c r="L24" s="14" t="s">
        <v>240</v>
      </c>
      <c r="M24" s="2" t="s">
        <v>452</v>
      </c>
      <c r="N24" s="14" t="s">
        <v>445</v>
      </c>
      <c r="O24" s="14" t="s">
        <v>246</v>
      </c>
      <c r="P24" s="2" t="s">
        <v>171</v>
      </c>
      <c r="Q24" s="10">
        <v>1</v>
      </c>
      <c r="W24" s="47">
        <f>Q24*X24</f>
        <v>19.799999999999997</v>
      </c>
      <c r="X24" s="47">
        <f>12*Z24</f>
        <v>19.799999999999997</v>
      </c>
      <c r="Z24" s="6">
        <v>1.65</v>
      </c>
      <c r="AE24">
        <v>1</v>
      </c>
      <c r="AF24">
        <v>13</v>
      </c>
      <c r="AG24">
        <v>0</v>
      </c>
      <c r="AH24" s="22">
        <f>AE24+AF24/20+AG24/240</f>
        <v>1.65</v>
      </c>
      <c r="AI24">
        <v>1</v>
      </c>
      <c r="AJ24">
        <v>13</v>
      </c>
      <c r="AK24">
        <v>0</v>
      </c>
      <c r="AL24" s="22">
        <f t="shared" si="6"/>
        <v>1.65</v>
      </c>
      <c r="AZ24" s="7"/>
      <c r="BA24" s="17"/>
      <c r="BB24" s="17"/>
      <c r="BD24" s="22"/>
      <c r="BI24" s="22">
        <v>1.65</v>
      </c>
      <c r="BR24" s="36"/>
      <c r="BU24" s="20"/>
      <c r="BY24" s="19">
        <f t="shared" si="4"/>
        <v>19.799999999999997</v>
      </c>
      <c r="BZ24" s="19">
        <f t="shared" si="7"/>
        <v>19.799999999999997</v>
      </c>
      <c r="CL24">
        <f t="shared" si="5"/>
        <v>1406</v>
      </c>
      <c r="CM24" s="2" t="s">
        <v>452</v>
      </c>
    </row>
    <row r="25" spans="1:91" ht="12.75">
      <c r="A25" s="15">
        <v>1406</v>
      </c>
      <c r="B25" s="14" t="s">
        <v>756</v>
      </c>
      <c r="C25" s="14" t="s">
        <v>1018</v>
      </c>
      <c r="D25" s="14" t="s">
        <v>8</v>
      </c>
      <c r="E25" s="14" t="s">
        <v>192</v>
      </c>
      <c r="F25" s="2" t="s">
        <v>13</v>
      </c>
      <c r="G25" s="2">
        <v>2</v>
      </c>
      <c r="H25" t="s">
        <v>451</v>
      </c>
      <c r="I25" s="10">
        <v>1</v>
      </c>
      <c r="J25" s="22">
        <v>1.7</v>
      </c>
      <c r="K25" t="s">
        <v>650</v>
      </c>
      <c r="L25" s="14" t="s">
        <v>240</v>
      </c>
      <c r="M25" s="2" t="s">
        <v>454</v>
      </c>
      <c r="N25" s="14" t="s">
        <v>446</v>
      </c>
      <c r="O25" s="14" t="s">
        <v>573</v>
      </c>
      <c r="P25" s="2" t="s">
        <v>1212</v>
      </c>
      <c r="Q25" s="10">
        <v>1</v>
      </c>
      <c r="T25" s="26">
        <v>20</v>
      </c>
      <c r="U25" s="26">
        <v>8</v>
      </c>
      <c r="V25" s="26">
        <v>0</v>
      </c>
      <c r="W25" s="47">
        <f>T25+U25/20+V25/240</f>
        <v>20.4</v>
      </c>
      <c r="X25" s="47">
        <f>W25/Q25</f>
        <v>20.4</v>
      </c>
      <c r="Z25" s="6">
        <f>X25/12</f>
        <v>1.7</v>
      </c>
      <c r="AA25">
        <v>20</v>
      </c>
      <c r="AB25">
        <v>8</v>
      </c>
      <c r="AC25">
        <v>0</v>
      </c>
      <c r="AD25" s="47">
        <f>AA25+AB25/20+AC25/240</f>
        <v>20.4</v>
      </c>
      <c r="AE25">
        <v>1</v>
      </c>
      <c r="AF25">
        <v>14</v>
      </c>
      <c r="AG25">
        <v>0</v>
      </c>
      <c r="AH25" s="22">
        <f>AE25+AF25/20+AG25/240</f>
        <v>1.7</v>
      </c>
      <c r="AI25">
        <v>1</v>
      </c>
      <c r="AJ25">
        <v>14</v>
      </c>
      <c r="AK25">
        <v>0</v>
      </c>
      <c r="AL25" s="22">
        <f t="shared" si="6"/>
        <v>1.7</v>
      </c>
      <c r="BI25" s="22">
        <v>1.7</v>
      </c>
      <c r="BU25" s="20"/>
      <c r="BY25" s="19">
        <f t="shared" si="4"/>
        <v>20.4</v>
      </c>
      <c r="BZ25" s="19">
        <f t="shared" si="7"/>
        <v>20.4</v>
      </c>
      <c r="CL25">
        <f t="shared" si="5"/>
        <v>1406</v>
      </c>
      <c r="CM25" s="2" t="s">
        <v>454</v>
      </c>
    </row>
    <row r="26" spans="1:91" ht="12.75">
      <c r="A26" s="15"/>
      <c r="E26" s="14"/>
      <c r="F26" s="2"/>
      <c r="G26" s="2"/>
      <c r="M26" s="2"/>
      <c r="W26" s="47"/>
      <c r="X26" s="47"/>
      <c r="AH26" s="22"/>
      <c r="AZ26" s="7"/>
      <c r="BA26" s="17"/>
      <c r="BB26" s="17"/>
      <c r="BG26" s="22"/>
      <c r="BR26" s="36"/>
      <c r="BU26" s="20"/>
      <c r="CM26" s="2"/>
    </row>
    <row r="27" spans="1:91" ht="12.75">
      <c r="A27" s="15">
        <v>1406</v>
      </c>
      <c r="B27" s="14" t="s">
        <v>756</v>
      </c>
      <c r="C27" s="14" t="s">
        <v>1018</v>
      </c>
      <c r="D27" s="14" t="s">
        <v>8</v>
      </c>
      <c r="E27" s="14" t="s">
        <v>193</v>
      </c>
      <c r="F27" s="2" t="s">
        <v>14</v>
      </c>
      <c r="G27" s="2">
        <v>3</v>
      </c>
      <c r="H27" t="s">
        <v>451</v>
      </c>
      <c r="I27" s="10">
        <v>0.5</v>
      </c>
      <c r="J27" s="22">
        <v>1.7</v>
      </c>
      <c r="K27" t="s">
        <v>984</v>
      </c>
      <c r="L27" s="14" t="s">
        <v>240</v>
      </c>
      <c r="M27" s="2" t="s">
        <v>456</v>
      </c>
      <c r="N27" s="14" t="s">
        <v>446</v>
      </c>
      <c r="O27" s="14" t="s">
        <v>919</v>
      </c>
      <c r="P27" s="2" t="s">
        <v>398</v>
      </c>
      <c r="Q27" s="10">
        <v>0.5</v>
      </c>
      <c r="T27" s="26">
        <v>10</v>
      </c>
      <c r="U27" s="26">
        <v>4</v>
      </c>
      <c r="V27" s="26">
        <v>0</v>
      </c>
      <c r="W27" s="47">
        <f>T27+U27/20+V27/240</f>
        <v>10.2</v>
      </c>
      <c r="X27" s="47">
        <f>W27/Q27</f>
        <v>20.4</v>
      </c>
      <c r="Z27" s="6">
        <f>X27/12</f>
        <v>1.7</v>
      </c>
      <c r="AD27" s="47"/>
      <c r="AF27">
        <v>17</v>
      </c>
      <c r="AG27">
        <v>0</v>
      </c>
      <c r="AH27" s="22">
        <f>AE27+AF27/20+AG27/240</f>
        <v>0.85</v>
      </c>
      <c r="AI27">
        <v>1</v>
      </c>
      <c r="AJ27">
        <v>14</v>
      </c>
      <c r="AK27">
        <v>0</v>
      </c>
      <c r="AL27" s="22">
        <f>Z27*1</f>
        <v>1.7</v>
      </c>
      <c r="AM27" s="22"/>
      <c r="AZ27" s="22"/>
      <c r="BD27" s="7"/>
      <c r="BI27" s="22">
        <v>1.7</v>
      </c>
      <c r="BR27" s="36"/>
      <c r="BU27" s="20"/>
      <c r="BY27" s="19">
        <f>W27+(BR27*12*Q27)+BV27</f>
        <v>10.2</v>
      </c>
      <c r="BZ27" s="19">
        <f>BY27/Q27</f>
        <v>20.4</v>
      </c>
      <c r="CL27">
        <f>A27*1</f>
        <v>1406</v>
      </c>
      <c r="CM27" s="2" t="s">
        <v>456</v>
      </c>
    </row>
    <row r="28" spans="1:92" ht="12.75">
      <c r="A28" s="15">
        <v>1406</v>
      </c>
      <c r="B28" s="14" t="s">
        <v>756</v>
      </c>
      <c r="C28" s="14" t="s">
        <v>1018</v>
      </c>
      <c r="D28" s="14" t="s">
        <v>8</v>
      </c>
      <c r="E28" s="14" t="s">
        <v>193</v>
      </c>
      <c r="F28" s="2" t="s">
        <v>56</v>
      </c>
      <c r="G28" s="2">
        <v>3</v>
      </c>
      <c r="H28" t="s">
        <v>325</v>
      </c>
      <c r="I28" s="10">
        <v>25</v>
      </c>
      <c r="J28" s="22">
        <v>3.85</v>
      </c>
      <c r="K28" t="s">
        <v>384</v>
      </c>
      <c r="L28" s="14" t="s">
        <v>240</v>
      </c>
      <c r="M28" s="2" t="s">
        <v>340</v>
      </c>
      <c r="N28" s="14" t="s">
        <v>308</v>
      </c>
      <c r="O28" s="14" t="s">
        <v>573</v>
      </c>
      <c r="P28" s="2" t="s">
        <v>1050</v>
      </c>
      <c r="Q28" s="10">
        <v>25</v>
      </c>
      <c r="W28" s="47">
        <f>Q28*X28</f>
        <v>1155</v>
      </c>
      <c r="X28" s="47">
        <f>12*Z28</f>
        <v>46.2</v>
      </c>
      <c r="Z28" s="6">
        <f>3+17/20</f>
        <v>3.85</v>
      </c>
      <c r="AD28" s="47"/>
      <c r="AH28" s="22">
        <f>(192+10/20)/2</f>
        <v>96.25</v>
      </c>
      <c r="AI28">
        <v>3</v>
      </c>
      <c r="AJ28">
        <v>17</v>
      </c>
      <c r="AK28">
        <v>0</v>
      </c>
      <c r="AL28" s="22">
        <f>Z28*1</f>
        <v>3.85</v>
      </c>
      <c r="AM28" s="22"/>
      <c r="BE28" s="22">
        <v>3.85</v>
      </c>
      <c r="BI28" s="22"/>
      <c r="BR28" s="36"/>
      <c r="BU28" s="20"/>
      <c r="BY28" s="19">
        <f>W28+(BR28*12*Q28)+BV28</f>
        <v>1155</v>
      </c>
      <c r="BZ28" s="19">
        <f>BY28/Q28</f>
        <v>46.2</v>
      </c>
      <c r="CL28">
        <f>A28*1</f>
        <v>1406</v>
      </c>
      <c r="CM28" s="2" t="s">
        <v>340</v>
      </c>
      <c r="CN28" t="s">
        <v>34</v>
      </c>
    </row>
    <row r="29" spans="1:91" ht="12.75">
      <c r="A29" s="15">
        <v>1406</v>
      </c>
      <c r="B29" s="14" t="s">
        <v>756</v>
      </c>
      <c r="C29" s="14" t="s">
        <v>1018</v>
      </c>
      <c r="D29" s="14" t="s">
        <v>8</v>
      </c>
      <c r="E29" s="14" t="s">
        <v>193</v>
      </c>
      <c r="F29" s="2" t="s">
        <v>56</v>
      </c>
      <c r="G29" s="2">
        <v>3</v>
      </c>
      <c r="H29" t="s">
        <v>325</v>
      </c>
      <c r="I29" s="10">
        <v>25</v>
      </c>
      <c r="J29" s="22">
        <v>3.85</v>
      </c>
      <c r="K29" t="s">
        <v>388</v>
      </c>
      <c r="L29" s="14" t="s">
        <v>240</v>
      </c>
      <c r="M29" s="2" t="s">
        <v>357</v>
      </c>
      <c r="N29" s="14" t="s">
        <v>308</v>
      </c>
      <c r="O29" s="14" t="s">
        <v>1210</v>
      </c>
      <c r="P29" s="2" t="s">
        <v>1050</v>
      </c>
      <c r="Q29" s="10">
        <v>25</v>
      </c>
      <c r="W29" s="47">
        <f>Q29*X29</f>
        <v>1155</v>
      </c>
      <c r="X29" s="47">
        <f>12*Z29</f>
        <v>46.2</v>
      </c>
      <c r="Z29" s="6">
        <v>3.85</v>
      </c>
      <c r="AD29" s="47"/>
      <c r="AH29" s="22">
        <f>(192+10/20)/2</f>
        <v>96.25</v>
      </c>
      <c r="AI29">
        <v>3</v>
      </c>
      <c r="AJ29">
        <v>17</v>
      </c>
      <c r="AK29">
        <v>0</v>
      </c>
      <c r="AL29" s="22">
        <f>Z29*1</f>
        <v>3.85</v>
      </c>
      <c r="AM29" s="22"/>
      <c r="BE29" s="22">
        <v>3.85</v>
      </c>
      <c r="BI29" s="22"/>
      <c r="BR29" s="36"/>
      <c r="BU29" s="20"/>
      <c r="BY29" s="19">
        <f>W29+(BR29*12*Q29)+BV29</f>
        <v>1155</v>
      </c>
      <c r="BZ29" s="19">
        <f>BY29/Q29</f>
        <v>46.2</v>
      </c>
      <c r="CL29">
        <f>A29*1</f>
        <v>1406</v>
      </c>
      <c r="CM29" s="2" t="s">
        <v>357</v>
      </c>
    </row>
    <row r="30" spans="1:91" ht="12.75">
      <c r="A30" s="15">
        <v>1406</v>
      </c>
      <c r="B30" s="14" t="s">
        <v>756</v>
      </c>
      <c r="C30" s="14" t="s">
        <v>1018</v>
      </c>
      <c r="D30" s="14" t="s">
        <v>8</v>
      </c>
      <c r="E30" s="14" t="s">
        <v>193</v>
      </c>
      <c r="F30" s="2" t="s">
        <v>15</v>
      </c>
      <c r="G30" s="2">
        <v>3</v>
      </c>
      <c r="H30" t="s">
        <v>451</v>
      </c>
      <c r="I30" s="10">
        <v>1</v>
      </c>
      <c r="J30" s="22">
        <v>1.7</v>
      </c>
      <c r="K30" t="s">
        <v>650</v>
      </c>
      <c r="L30" s="14" t="s">
        <v>240</v>
      </c>
      <c r="M30" s="2" t="s">
        <v>454</v>
      </c>
      <c r="N30" s="14" t="s">
        <v>446</v>
      </c>
      <c r="O30" s="14" t="s">
        <v>573</v>
      </c>
      <c r="P30" s="2" t="s">
        <v>1213</v>
      </c>
      <c r="Q30" s="10">
        <v>1</v>
      </c>
      <c r="W30" s="47">
        <f>Q30*X30</f>
        <v>20.4</v>
      </c>
      <c r="X30" s="47">
        <f>12*Z30</f>
        <v>20.4</v>
      </c>
      <c r="Z30" s="6">
        <f>1+14/20</f>
        <v>1.7</v>
      </c>
      <c r="AD30" s="47"/>
      <c r="AE30">
        <v>1</v>
      </c>
      <c r="AF30">
        <v>14</v>
      </c>
      <c r="AG30">
        <v>0</v>
      </c>
      <c r="AH30" s="22">
        <f>AE30+AF30/20+AG30/240</f>
        <v>1.7</v>
      </c>
      <c r="AI30">
        <v>1</v>
      </c>
      <c r="AJ30">
        <v>14</v>
      </c>
      <c r="AK30">
        <v>0</v>
      </c>
      <c r="AL30" s="22">
        <f>Z30*1</f>
        <v>1.7</v>
      </c>
      <c r="AM30" s="22"/>
      <c r="BI30" s="22">
        <v>1.7</v>
      </c>
      <c r="BR30" s="36"/>
      <c r="BU30" s="20"/>
      <c r="BY30" s="19">
        <f>W30+(BR30*12*Q30)+BV30</f>
        <v>20.4</v>
      </c>
      <c r="BZ30" s="19">
        <f>BY30/Q30</f>
        <v>20.4</v>
      </c>
      <c r="CL30">
        <f>A30*1</f>
        <v>1406</v>
      </c>
      <c r="CM30" s="2" t="s">
        <v>454</v>
      </c>
    </row>
    <row r="31" spans="1:91" ht="12.75">
      <c r="A31" s="15"/>
      <c r="E31" s="14"/>
      <c r="F31" s="2"/>
      <c r="G31" s="2"/>
      <c r="M31" s="2"/>
      <c r="AD31" s="47"/>
      <c r="AH31" s="22"/>
      <c r="AM31" s="22"/>
      <c r="BI31" s="7"/>
      <c r="BR31" s="36"/>
      <c r="BU31" s="20"/>
      <c r="BY31" s="19"/>
      <c r="BZ31" s="19"/>
      <c r="CM31" s="2"/>
    </row>
    <row r="32" spans="1:91" ht="12.75">
      <c r="A32" s="15">
        <v>1406</v>
      </c>
      <c r="B32" s="14" t="s">
        <v>831</v>
      </c>
      <c r="C32" s="14" t="s">
        <v>1018</v>
      </c>
      <c r="D32" s="14" t="s">
        <v>9</v>
      </c>
      <c r="E32" s="14" t="s">
        <v>185</v>
      </c>
      <c r="F32" s="2" t="s">
        <v>63</v>
      </c>
      <c r="G32" s="2"/>
      <c r="H32" s="2" t="s">
        <v>325</v>
      </c>
      <c r="I32" s="10">
        <v>4</v>
      </c>
      <c r="J32" s="22">
        <v>4.1</v>
      </c>
      <c r="K32" s="2" t="s">
        <v>421</v>
      </c>
      <c r="L32" s="14" t="s">
        <v>240</v>
      </c>
      <c r="M32" s="2" t="s">
        <v>355</v>
      </c>
      <c r="N32" s="14" t="s">
        <v>308</v>
      </c>
      <c r="O32" s="14" t="s">
        <v>251</v>
      </c>
      <c r="P32" s="2" t="s">
        <v>1042</v>
      </c>
      <c r="Q32" s="10">
        <v>4</v>
      </c>
      <c r="W32" s="47">
        <f>Q32*X32</f>
        <v>196.79999999999998</v>
      </c>
      <c r="X32" s="47">
        <f>12*Z32</f>
        <v>49.199999999999996</v>
      </c>
      <c r="Z32" s="6">
        <f>4+2/20</f>
        <v>4.1</v>
      </c>
      <c r="AE32">
        <v>16</v>
      </c>
      <c r="AF32">
        <v>8</v>
      </c>
      <c r="AG32">
        <v>0</v>
      </c>
      <c r="AH32" s="22">
        <f>AE32+AF32/20+AG32/240</f>
        <v>16.4</v>
      </c>
      <c r="AI32">
        <v>4</v>
      </c>
      <c r="AJ32">
        <v>2</v>
      </c>
      <c r="AK32">
        <v>0</v>
      </c>
      <c r="AL32" s="22">
        <f>Z32*1</f>
        <v>4.1</v>
      </c>
      <c r="BF32" s="22">
        <v>4.1</v>
      </c>
      <c r="BR32" s="36"/>
      <c r="BU32" s="20"/>
      <c r="BY32" s="19">
        <f>W32+(BR32*12*Q32)+BV32</f>
        <v>196.79999999999998</v>
      </c>
      <c r="BZ32" s="19">
        <f>BY32/Q32</f>
        <v>49.199999999999996</v>
      </c>
      <c r="CL32">
        <f>A32*1</f>
        <v>1406</v>
      </c>
      <c r="CM32" s="2" t="s">
        <v>355</v>
      </c>
    </row>
    <row r="33" spans="1:91" ht="12.75">
      <c r="A33" s="15"/>
      <c r="E33" s="14"/>
      <c r="F33" s="2"/>
      <c r="G33" s="2"/>
      <c r="M33" s="2"/>
      <c r="BI33" s="22"/>
      <c r="BU33" s="20"/>
      <c r="BY33" s="19"/>
      <c r="BZ33" s="19"/>
      <c r="CM33" s="2"/>
    </row>
    <row r="34" spans="1:91" ht="12.75">
      <c r="A34" s="15">
        <v>1406</v>
      </c>
      <c r="B34" s="14" t="s">
        <v>756</v>
      </c>
      <c r="C34" s="14" t="s">
        <v>1018</v>
      </c>
      <c r="D34" s="14" t="s">
        <v>9</v>
      </c>
      <c r="E34" s="14" t="s">
        <v>185</v>
      </c>
      <c r="F34" s="2" t="s">
        <v>64</v>
      </c>
      <c r="G34" s="2"/>
      <c r="H34" s="2" t="s">
        <v>325</v>
      </c>
      <c r="I34" s="10">
        <v>4</v>
      </c>
      <c r="J34" s="22">
        <v>4.2</v>
      </c>
      <c r="K34" s="2" t="s">
        <v>989</v>
      </c>
      <c r="L34" s="14" t="s">
        <v>240</v>
      </c>
      <c r="M34" s="2" t="s">
        <v>349</v>
      </c>
      <c r="N34" s="14" t="s">
        <v>308</v>
      </c>
      <c r="O34" s="14" t="s">
        <v>919</v>
      </c>
      <c r="P34" s="2" t="s">
        <v>1042</v>
      </c>
      <c r="Q34" s="10">
        <v>4</v>
      </c>
      <c r="W34" s="47">
        <f>Q34*X34</f>
        <v>201.60000000000002</v>
      </c>
      <c r="X34" s="47">
        <f>12*Z34</f>
        <v>50.400000000000006</v>
      </c>
      <c r="Z34" s="6">
        <f>4+4/20</f>
        <v>4.2</v>
      </c>
      <c r="AE34">
        <v>16</v>
      </c>
      <c r="AF34">
        <v>16</v>
      </c>
      <c r="AG34">
        <v>0</v>
      </c>
      <c r="AH34" s="22">
        <f>AE34+AF34/20+AG34/240</f>
        <v>16.8</v>
      </c>
      <c r="AI34">
        <v>4</v>
      </c>
      <c r="AJ34">
        <v>4</v>
      </c>
      <c r="AK34">
        <v>0</v>
      </c>
      <c r="AL34" s="22">
        <f>Z34*1</f>
        <v>4.2</v>
      </c>
      <c r="BF34" s="22">
        <v>4.2</v>
      </c>
      <c r="BU34" s="20"/>
      <c r="BY34" s="19">
        <f>W34+(BR34*12*Q34)+BV34</f>
        <v>201.60000000000002</v>
      </c>
      <c r="BZ34" s="19">
        <f>BY34/Q34</f>
        <v>50.400000000000006</v>
      </c>
      <c r="CL34">
        <f>A34*1</f>
        <v>1406</v>
      </c>
      <c r="CM34" s="2" t="s">
        <v>349</v>
      </c>
    </row>
    <row r="35" spans="1:91" ht="12.75">
      <c r="A35" s="15"/>
      <c r="E35" s="14"/>
      <c r="F35" s="2"/>
      <c r="G35" s="2"/>
      <c r="J35" s="22"/>
      <c r="M35" s="2"/>
      <c r="AL35" s="22"/>
      <c r="AM35" s="22"/>
      <c r="AW35" s="7"/>
      <c r="AX35" s="7"/>
      <c r="BI35" s="22"/>
      <c r="BR35" s="36"/>
      <c r="BU35" s="20"/>
      <c r="BY35" s="19"/>
      <c r="BZ35" s="19"/>
      <c r="CM35" s="2"/>
    </row>
    <row r="36" spans="1:92" ht="12.75">
      <c r="A36" s="15">
        <v>1406</v>
      </c>
      <c r="B36" s="14" t="s">
        <v>831</v>
      </c>
      <c r="C36" s="14" t="s">
        <v>1018</v>
      </c>
      <c r="D36" s="14" t="s">
        <v>9</v>
      </c>
      <c r="E36" s="14" t="s">
        <v>191</v>
      </c>
      <c r="F36" s="2" t="s">
        <v>65</v>
      </c>
      <c r="G36" s="2">
        <v>1</v>
      </c>
      <c r="H36" s="2" t="s">
        <v>325</v>
      </c>
      <c r="I36" s="10">
        <v>9</v>
      </c>
      <c r="J36" s="22">
        <v>6.25</v>
      </c>
      <c r="K36" s="2" t="s">
        <v>1314</v>
      </c>
      <c r="L36" s="14" t="s">
        <v>240</v>
      </c>
      <c r="M36" s="2" t="s">
        <v>327</v>
      </c>
      <c r="N36" s="14" t="s">
        <v>308</v>
      </c>
      <c r="O36" s="14" t="s">
        <v>272</v>
      </c>
      <c r="P36" s="2" t="s">
        <v>1239</v>
      </c>
      <c r="Q36" s="10">
        <v>9</v>
      </c>
      <c r="W36" s="47">
        <f>1350/2</f>
        <v>675</v>
      </c>
      <c r="X36" s="47">
        <f>W36/Q36</f>
        <v>75</v>
      </c>
      <c r="Y36" s="22">
        <f>(X36*20)/32</f>
        <v>46.875</v>
      </c>
      <c r="Z36" s="6">
        <f>X36/12</f>
        <v>6.25</v>
      </c>
      <c r="AD36" s="47"/>
      <c r="AH36" s="22">
        <f>(112+10/20)/2</f>
        <v>56.25</v>
      </c>
      <c r="AI36">
        <v>6</v>
      </c>
      <c r="AJ36">
        <v>5</v>
      </c>
      <c r="AK36">
        <v>0</v>
      </c>
      <c r="AL36" s="22">
        <f>Z36*1</f>
        <v>6.25</v>
      </c>
      <c r="AM36" s="22">
        <f>Y36/12</f>
        <v>3.90625</v>
      </c>
      <c r="AX36" s="7"/>
      <c r="BI36" s="22">
        <v>6.25</v>
      </c>
      <c r="BR36" s="36"/>
      <c r="BU36" s="20"/>
      <c r="BY36" s="19">
        <f>W36+(BR36*12*Q36)+BV36</f>
        <v>675</v>
      </c>
      <c r="BZ36" s="19">
        <f>BY36/Q36</f>
        <v>75</v>
      </c>
      <c r="CL36">
        <f>A36*1</f>
        <v>1406</v>
      </c>
      <c r="CM36" s="2" t="s">
        <v>327</v>
      </c>
      <c r="CN36" t="s">
        <v>37</v>
      </c>
    </row>
    <row r="37" spans="1:92" ht="12.75">
      <c r="A37" s="15">
        <v>1406</v>
      </c>
      <c r="B37" s="14" t="s">
        <v>831</v>
      </c>
      <c r="C37" s="14" t="s">
        <v>1018</v>
      </c>
      <c r="D37" s="14" t="s">
        <v>9</v>
      </c>
      <c r="E37" s="14" t="s">
        <v>191</v>
      </c>
      <c r="F37" s="2" t="s">
        <v>66</v>
      </c>
      <c r="G37" s="2">
        <v>1</v>
      </c>
      <c r="H37" s="2" t="s">
        <v>325</v>
      </c>
      <c r="I37" s="10">
        <v>9</v>
      </c>
      <c r="J37" s="22">
        <v>6.25</v>
      </c>
      <c r="K37" s="2" t="s">
        <v>1265</v>
      </c>
      <c r="L37" s="14" t="s">
        <v>240</v>
      </c>
      <c r="M37" s="2" t="s">
        <v>358</v>
      </c>
      <c r="N37" s="14" t="s">
        <v>306</v>
      </c>
      <c r="O37" s="14" t="s">
        <v>1269</v>
      </c>
      <c r="P37" s="2" t="s">
        <v>1246</v>
      </c>
      <c r="Q37" s="10">
        <v>9</v>
      </c>
      <c r="W37" s="47">
        <f>1350/2</f>
        <v>675</v>
      </c>
      <c r="X37" s="47">
        <f>W37/Q37</f>
        <v>75</v>
      </c>
      <c r="Y37" s="22">
        <f>(X37*20)/32</f>
        <v>46.875</v>
      </c>
      <c r="Z37" s="6">
        <f>X37/12</f>
        <v>6.25</v>
      </c>
      <c r="AD37" s="47"/>
      <c r="AH37" s="22">
        <f>(112+10/20)/2</f>
        <v>56.25</v>
      </c>
      <c r="AI37">
        <v>6</v>
      </c>
      <c r="AJ37">
        <v>5</v>
      </c>
      <c r="AK37">
        <v>0</v>
      </c>
      <c r="AL37" s="22">
        <f>Z37*1</f>
        <v>6.25</v>
      </c>
      <c r="AM37" s="22">
        <f>Y37/12</f>
        <v>3.90625</v>
      </c>
      <c r="BI37" s="22"/>
      <c r="BR37" s="36"/>
      <c r="BU37" s="20"/>
      <c r="BY37" s="19">
        <f>W37+(BR37*12*Q37)+BV37</f>
        <v>675</v>
      </c>
      <c r="BZ37" s="19">
        <f>BY37/Q37</f>
        <v>75</v>
      </c>
      <c r="CL37">
        <f>A37*1</f>
        <v>1406</v>
      </c>
      <c r="CM37" s="2" t="s">
        <v>358</v>
      </c>
      <c r="CN37" t="s">
        <v>18</v>
      </c>
    </row>
    <row r="38" spans="1:92" ht="12.75">
      <c r="A38" s="15">
        <v>1406</v>
      </c>
      <c r="B38" s="14" t="s">
        <v>831</v>
      </c>
      <c r="C38" s="14" t="s">
        <v>1018</v>
      </c>
      <c r="D38" s="14" t="s">
        <v>9</v>
      </c>
      <c r="E38" s="14" t="s">
        <v>191</v>
      </c>
      <c r="F38" s="2" t="s">
        <v>71</v>
      </c>
      <c r="G38" s="2">
        <v>1</v>
      </c>
      <c r="H38" s="2" t="s">
        <v>325</v>
      </c>
      <c r="I38" s="10">
        <v>9</v>
      </c>
      <c r="J38" s="22">
        <v>4.25</v>
      </c>
      <c r="K38" s="2" t="s">
        <v>648</v>
      </c>
      <c r="L38" s="14" t="s">
        <v>240</v>
      </c>
      <c r="M38" s="2" t="s">
        <v>340</v>
      </c>
      <c r="N38" s="14" t="s">
        <v>308</v>
      </c>
      <c r="O38" s="14" t="s">
        <v>573</v>
      </c>
      <c r="P38" s="2" t="s">
        <v>1244</v>
      </c>
      <c r="Q38" s="10">
        <v>9</v>
      </c>
      <c r="T38" s="26">
        <v>459</v>
      </c>
      <c r="U38" s="26">
        <v>0</v>
      </c>
      <c r="V38" s="26">
        <v>0</v>
      </c>
      <c r="W38" s="47">
        <f>T38+U38/20+V38/240</f>
        <v>459</v>
      </c>
      <c r="X38" s="47">
        <f>W38/Q38</f>
        <v>51</v>
      </c>
      <c r="Y38" s="22">
        <f>(X38*20)/32</f>
        <v>31.875</v>
      </c>
      <c r="Z38" s="6">
        <f>X38/12</f>
        <v>4.25</v>
      </c>
      <c r="AD38" s="47"/>
      <c r="AE38">
        <v>38</v>
      </c>
      <c r="AF38">
        <v>5</v>
      </c>
      <c r="AG38">
        <v>0</v>
      </c>
      <c r="AH38" s="22">
        <f>AE38+AF38/20+AG38/240</f>
        <v>38.25</v>
      </c>
      <c r="AI38">
        <v>4</v>
      </c>
      <c r="AJ38">
        <v>5</v>
      </c>
      <c r="AK38">
        <v>0</v>
      </c>
      <c r="AL38" s="22">
        <f>Z38*1</f>
        <v>4.25</v>
      </c>
      <c r="AM38" s="22">
        <f>Y38/12</f>
        <v>2.65625</v>
      </c>
      <c r="BI38" s="22">
        <v>4.25</v>
      </c>
      <c r="BR38" s="36"/>
      <c r="BU38" s="20"/>
      <c r="BY38" s="19">
        <f>W38+(BR38*12*Q38)+BV38</f>
        <v>459</v>
      </c>
      <c r="BZ38" s="19">
        <f>BY38/Q38</f>
        <v>51</v>
      </c>
      <c r="CL38">
        <f>A38*1</f>
        <v>1406</v>
      </c>
      <c r="CM38" s="2" t="s">
        <v>340</v>
      </c>
      <c r="CN38" t="s">
        <v>17</v>
      </c>
    </row>
    <row r="39" spans="1:92" ht="12.75">
      <c r="A39" s="15">
        <v>1406</v>
      </c>
      <c r="B39" s="14" t="s">
        <v>831</v>
      </c>
      <c r="C39" s="14" t="s">
        <v>1018</v>
      </c>
      <c r="D39" s="14" t="s">
        <v>9</v>
      </c>
      <c r="E39" s="14" t="s">
        <v>191</v>
      </c>
      <c r="F39" s="2" t="s">
        <v>72</v>
      </c>
      <c r="G39" s="2">
        <v>1</v>
      </c>
      <c r="H39" s="2" t="s">
        <v>325</v>
      </c>
      <c r="I39" s="10">
        <v>2</v>
      </c>
      <c r="J39" s="22">
        <v>6.25</v>
      </c>
      <c r="K39" s="2" t="s">
        <v>1265</v>
      </c>
      <c r="L39" s="14" t="s">
        <v>240</v>
      </c>
      <c r="M39" s="2" t="s">
        <v>358</v>
      </c>
      <c r="N39" s="14" t="s">
        <v>306</v>
      </c>
      <c r="O39" s="14" t="s">
        <v>1269</v>
      </c>
      <c r="P39" s="2" t="s">
        <v>1177</v>
      </c>
      <c r="Q39" s="10">
        <v>2</v>
      </c>
      <c r="W39" s="47">
        <f>Q39*X39</f>
        <v>150</v>
      </c>
      <c r="X39" s="47">
        <f>12*Z39</f>
        <v>75</v>
      </c>
      <c r="Y39" s="22">
        <f>(X39*20)/32</f>
        <v>46.875</v>
      </c>
      <c r="Z39" s="6">
        <f>6+5/20</f>
        <v>6.25</v>
      </c>
      <c r="AD39" s="47"/>
      <c r="AE39">
        <v>12</v>
      </c>
      <c r="AF39">
        <v>10</v>
      </c>
      <c r="AG39">
        <v>0</v>
      </c>
      <c r="AH39" s="22">
        <f>AE39+AF39/20+AG39/240</f>
        <v>12.5</v>
      </c>
      <c r="AI39">
        <v>6</v>
      </c>
      <c r="AJ39">
        <v>5</v>
      </c>
      <c r="AK39">
        <v>0</v>
      </c>
      <c r="AL39" s="22">
        <f>Z39*1</f>
        <v>6.25</v>
      </c>
      <c r="AM39" s="22">
        <f>Y39/12</f>
        <v>3.90625</v>
      </c>
      <c r="BA39" s="22">
        <v>6.25</v>
      </c>
      <c r="BU39" s="20"/>
      <c r="BY39" s="19">
        <f>W39+(BR39*12*Q39)+BV39</f>
        <v>150</v>
      </c>
      <c r="BZ39" s="19">
        <f>BY39/Q39</f>
        <v>75</v>
      </c>
      <c r="CL39">
        <f>A39*1</f>
        <v>1406</v>
      </c>
      <c r="CM39" s="2" t="s">
        <v>358</v>
      </c>
      <c r="CN39" t="s">
        <v>18</v>
      </c>
    </row>
    <row r="40" spans="1:91" ht="12.75">
      <c r="A40" s="15">
        <v>1406</v>
      </c>
      <c r="B40" s="14" t="s">
        <v>831</v>
      </c>
      <c r="C40" s="14" t="s">
        <v>1018</v>
      </c>
      <c r="D40" s="14" t="s">
        <v>9</v>
      </c>
      <c r="E40" s="14" t="s">
        <v>191</v>
      </c>
      <c r="F40" s="2" t="s">
        <v>73</v>
      </c>
      <c r="G40" s="2">
        <v>1</v>
      </c>
      <c r="H40" s="2" t="s">
        <v>325</v>
      </c>
      <c r="I40" s="10">
        <v>1</v>
      </c>
      <c r="J40" s="22">
        <v>5.9</v>
      </c>
      <c r="K40" s="2" t="s">
        <v>1302</v>
      </c>
      <c r="L40" s="14" t="s">
        <v>240</v>
      </c>
      <c r="M40" s="2" t="s">
        <v>339</v>
      </c>
      <c r="N40" s="14" t="s">
        <v>308</v>
      </c>
      <c r="O40" s="14" t="s">
        <v>578</v>
      </c>
      <c r="P40" s="2" t="s">
        <v>748</v>
      </c>
      <c r="Q40" s="10">
        <v>1</v>
      </c>
      <c r="T40" s="26">
        <v>70</v>
      </c>
      <c r="U40" s="26">
        <v>16</v>
      </c>
      <c r="V40" s="26">
        <v>0</v>
      </c>
      <c r="W40" s="47">
        <f>T40+U40/20+V40/240</f>
        <v>70.8</v>
      </c>
      <c r="X40" s="47">
        <f>W40/Q40</f>
        <v>70.8</v>
      </c>
      <c r="Z40" s="6">
        <f>X40/12</f>
        <v>5.8999999999999995</v>
      </c>
      <c r="AA40">
        <v>70</v>
      </c>
      <c r="AB40">
        <v>16</v>
      </c>
      <c r="AC40">
        <v>0</v>
      </c>
      <c r="AD40" s="47">
        <f>AA40+AB40/20+AC40/240</f>
        <v>70.8</v>
      </c>
      <c r="AE40">
        <v>5</v>
      </c>
      <c r="AF40">
        <v>18</v>
      </c>
      <c r="AG40">
        <v>0</v>
      </c>
      <c r="AH40" s="22">
        <f>AE40+AF40/20+AG40/240</f>
        <v>5.9</v>
      </c>
      <c r="AI40">
        <v>5</v>
      </c>
      <c r="AJ40">
        <v>18</v>
      </c>
      <c r="AK40">
        <v>0</v>
      </c>
      <c r="AL40" s="22">
        <f>Z40*1</f>
        <v>5.8999999999999995</v>
      </c>
      <c r="AM40" s="22"/>
      <c r="AZ40" s="7"/>
      <c r="BA40" s="17"/>
      <c r="BB40" s="22">
        <v>5.9</v>
      </c>
      <c r="BR40" s="36"/>
      <c r="BU40" s="20"/>
      <c r="BY40" s="19">
        <f>W40+(BR40*12*Q40)+BV40</f>
        <v>70.8</v>
      </c>
      <c r="BZ40" s="19">
        <f>BY40/Q40</f>
        <v>70.8</v>
      </c>
      <c r="CL40">
        <f>A40*1</f>
        <v>1406</v>
      </c>
      <c r="CM40" s="2" t="s">
        <v>339</v>
      </c>
    </row>
    <row r="41" spans="1:91" ht="12.75">
      <c r="A41" s="15"/>
      <c r="E41" s="14"/>
      <c r="F41" s="2"/>
      <c r="G41" s="2"/>
      <c r="J41" s="22"/>
      <c r="M41" s="2"/>
      <c r="W41" s="47"/>
      <c r="X41" s="47"/>
      <c r="AD41" s="47"/>
      <c r="AH41" s="22"/>
      <c r="AL41" s="22"/>
      <c r="AM41" s="22"/>
      <c r="AZ41" s="7"/>
      <c r="BA41" s="17"/>
      <c r="BB41" s="17"/>
      <c r="BU41" s="20"/>
      <c r="CM41" s="2"/>
    </row>
    <row r="42" spans="1:91" ht="12.75">
      <c r="A42" s="15">
        <v>1406</v>
      </c>
      <c r="B42" s="14" t="s">
        <v>831</v>
      </c>
      <c r="C42" s="14" t="s">
        <v>1018</v>
      </c>
      <c r="D42" s="14" t="s">
        <v>9</v>
      </c>
      <c r="E42" s="14" t="s">
        <v>191</v>
      </c>
      <c r="F42" s="2" t="s">
        <v>74</v>
      </c>
      <c r="G42" s="2">
        <v>2</v>
      </c>
      <c r="H42" s="2" t="s">
        <v>325</v>
      </c>
      <c r="I42" s="10">
        <v>1</v>
      </c>
      <c r="J42" s="22">
        <v>4.1499999999999995</v>
      </c>
      <c r="K42" s="2" t="s">
        <v>647</v>
      </c>
      <c r="L42" s="14" t="s">
        <v>240</v>
      </c>
      <c r="M42" s="2" t="s">
        <v>340</v>
      </c>
      <c r="N42" s="14" t="s">
        <v>308</v>
      </c>
      <c r="O42" s="14" t="s">
        <v>573</v>
      </c>
      <c r="P42" s="2" t="s">
        <v>1117</v>
      </c>
      <c r="Q42" s="10">
        <v>1</v>
      </c>
      <c r="T42" s="26">
        <v>49</v>
      </c>
      <c r="U42" s="26">
        <v>16</v>
      </c>
      <c r="V42" s="26">
        <v>0</v>
      </c>
      <c r="W42" s="47">
        <f>T42+U42/20+V42/240</f>
        <v>49.8</v>
      </c>
      <c r="X42" s="47">
        <f>W42/Q42</f>
        <v>49.8</v>
      </c>
      <c r="Z42" s="6">
        <f>X42/12</f>
        <v>4.1499999999999995</v>
      </c>
      <c r="AA42">
        <v>49</v>
      </c>
      <c r="AB42">
        <v>16</v>
      </c>
      <c r="AC42">
        <v>0</v>
      </c>
      <c r="AD42" s="47">
        <f>AA42+AB42/20+AC42/240</f>
        <v>49.8</v>
      </c>
      <c r="AE42">
        <v>4</v>
      </c>
      <c r="AF42">
        <v>3</v>
      </c>
      <c r="AG42">
        <v>0</v>
      </c>
      <c r="AH42" s="22">
        <f aca="true" t="shared" si="8" ref="AH42:AH50">AE42+AF42/20+AG42/240</f>
        <v>4.15</v>
      </c>
      <c r="AI42">
        <v>4</v>
      </c>
      <c r="AJ42">
        <v>3</v>
      </c>
      <c r="AK42">
        <v>0</v>
      </c>
      <c r="AL42" s="22">
        <f>Z42*1</f>
        <v>4.1499999999999995</v>
      </c>
      <c r="AZ42" s="7"/>
      <c r="BA42" s="17"/>
      <c r="BB42" s="17"/>
      <c r="BF42" s="22"/>
      <c r="BG42" s="22">
        <v>4.1499999999999995</v>
      </c>
      <c r="BR42" s="36"/>
      <c r="BU42" s="20"/>
      <c r="BY42" s="19">
        <f aca="true" t="shared" si="9" ref="BY42:BY50">W42+(BR42*12*Q42)+BV42</f>
        <v>49.8</v>
      </c>
      <c r="BZ42" s="19">
        <f>BY42/Q42</f>
        <v>49.8</v>
      </c>
      <c r="CL42">
        <f aca="true" t="shared" si="10" ref="CL42:CL50">A42*1</f>
        <v>1406</v>
      </c>
      <c r="CM42" s="2" t="s">
        <v>340</v>
      </c>
    </row>
    <row r="43" spans="1:91" ht="12.75">
      <c r="A43" s="15">
        <v>1406</v>
      </c>
      <c r="B43" s="14" t="s">
        <v>831</v>
      </c>
      <c r="C43" s="14" t="s">
        <v>1018</v>
      </c>
      <c r="D43" s="14" t="s">
        <v>9</v>
      </c>
      <c r="E43" s="14" t="s">
        <v>191</v>
      </c>
      <c r="F43" s="2" t="s">
        <v>75</v>
      </c>
      <c r="G43" s="2">
        <v>2</v>
      </c>
      <c r="H43" s="2" t="s">
        <v>325</v>
      </c>
      <c r="I43" s="10">
        <v>1</v>
      </c>
      <c r="J43" s="22">
        <v>4.15</v>
      </c>
      <c r="K43" s="2" t="s">
        <v>1298</v>
      </c>
      <c r="L43" s="14" t="s">
        <v>240</v>
      </c>
      <c r="M43" s="2" t="s">
        <v>338</v>
      </c>
      <c r="N43" s="14" t="s">
        <v>308</v>
      </c>
      <c r="O43" s="14" t="s">
        <v>256</v>
      </c>
      <c r="P43" s="2" t="s">
        <v>198</v>
      </c>
      <c r="Q43" s="10">
        <v>1</v>
      </c>
      <c r="W43" s="47">
        <f>Q43*X43</f>
        <v>49.800000000000004</v>
      </c>
      <c r="X43" s="47">
        <f>12*Z43</f>
        <v>49.800000000000004</v>
      </c>
      <c r="Z43" s="6">
        <f>4+3/20</f>
        <v>4.15</v>
      </c>
      <c r="AE43">
        <v>4</v>
      </c>
      <c r="AF43">
        <v>3</v>
      </c>
      <c r="AG43">
        <v>0</v>
      </c>
      <c r="AH43" s="22">
        <f t="shared" si="8"/>
        <v>4.15</v>
      </c>
      <c r="AI43">
        <v>4</v>
      </c>
      <c r="AJ43">
        <v>3</v>
      </c>
      <c r="AK43">
        <v>0</v>
      </c>
      <c r="AL43" s="22">
        <f>Z43*1</f>
        <v>4.15</v>
      </c>
      <c r="AZ43" s="22">
        <v>4.15</v>
      </c>
      <c r="BF43" s="22"/>
      <c r="BU43" s="20"/>
      <c r="BY43" s="19">
        <f t="shared" si="9"/>
        <v>49.800000000000004</v>
      </c>
      <c r="BZ43" s="19">
        <f>BY43/Q43</f>
        <v>49.800000000000004</v>
      </c>
      <c r="CL43">
        <f t="shared" si="10"/>
        <v>1406</v>
      </c>
      <c r="CM43" s="2" t="s">
        <v>338</v>
      </c>
    </row>
    <row r="44" spans="1:92" ht="12.75">
      <c r="A44" s="15">
        <v>1406</v>
      </c>
      <c r="B44" s="14" t="s">
        <v>831</v>
      </c>
      <c r="C44" s="14" t="s">
        <v>1018</v>
      </c>
      <c r="D44" s="14" t="s">
        <v>9</v>
      </c>
      <c r="E44" s="14" t="s">
        <v>191</v>
      </c>
      <c r="F44" s="2" t="s">
        <v>76</v>
      </c>
      <c r="G44" s="2">
        <v>2</v>
      </c>
      <c r="H44" s="2" t="s">
        <v>325</v>
      </c>
      <c r="J44" s="22"/>
      <c r="K44" s="2" t="s">
        <v>554</v>
      </c>
      <c r="L44" s="14" t="s">
        <v>240</v>
      </c>
      <c r="M44" s="2" t="s">
        <v>539</v>
      </c>
      <c r="N44" s="14" t="s">
        <v>308</v>
      </c>
      <c r="O44" s="14" t="s">
        <v>272</v>
      </c>
      <c r="P44" s="2" t="s">
        <v>1094</v>
      </c>
      <c r="R44" s="10">
        <v>18</v>
      </c>
      <c r="W44" s="47">
        <f>(12*(2+9/20+6/240))</f>
        <v>29.700000000000003</v>
      </c>
      <c r="Y44" s="22">
        <f>(20*W44)/R44</f>
        <v>33</v>
      </c>
      <c r="AE44">
        <v>2</v>
      </c>
      <c r="AF44">
        <v>9</v>
      </c>
      <c r="AG44">
        <v>6</v>
      </c>
      <c r="AH44" s="22">
        <f t="shared" si="8"/>
        <v>2.475</v>
      </c>
      <c r="AL44" s="22"/>
      <c r="AM44" s="22">
        <f>Y44/12</f>
        <v>2.75</v>
      </c>
      <c r="BD44" s="7"/>
      <c r="BF44" s="22"/>
      <c r="BR44" s="36"/>
      <c r="BU44" s="20"/>
      <c r="BY44" s="19">
        <f t="shared" si="9"/>
        <v>29.700000000000003</v>
      </c>
      <c r="BZ44" s="19"/>
      <c r="CL44">
        <f t="shared" si="10"/>
        <v>1406</v>
      </c>
      <c r="CM44" s="2" t="s">
        <v>539</v>
      </c>
      <c r="CN44" t="s">
        <v>815</v>
      </c>
    </row>
    <row r="45" spans="1:91" ht="12.75">
      <c r="A45" s="15">
        <v>1406</v>
      </c>
      <c r="B45" s="14" t="s">
        <v>831</v>
      </c>
      <c r="C45" s="14" t="s">
        <v>1018</v>
      </c>
      <c r="D45" s="14" t="s">
        <v>9</v>
      </c>
      <c r="E45" s="14" t="s">
        <v>191</v>
      </c>
      <c r="F45" s="2" t="s">
        <v>77</v>
      </c>
      <c r="G45" s="2">
        <v>2</v>
      </c>
      <c r="H45" s="2" t="s">
        <v>325</v>
      </c>
      <c r="I45" s="10">
        <v>2</v>
      </c>
      <c r="J45" s="22">
        <v>4.2</v>
      </c>
      <c r="K45" s="2" t="s">
        <v>988</v>
      </c>
      <c r="L45" s="14" t="s">
        <v>240</v>
      </c>
      <c r="M45" s="2" t="s">
        <v>349</v>
      </c>
      <c r="N45" s="14" t="s">
        <v>308</v>
      </c>
      <c r="O45" s="14" t="s">
        <v>919</v>
      </c>
      <c r="P45" s="2" t="s">
        <v>1060</v>
      </c>
      <c r="Q45" s="10">
        <v>2</v>
      </c>
      <c r="W45" s="47">
        <f>Q45*X45</f>
        <v>100.80000000000001</v>
      </c>
      <c r="X45" s="47">
        <f>12*Z45</f>
        <v>50.400000000000006</v>
      </c>
      <c r="Z45" s="6">
        <f>4+4/20</f>
        <v>4.2</v>
      </c>
      <c r="AE45">
        <v>8</v>
      </c>
      <c r="AF45">
        <v>8</v>
      </c>
      <c r="AG45">
        <v>0</v>
      </c>
      <c r="AH45" s="22">
        <f t="shared" si="8"/>
        <v>8.4</v>
      </c>
      <c r="AI45">
        <v>4</v>
      </c>
      <c r="AJ45">
        <v>4</v>
      </c>
      <c r="AK45">
        <v>0</v>
      </c>
      <c r="AL45" s="22">
        <f aca="true" t="shared" si="11" ref="AL45:AL50">Z45*1</f>
        <v>4.2</v>
      </c>
      <c r="BD45" s="22">
        <v>4.2</v>
      </c>
      <c r="BF45" s="7"/>
      <c r="BI45" s="7"/>
      <c r="BR45" s="36"/>
      <c r="BU45" s="20"/>
      <c r="BY45" s="19">
        <f t="shared" si="9"/>
        <v>100.80000000000001</v>
      </c>
      <c r="BZ45" s="19">
        <f aca="true" t="shared" si="12" ref="BZ45:BZ50">BY45/Q45</f>
        <v>50.400000000000006</v>
      </c>
      <c r="CL45">
        <f t="shared" si="10"/>
        <v>1406</v>
      </c>
      <c r="CM45" s="2" t="s">
        <v>349</v>
      </c>
    </row>
    <row r="46" spans="1:91" ht="12.75">
      <c r="A46" s="15">
        <v>1406</v>
      </c>
      <c r="B46" s="14" t="s">
        <v>831</v>
      </c>
      <c r="C46" s="14" t="s">
        <v>1018</v>
      </c>
      <c r="D46" s="14" t="s">
        <v>9</v>
      </c>
      <c r="E46" s="14" t="s">
        <v>191</v>
      </c>
      <c r="F46" s="2" t="s">
        <v>78</v>
      </c>
      <c r="G46" s="2">
        <v>2</v>
      </c>
      <c r="H46" s="2" t="s">
        <v>1227</v>
      </c>
      <c r="I46" s="10">
        <v>4</v>
      </c>
      <c r="J46" s="22">
        <v>3.35</v>
      </c>
      <c r="K46" s="2" t="s">
        <v>653</v>
      </c>
      <c r="L46" s="14" t="s">
        <v>240</v>
      </c>
      <c r="M46" s="2" t="s">
        <v>1231</v>
      </c>
      <c r="N46" s="14" t="s">
        <v>1223</v>
      </c>
      <c r="O46" s="14" t="s">
        <v>573</v>
      </c>
      <c r="P46" s="2" t="s">
        <v>1224</v>
      </c>
      <c r="Q46" s="10">
        <v>4</v>
      </c>
      <c r="T46" s="26">
        <v>160</v>
      </c>
      <c r="U46" s="26">
        <v>16</v>
      </c>
      <c r="V46" s="26">
        <v>0</v>
      </c>
      <c r="W46" s="47">
        <f>T46+U46/20+V46/240</f>
        <v>160.8</v>
      </c>
      <c r="X46" s="47">
        <f>W46/Q46</f>
        <v>40.2</v>
      </c>
      <c r="Z46" s="6">
        <f>X46/12</f>
        <v>3.35</v>
      </c>
      <c r="AE46">
        <v>13</v>
      </c>
      <c r="AF46">
        <v>8</v>
      </c>
      <c r="AG46">
        <v>0</v>
      </c>
      <c r="AH46" s="22">
        <f t="shared" si="8"/>
        <v>13.4</v>
      </c>
      <c r="AI46">
        <v>3</v>
      </c>
      <c r="AJ46">
        <v>7</v>
      </c>
      <c r="AK46">
        <v>0</v>
      </c>
      <c r="AL46" s="22">
        <f t="shared" si="11"/>
        <v>3.35</v>
      </c>
      <c r="BF46" s="7"/>
      <c r="BI46" s="22">
        <v>3.35</v>
      </c>
      <c r="BR46" s="36"/>
      <c r="BU46" s="20"/>
      <c r="BY46" s="19">
        <f t="shared" si="9"/>
        <v>160.8</v>
      </c>
      <c r="BZ46" s="19">
        <f t="shared" si="12"/>
        <v>40.2</v>
      </c>
      <c r="CL46">
        <f t="shared" si="10"/>
        <v>1406</v>
      </c>
      <c r="CM46" s="2" t="s">
        <v>1231</v>
      </c>
    </row>
    <row r="47" spans="1:92" ht="12.75">
      <c r="A47" s="15">
        <v>1406</v>
      </c>
      <c r="B47" s="14" t="s">
        <v>831</v>
      </c>
      <c r="C47" s="14" t="s">
        <v>1018</v>
      </c>
      <c r="D47" s="14" t="s">
        <v>9</v>
      </c>
      <c r="E47" s="14" t="s">
        <v>191</v>
      </c>
      <c r="F47" s="2" t="s">
        <v>67</v>
      </c>
      <c r="G47" s="2">
        <v>2</v>
      </c>
      <c r="H47" s="2" t="s">
        <v>401</v>
      </c>
      <c r="I47" s="10">
        <v>4.5</v>
      </c>
      <c r="J47" s="22">
        <v>1.8</v>
      </c>
      <c r="K47" s="2" t="s">
        <v>408</v>
      </c>
      <c r="L47" s="14" t="s">
        <v>240</v>
      </c>
      <c r="M47" s="2" t="s">
        <v>402</v>
      </c>
      <c r="N47" s="14" t="s">
        <v>440</v>
      </c>
      <c r="O47" s="14" t="s">
        <v>6</v>
      </c>
      <c r="P47" s="2" t="s">
        <v>587</v>
      </c>
      <c r="Q47" s="10">
        <v>4.5</v>
      </c>
      <c r="W47" s="47">
        <f>Q47*X47</f>
        <v>97.2</v>
      </c>
      <c r="X47" s="47">
        <f>12*Z47</f>
        <v>21.6</v>
      </c>
      <c r="Z47" s="6">
        <f>1+16/20</f>
        <v>1.8</v>
      </c>
      <c r="AE47">
        <v>8</v>
      </c>
      <c r="AF47">
        <v>2</v>
      </c>
      <c r="AG47">
        <v>0</v>
      </c>
      <c r="AH47" s="22">
        <f t="shared" si="8"/>
        <v>8.1</v>
      </c>
      <c r="AI47">
        <v>1</v>
      </c>
      <c r="AJ47">
        <v>16</v>
      </c>
      <c r="AK47">
        <v>0</v>
      </c>
      <c r="AL47" s="22">
        <f t="shared" si="11"/>
        <v>1.8</v>
      </c>
      <c r="BI47" s="22">
        <v>1.8</v>
      </c>
      <c r="BR47" s="36"/>
      <c r="BU47" s="20"/>
      <c r="BY47" s="19">
        <f t="shared" si="9"/>
        <v>97.2</v>
      </c>
      <c r="BZ47" s="19">
        <f t="shared" si="12"/>
        <v>21.6</v>
      </c>
      <c r="CL47">
        <f t="shared" si="10"/>
        <v>1406</v>
      </c>
      <c r="CM47" s="2" t="s">
        <v>402</v>
      </c>
      <c r="CN47" t="s">
        <v>813</v>
      </c>
    </row>
    <row r="48" spans="1:91" ht="12.75">
      <c r="A48" s="15">
        <v>1406</v>
      </c>
      <c r="B48" s="14" t="s">
        <v>831</v>
      </c>
      <c r="C48" s="14" t="s">
        <v>1018</v>
      </c>
      <c r="D48" s="14" t="s">
        <v>9</v>
      </c>
      <c r="E48" s="14" t="s">
        <v>191</v>
      </c>
      <c r="F48" s="2" t="s">
        <v>68</v>
      </c>
      <c r="G48" s="2">
        <v>2</v>
      </c>
      <c r="H48" s="2" t="s">
        <v>401</v>
      </c>
      <c r="I48" s="10">
        <v>1</v>
      </c>
      <c r="J48" s="22">
        <v>1.8</v>
      </c>
      <c r="K48" s="2" t="s">
        <v>1301</v>
      </c>
      <c r="L48" s="14" t="s">
        <v>240</v>
      </c>
      <c r="M48" s="2" t="s">
        <v>403</v>
      </c>
      <c r="N48" s="14" t="s">
        <v>440</v>
      </c>
      <c r="O48" s="14" t="s">
        <v>256</v>
      </c>
      <c r="P48" s="2" t="s">
        <v>186</v>
      </c>
      <c r="Q48" s="10">
        <v>1</v>
      </c>
      <c r="T48" s="26">
        <v>21</v>
      </c>
      <c r="U48" s="26">
        <v>12</v>
      </c>
      <c r="V48" s="26">
        <v>0</v>
      </c>
      <c r="W48" s="47">
        <f>T48+U48/20+V48/240</f>
        <v>21.6</v>
      </c>
      <c r="X48" s="47">
        <f>W48/Q48</f>
        <v>21.6</v>
      </c>
      <c r="Z48" s="6">
        <f>X48/12</f>
        <v>1.8</v>
      </c>
      <c r="AA48">
        <v>21</v>
      </c>
      <c r="AB48">
        <v>12</v>
      </c>
      <c r="AC48">
        <v>0</v>
      </c>
      <c r="AD48" s="47">
        <f>AA48+AB48/20+AC48/240</f>
        <v>21.6</v>
      </c>
      <c r="AE48">
        <v>1</v>
      </c>
      <c r="AF48">
        <v>16</v>
      </c>
      <c r="AG48">
        <v>0</v>
      </c>
      <c r="AH48" s="22">
        <f t="shared" si="8"/>
        <v>1.8</v>
      </c>
      <c r="AI48">
        <v>1</v>
      </c>
      <c r="AJ48">
        <v>16</v>
      </c>
      <c r="AK48">
        <v>0</v>
      </c>
      <c r="AL48" s="22">
        <f t="shared" si="11"/>
        <v>1.8</v>
      </c>
      <c r="BI48" s="22">
        <v>1.8</v>
      </c>
      <c r="BR48" s="36"/>
      <c r="BU48" s="20"/>
      <c r="BY48" s="19">
        <f t="shared" si="9"/>
        <v>21.6</v>
      </c>
      <c r="BZ48" s="19">
        <f t="shared" si="12"/>
        <v>21.6</v>
      </c>
      <c r="CL48">
        <f t="shared" si="10"/>
        <v>1406</v>
      </c>
      <c r="CM48" s="2" t="s">
        <v>403</v>
      </c>
    </row>
    <row r="49" spans="1:91" ht="12.75">
      <c r="A49" s="15">
        <v>1406</v>
      </c>
      <c r="B49" s="14" t="s">
        <v>831</v>
      </c>
      <c r="C49" s="14" t="s">
        <v>1018</v>
      </c>
      <c r="D49" s="14" t="s">
        <v>9</v>
      </c>
      <c r="E49" s="14" t="s">
        <v>191</v>
      </c>
      <c r="F49" s="2" t="s">
        <v>69</v>
      </c>
      <c r="G49" s="2">
        <v>2</v>
      </c>
      <c r="H49" s="2" t="s">
        <v>401</v>
      </c>
      <c r="I49" s="10">
        <v>1</v>
      </c>
      <c r="J49" s="22">
        <v>1.8</v>
      </c>
      <c r="K49" s="2" t="s">
        <v>633</v>
      </c>
      <c r="L49" s="14" t="s">
        <v>240</v>
      </c>
      <c r="M49" s="2" t="s">
        <v>404</v>
      </c>
      <c r="N49" s="14" t="s">
        <v>440</v>
      </c>
      <c r="O49" s="14" t="s">
        <v>580</v>
      </c>
      <c r="P49" s="2" t="s">
        <v>1211</v>
      </c>
      <c r="Q49" s="10">
        <v>1</v>
      </c>
      <c r="W49" s="47">
        <f>Q49*X49</f>
        <v>21.6</v>
      </c>
      <c r="X49" s="47">
        <f>12*Z49</f>
        <v>21.6</v>
      </c>
      <c r="Z49" s="6">
        <f>1+16/20</f>
        <v>1.8</v>
      </c>
      <c r="AE49">
        <v>1</v>
      </c>
      <c r="AF49">
        <v>16</v>
      </c>
      <c r="AG49">
        <v>0</v>
      </c>
      <c r="AH49" s="22">
        <f t="shared" si="8"/>
        <v>1.8</v>
      </c>
      <c r="AI49">
        <v>1</v>
      </c>
      <c r="AJ49">
        <v>16</v>
      </c>
      <c r="AK49">
        <v>0</v>
      </c>
      <c r="AL49" s="22">
        <f t="shared" si="11"/>
        <v>1.8</v>
      </c>
      <c r="BI49" s="22">
        <v>1.8</v>
      </c>
      <c r="BR49" s="36"/>
      <c r="BU49" s="20"/>
      <c r="BY49" s="19">
        <f t="shared" si="9"/>
        <v>21.6</v>
      </c>
      <c r="BZ49" s="19">
        <f t="shared" si="12"/>
        <v>21.6</v>
      </c>
      <c r="CL49">
        <f t="shared" si="10"/>
        <v>1406</v>
      </c>
      <c r="CM49" s="2" t="s">
        <v>404</v>
      </c>
    </row>
    <row r="50" spans="1:92" ht="12.75">
      <c r="A50" s="15">
        <v>1406</v>
      </c>
      <c r="B50" s="14" t="s">
        <v>831</v>
      </c>
      <c r="C50" s="14" t="s">
        <v>1018</v>
      </c>
      <c r="D50" s="14" t="s">
        <v>9</v>
      </c>
      <c r="E50" s="14" t="s">
        <v>191</v>
      </c>
      <c r="F50" s="2" t="s">
        <v>70</v>
      </c>
      <c r="G50" s="2">
        <v>2</v>
      </c>
      <c r="H50" s="2" t="s">
        <v>325</v>
      </c>
      <c r="I50" s="10">
        <v>2</v>
      </c>
      <c r="J50" s="22">
        <v>0.975</v>
      </c>
      <c r="K50" s="2" t="s">
        <v>992</v>
      </c>
      <c r="L50" s="14" t="s">
        <v>240</v>
      </c>
      <c r="M50" s="2" t="s">
        <v>348</v>
      </c>
      <c r="N50" s="14" t="s">
        <v>308</v>
      </c>
      <c r="O50" s="14" t="s">
        <v>919</v>
      </c>
      <c r="P50" s="2" t="s">
        <v>936</v>
      </c>
      <c r="Q50" s="10">
        <v>2</v>
      </c>
      <c r="W50" s="47">
        <f>(1+19/20)*12</f>
        <v>23.4</v>
      </c>
      <c r="X50" s="47">
        <f>W50/Q50</f>
        <v>11.7</v>
      </c>
      <c r="Y50" s="22">
        <f>(X50*20)/9</f>
        <v>26</v>
      </c>
      <c r="Z50" s="6">
        <f>X50/12</f>
        <v>0.975</v>
      </c>
      <c r="AE50">
        <v>1</v>
      </c>
      <c r="AF50">
        <v>19</v>
      </c>
      <c r="AG50">
        <v>0</v>
      </c>
      <c r="AH50" s="22">
        <f t="shared" si="8"/>
        <v>1.95</v>
      </c>
      <c r="AL50" s="22">
        <f t="shared" si="11"/>
        <v>0.975</v>
      </c>
      <c r="AM50" s="22">
        <f>Y50/12</f>
        <v>2.1666666666666665</v>
      </c>
      <c r="BD50" s="7"/>
      <c r="BI50" s="22">
        <v>0.975</v>
      </c>
      <c r="BR50" s="36"/>
      <c r="BU50" s="20"/>
      <c r="BY50" s="19">
        <f t="shared" si="9"/>
        <v>23.4</v>
      </c>
      <c r="BZ50" s="19">
        <f t="shared" si="12"/>
        <v>11.7</v>
      </c>
      <c r="CL50">
        <f t="shared" si="10"/>
        <v>1406</v>
      </c>
      <c r="CM50" s="2" t="s">
        <v>348</v>
      </c>
      <c r="CN50" t="s">
        <v>807</v>
      </c>
    </row>
    <row r="51" spans="1:91" ht="12.75">
      <c r="A51" s="15"/>
      <c r="E51" s="14"/>
      <c r="F51" s="2"/>
      <c r="G51" s="2"/>
      <c r="J51" s="22"/>
      <c r="M51" s="2"/>
      <c r="W51" s="47"/>
      <c r="X51" s="47"/>
      <c r="Z51" s="6"/>
      <c r="AL51" s="22"/>
      <c r="AM51" s="22"/>
      <c r="BD51" s="7"/>
      <c r="BR51" s="36"/>
      <c r="BU51" s="20"/>
      <c r="BY51" s="19"/>
      <c r="BZ51" s="19"/>
      <c r="CM51" s="2"/>
    </row>
    <row r="52" spans="1:92" ht="12.75">
      <c r="A52" s="15">
        <v>1407</v>
      </c>
      <c r="B52" s="14" t="s">
        <v>756</v>
      </c>
      <c r="C52" s="14" t="s">
        <v>1018</v>
      </c>
      <c r="D52" s="14" t="s">
        <v>9</v>
      </c>
      <c r="E52" s="14" t="s">
        <v>195</v>
      </c>
      <c r="F52" s="2" t="s">
        <v>79</v>
      </c>
      <c r="G52" s="2">
        <v>1</v>
      </c>
      <c r="H52" s="2" t="s">
        <v>325</v>
      </c>
      <c r="I52" s="10">
        <v>7</v>
      </c>
      <c r="J52" s="22">
        <v>14.5</v>
      </c>
      <c r="K52" s="2" t="s">
        <v>1000</v>
      </c>
      <c r="L52" s="14" t="s">
        <v>240</v>
      </c>
      <c r="M52" s="2" t="s">
        <v>354</v>
      </c>
      <c r="N52" s="14" t="s">
        <v>1032</v>
      </c>
      <c r="O52" s="14" t="s">
        <v>928</v>
      </c>
      <c r="P52" s="2" t="s">
        <v>1238</v>
      </c>
      <c r="Q52" s="10">
        <v>7</v>
      </c>
      <c r="R52" s="10">
        <v>9</v>
      </c>
      <c r="W52" s="47">
        <f>(Q52*X52)+((Y52*9)/20)</f>
        <v>1254.8470588235293</v>
      </c>
      <c r="X52" s="47">
        <f>12*Z52</f>
        <v>174</v>
      </c>
      <c r="Y52" s="22">
        <f>(X52*20)/42.5</f>
        <v>81.88235294117646</v>
      </c>
      <c r="Z52" s="6">
        <f>14+10/20</f>
        <v>14.5</v>
      </c>
      <c r="AD52" s="47"/>
      <c r="AI52">
        <v>14</v>
      </c>
      <c r="AJ52">
        <v>10</v>
      </c>
      <c r="AK52">
        <v>0</v>
      </c>
      <c r="AL52" s="22">
        <f>Z52*1</f>
        <v>14.5</v>
      </c>
      <c r="AM52" s="22">
        <f>Y52/12</f>
        <v>6.823529411764706</v>
      </c>
      <c r="AW52" s="22">
        <v>14.5</v>
      </c>
      <c r="BD52" s="7"/>
      <c r="BR52" s="36"/>
      <c r="BU52" s="20"/>
      <c r="BY52" s="19">
        <f>W52+(BR52*12*Q52)+BV52</f>
        <v>1254.8470588235293</v>
      </c>
      <c r="BZ52" s="19">
        <f>12*(14+10/20)</f>
        <v>174</v>
      </c>
      <c r="CL52">
        <f>A52*1</f>
        <v>1407</v>
      </c>
      <c r="CM52" s="2" t="s">
        <v>354</v>
      </c>
      <c r="CN52" t="s">
        <v>23</v>
      </c>
    </row>
    <row r="53" spans="1:92" ht="12.75">
      <c r="A53" s="15">
        <v>1407</v>
      </c>
      <c r="B53" s="14" t="s">
        <v>756</v>
      </c>
      <c r="C53" s="14" t="s">
        <v>1018</v>
      </c>
      <c r="D53" s="14" t="s">
        <v>9</v>
      </c>
      <c r="E53" s="14" t="s">
        <v>195</v>
      </c>
      <c r="F53" s="2" t="s">
        <v>80</v>
      </c>
      <c r="G53" s="2">
        <v>1</v>
      </c>
      <c r="H53" s="2" t="s">
        <v>1190</v>
      </c>
      <c r="I53" s="10">
        <v>7</v>
      </c>
      <c r="J53" s="22">
        <v>7</v>
      </c>
      <c r="K53" s="2" t="s">
        <v>1263</v>
      </c>
      <c r="L53" s="14" t="s">
        <v>240</v>
      </c>
      <c r="M53" s="2" t="s">
        <v>1194</v>
      </c>
      <c r="N53" s="14" t="s">
        <v>1202</v>
      </c>
      <c r="O53" s="14" t="s">
        <v>1210</v>
      </c>
      <c r="P53" s="2" t="s">
        <v>1246</v>
      </c>
      <c r="Q53" s="10">
        <v>7</v>
      </c>
      <c r="R53" s="10">
        <v>9</v>
      </c>
      <c r="W53" s="47">
        <f>(Q53*X53)+((Y53*9)/20)</f>
        <v>605.7882352941176</v>
      </c>
      <c r="X53" s="47">
        <f>12*Z53</f>
        <v>84</v>
      </c>
      <c r="Y53" s="22">
        <f>(X53*20)/42.5</f>
        <v>39.529411764705884</v>
      </c>
      <c r="Z53" s="6">
        <v>7</v>
      </c>
      <c r="AD53" s="47"/>
      <c r="AI53">
        <v>7</v>
      </c>
      <c r="AJ53">
        <v>0</v>
      </c>
      <c r="AK53">
        <v>0</v>
      </c>
      <c r="AL53" s="22">
        <f>Z53*1</f>
        <v>7</v>
      </c>
      <c r="AM53" s="22">
        <f>Y53/12</f>
        <v>3.294117647058824</v>
      </c>
      <c r="BR53" s="36"/>
      <c r="BU53" s="20"/>
      <c r="BY53" s="19">
        <f>W53+(BR53*12*Q53)+BV53</f>
        <v>605.7882352941176</v>
      </c>
      <c r="BZ53" s="19">
        <f>7*12</f>
        <v>84</v>
      </c>
      <c r="CL53">
        <f>A53*1</f>
        <v>1407</v>
      </c>
      <c r="CM53" s="2" t="s">
        <v>1194</v>
      </c>
      <c r="CN53" t="s">
        <v>810</v>
      </c>
    </row>
    <row r="54" spans="1:92" ht="12.75">
      <c r="A54" s="15">
        <v>1407</v>
      </c>
      <c r="B54" s="14" t="s">
        <v>756</v>
      </c>
      <c r="C54" s="14" t="s">
        <v>1018</v>
      </c>
      <c r="D54" s="14" t="s">
        <v>9</v>
      </c>
      <c r="E54" s="14" t="s">
        <v>195</v>
      </c>
      <c r="F54" s="2" t="s">
        <v>89</v>
      </c>
      <c r="G54" s="2">
        <v>1</v>
      </c>
      <c r="H54" s="2" t="s">
        <v>1190</v>
      </c>
      <c r="I54" s="10">
        <v>7.5</v>
      </c>
      <c r="J54" s="22">
        <v>6</v>
      </c>
      <c r="K54" s="2" t="s">
        <v>1208</v>
      </c>
      <c r="L54" s="14" t="s">
        <v>240</v>
      </c>
      <c r="M54" s="2" t="s">
        <v>1193</v>
      </c>
      <c r="N54" s="14" t="s">
        <v>1202</v>
      </c>
      <c r="O54" s="14" t="s">
        <v>1210</v>
      </c>
      <c r="P54" s="2" t="s">
        <v>1242</v>
      </c>
      <c r="Q54" s="10">
        <v>7.5</v>
      </c>
      <c r="W54" s="47">
        <f>Q54*X54</f>
        <v>540</v>
      </c>
      <c r="X54" s="47">
        <f>12*Z54</f>
        <v>72</v>
      </c>
      <c r="Y54" s="22">
        <f>(X54*20)/42.5</f>
        <v>33.88235294117647</v>
      </c>
      <c r="Z54" s="6">
        <v>6</v>
      </c>
      <c r="AD54" s="47"/>
      <c r="AE54">
        <v>45</v>
      </c>
      <c r="AF54">
        <v>0</v>
      </c>
      <c r="AG54">
        <v>0</v>
      </c>
      <c r="AH54" s="22">
        <f>AE54+AF54/20+AG54/240</f>
        <v>45</v>
      </c>
      <c r="AI54">
        <v>6</v>
      </c>
      <c r="AJ54">
        <v>0</v>
      </c>
      <c r="AK54">
        <v>0</v>
      </c>
      <c r="AL54" s="22">
        <f>Z54*1</f>
        <v>6</v>
      </c>
      <c r="AM54" s="22">
        <f>Y54/12</f>
        <v>2.823529411764706</v>
      </c>
      <c r="BR54" s="36"/>
      <c r="BU54" s="20"/>
      <c r="BY54" s="19">
        <f>W54+(BR54*12*Q54)+BV54</f>
        <v>540</v>
      </c>
      <c r="BZ54" s="19">
        <f>BY54/Q54</f>
        <v>72</v>
      </c>
      <c r="CL54">
        <f>A54*1</f>
        <v>1407</v>
      </c>
      <c r="CM54" s="2" t="s">
        <v>1193</v>
      </c>
      <c r="CN54" t="s">
        <v>809</v>
      </c>
    </row>
    <row r="55" spans="1:92" ht="12.75">
      <c r="A55" s="15">
        <v>1407</v>
      </c>
      <c r="B55" s="14" t="s">
        <v>756</v>
      </c>
      <c r="C55" s="14" t="s">
        <v>1018</v>
      </c>
      <c r="D55" s="14" t="s">
        <v>9</v>
      </c>
      <c r="E55" s="14" t="s">
        <v>195</v>
      </c>
      <c r="F55" s="2" t="s">
        <v>90</v>
      </c>
      <c r="G55" s="2">
        <v>1</v>
      </c>
      <c r="H55" s="2" t="s">
        <v>325</v>
      </c>
      <c r="I55" s="10">
        <v>2.5</v>
      </c>
      <c r="J55" s="22">
        <v>14.5</v>
      </c>
      <c r="K55" s="2" t="s">
        <v>1001</v>
      </c>
      <c r="L55" s="14" t="s">
        <v>240</v>
      </c>
      <c r="M55" s="2" t="s">
        <v>353</v>
      </c>
      <c r="N55" s="14" t="s">
        <v>1032</v>
      </c>
      <c r="O55" s="14" t="s">
        <v>928</v>
      </c>
      <c r="P55" s="2" t="s">
        <v>1178</v>
      </c>
      <c r="Q55" s="10">
        <v>2.5</v>
      </c>
      <c r="W55" s="47">
        <f>Q55*X55</f>
        <v>435</v>
      </c>
      <c r="X55" s="47">
        <f>12*Z55</f>
        <v>174</v>
      </c>
      <c r="Y55" s="22">
        <f>(X55*20)/42.5</f>
        <v>81.88235294117646</v>
      </c>
      <c r="Z55" s="6">
        <v>14.5</v>
      </c>
      <c r="AD55" s="47"/>
      <c r="AE55">
        <v>36</v>
      </c>
      <c r="AF55">
        <v>5</v>
      </c>
      <c r="AG55">
        <v>0</v>
      </c>
      <c r="AH55" s="22">
        <f>AE55+AF55/20+AG55/240</f>
        <v>36.25</v>
      </c>
      <c r="AI55">
        <v>14</v>
      </c>
      <c r="AJ55">
        <v>10</v>
      </c>
      <c r="AK55">
        <v>0</v>
      </c>
      <c r="AL55" s="22">
        <f>Z55*1</f>
        <v>14.5</v>
      </c>
      <c r="AM55" s="22">
        <f>Y55/12</f>
        <v>6.823529411764706</v>
      </c>
      <c r="AW55" s="22">
        <v>14.5</v>
      </c>
      <c r="BA55" s="22">
        <v>14.5</v>
      </c>
      <c r="BR55" s="36"/>
      <c r="BU55" s="20"/>
      <c r="BY55" s="19">
        <f>W55+(BR55*12*Q55)+BV55</f>
        <v>435</v>
      </c>
      <c r="BZ55" s="19">
        <f>BY55/Q55</f>
        <v>174</v>
      </c>
      <c r="CL55">
        <f>A55*1</f>
        <v>1407</v>
      </c>
      <c r="CM55" s="2" t="s">
        <v>353</v>
      </c>
      <c r="CN55" t="s">
        <v>812</v>
      </c>
    </row>
    <row r="56" spans="1:91" ht="12.75">
      <c r="A56" s="15"/>
      <c r="E56" s="14"/>
      <c r="F56" s="2"/>
      <c r="G56" s="2"/>
      <c r="J56" s="22"/>
      <c r="M56" s="2"/>
      <c r="W56" s="47"/>
      <c r="X56" s="47"/>
      <c r="Z56" s="6"/>
      <c r="AD56" s="47"/>
      <c r="AL56" s="22"/>
      <c r="AM56" s="22"/>
      <c r="BD56" s="7"/>
      <c r="BI56" s="7"/>
      <c r="BR56" s="36"/>
      <c r="BU56" s="20"/>
      <c r="CM56" s="2"/>
    </row>
    <row r="57" spans="1:92" ht="12.75">
      <c r="A57" s="15">
        <v>1407</v>
      </c>
      <c r="B57" s="14" t="s">
        <v>756</v>
      </c>
      <c r="C57" s="14" t="s">
        <v>1018</v>
      </c>
      <c r="D57" s="14" t="s">
        <v>9</v>
      </c>
      <c r="E57" s="14" t="s">
        <v>195</v>
      </c>
      <c r="F57" s="2" t="s">
        <v>91</v>
      </c>
      <c r="G57" s="2">
        <v>2</v>
      </c>
      <c r="H57" s="2" t="s">
        <v>6</v>
      </c>
      <c r="K57" s="2" t="s">
        <v>547</v>
      </c>
      <c r="L57" s="14" t="s">
        <v>240</v>
      </c>
      <c r="M57" s="2" t="s">
        <v>548</v>
      </c>
      <c r="N57" s="14" t="s">
        <v>1032</v>
      </c>
      <c r="O57" s="14" t="s">
        <v>924</v>
      </c>
      <c r="P57" s="2" t="s">
        <v>6</v>
      </c>
      <c r="R57" s="10">
        <v>93.5</v>
      </c>
      <c r="BF57" s="7"/>
      <c r="BG57" s="17"/>
      <c r="BH57" s="17"/>
      <c r="BR57" s="36"/>
      <c r="BU57" s="20"/>
      <c r="CL57">
        <f aca="true" t="shared" si="13" ref="CL57:CL65">A57*1</f>
        <v>1407</v>
      </c>
      <c r="CM57" s="2" t="s">
        <v>548</v>
      </c>
      <c r="CN57" t="s">
        <v>38</v>
      </c>
    </row>
    <row r="58" spans="1:91" ht="12.75">
      <c r="A58" s="15">
        <v>1407</v>
      </c>
      <c r="B58" s="14" t="s">
        <v>756</v>
      </c>
      <c r="C58" s="14" t="s">
        <v>1018</v>
      </c>
      <c r="D58" s="14" t="s">
        <v>9</v>
      </c>
      <c r="E58" s="14" t="s">
        <v>195</v>
      </c>
      <c r="F58" s="2" t="s">
        <v>92</v>
      </c>
      <c r="G58" s="2">
        <v>2</v>
      </c>
      <c r="H58" s="2" t="s">
        <v>1190</v>
      </c>
      <c r="K58" s="2" t="s">
        <v>1258</v>
      </c>
      <c r="L58" s="14" t="s">
        <v>240</v>
      </c>
      <c r="M58" s="2" t="s">
        <v>549</v>
      </c>
      <c r="N58" s="14" t="s">
        <v>1202</v>
      </c>
      <c r="O58" s="14" t="s">
        <v>1210</v>
      </c>
      <c r="P58" s="2" t="s">
        <v>6</v>
      </c>
      <c r="R58" s="10">
        <v>93.5</v>
      </c>
      <c r="BF58" s="7"/>
      <c r="BG58" s="17"/>
      <c r="BH58" s="17"/>
      <c r="BR58" s="36"/>
      <c r="BU58" s="20"/>
      <c r="CL58">
        <f t="shared" si="13"/>
        <v>1407</v>
      </c>
      <c r="CM58" s="2" t="s">
        <v>549</v>
      </c>
    </row>
    <row r="59" spans="1:92" ht="12.75">
      <c r="A59" s="15">
        <v>1407</v>
      </c>
      <c r="B59" s="14" t="s">
        <v>756</v>
      </c>
      <c r="C59" s="14" t="s">
        <v>1018</v>
      </c>
      <c r="D59" s="14" t="s">
        <v>9</v>
      </c>
      <c r="E59" s="14" t="s">
        <v>195</v>
      </c>
      <c r="F59" s="2" t="s">
        <v>93</v>
      </c>
      <c r="G59" s="2">
        <v>2</v>
      </c>
      <c r="H59" s="2" t="s">
        <v>496</v>
      </c>
      <c r="J59" s="22"/>
      <c r="K59" s="2" t="s">
        <v>538</v>
      </c>
      <c r="L59" s="14" t="s">
        <v>240</v>
      </c>
      <c r="M59" s="2" t="s">
        <v>540</v>
      </c>
      <c r="N59" s="14" t="s">
        <v>488</v>
      </c>
      <c r="O59" s="14" t="s">
        <v>6</v>
      </c>
      <c r="P59" s="2" t="s">
        <v>6</v>
      </c>
      <c r="R59" s="10">
        <v>110</v>
      </c>
      <c r="W59" s="47">
        <f>(R59*Y59)/20</f>
        <v>159.5</v>
      </c>
      <c r="Y59" s="22">
        <f>AM59*12</f>
        <v>29</v>
      </c>
      <c r="Z59" s="6"/>
      <c r="AH59" s="22">
        <f>(AM59*R59)/20</f>
        <v>13.291666666666666</v>
      </c>
      <c r="AL59" s="22"/>
      <c r="AM59" s="22">
        <f>29/12</f>
        <v>2.4166666666666665</v>
      </c>
      <c r="BU59" s="20"/>
      <c r="BY59" s="19">
        <f aca="true" t="shared" si="14" ref="BY59:BY65">W59+(BR59*12*Q59)+BV59</f>
        <v>159.5</v>
      </c>
      <c r="BZ59" s="19"/>
      <c r="CL59">
        <f t="shared" si="13"/>
        <v>1407</v>
      </c>
      <c r="CM59" s="2" t="s">
        <v>540</v>
      </c>
      <c r="CN59" t="s">
        <v>814</v>
      </c>
    </row>
    <row r="60" spans="1:91" ht="12.75">
      <c r="A60" s="15">
        <v>1407</v>
      </c>
      <c r="B60" s="14" t="s">
        <v>756</v>
      </c>
      <c r="C60" s="14" t="s">
        <v>1018</v>
      </c>
      <c r="D60" s="14" t="s">
        <v>9</v>
      </c>
      <c r="E60" s="14" t="s">
        <v>195</v>
      </c>
      <c r="F60" s="2" t="s">
        <v>94</v>
      </c>
      <c r="G60" s="2">
        <v>2</v>
      </c>
      <c r="H60" s="2" t="s">
        <v>325</v>
      </c>
      <c r="I60" s="10">
        <v>1</v>
      </c>
      <c r="J60" s="22">
        <v>6.3</v>
      </c>
      <c r="K60" s="2" t="s">
        <v>376</v>
      </c>
      <c r="L60" s="14" t="s">
        <v>240</v>
      </c>
      <c r="M60" s="2" t="s">
        <v>332</v>
      </c>
      <c r="N60" s="14" t="s">
        <v>308</v>
      </c>
      <c r="O60" s="14" t="s">
        <v>261</v>
      </c>
      <c r="P60" s="2" t="s">
        <v>432</v>
      </c>
      <c r="Q60" s="10">
        <v>1</v>
      </c>
      <c r="T60" s="26">
        <v>75</v>
      </c>
      <c r="U60" s="26">
        <v>12</v>
      </c>
      <c r="V60" s="26">
        <v>0</v>
      </c>
      <c r="W60" s="47">
        <f>T60+U60/20+V60/240</f>
        <v>75.6</v>
      </c>
      <c r="X60" s="47">
        <f>W60/Q60</f>
        <v>75.6</v>
      </c>
      <c r="Z60" s="6">
        <f>X60/12</f>
        <v>6.3</v>
      </c>
      <c r="AA60">
        <v>75</v>
      </c>
      <c r="AB60">
        <v>12</v>
      </c>
      <c r="AC60">
        <v>0</v>
      </c>
      <c r="AD60" s="47">
        <f>AA60+AB60/20+AC60/240</f>
        <v>75.6</v>
      </c>
      <c r="AE60">
        <v>6</v>
      </c>
      <c r="AF60">
        <v>6</v>
      </c>
      <c r="AG60">
        <v>0</v>
      </c>
      <c r="AH60" s="22">
        <f aca="true" t="shared" si="15" ref="AH60:AH65">AE60+AF60/20+AG60/240</f>
        <v>6.3</v>
      </c>
      <c r="AI60">
        <v>6</v>
      </c>
      <c r="AJ60">
        <v>6</v>
      </c>
      <c r="AK60">
        <v>0</v>
      </c>
      <c r="AL60" s="22">
        <f>Z60*1</f>
        <v>6.3</v>
      </c>
      <c r="AM60" s="22"/>
      <c r="AZ60" s="22">
        <v>6.3</v>
      </c>
      <c r="BU60" s="20"/>
      <c r="BY60" s="19">
        <f t="shared" si="14"/>
        <v>75.6</v>
      </c>
      <c r="BZ60" s="19">
        <f>BY60/Q60</f>
        <v>75.6</v>
      </c>
      <c r="CL60">
        <f t="shared" si="13"/>
        <v>1407</v>
      </c>
      <c r="CM60" s="2" t="s">
        <v>332</v>
      </c>
    </row>
    <row r="61" spans="1:91" ht="12.75">
      <c r="A61" s="15">
        <v>1407</v>
      </c>
      <c r="B61" s="14" t="s">
        <v>756</v>
      </c>
      <c r="C61" s="14" t="s">
        <v>1018</v>
      </c>
      <c r="D61" s="14" t="s">
        <v>9</v>
      </c>
      <c r="E61" s="14" t="s">
        <v>195</v>
      </c>
      <c r="F61" s="2" t="s">
        <v>95</v>
      </c>
      <c r="G61" s="2">
        <v>2</v>
      </c>
      <c r="H61" s="2" t="s">
        <v>325</v>
      </c>
      <c r="I61" s="10">
        <v>2</v>
      </c>
      <c r="J61" s="22">
        <v>5.125</v>
      </c>
      <c r="K61" s="2" t="s">
        <v>382</v>
      </c>
      <c r="L61" s="14" t="s">
        <v>240</v>
      </c>
      <c r="M61" s="2" t="s">
        <v>355</v>
      </c>
      <c r="N61" s="14" t="s">
        <v>308</v>
      </c>
      <c r="O61" s="14" t="s">
        <v>251</v>
      </c>
      <c r="P61" s="2" t="s">
        <v>201</v>
      </c>
      <c r="Q61" s="10">
        <v>2</v>
      </c>
      <c r="W61" s="47">
        <f>Q61*X61</f>
        <v>123</v>
      </c>
      <c r="X61" s="47">
        <f>12*Z61</f>
        <v>61.5</v>
      </c>
      <c r="Z61" s="6">
        <f>5+2/20+6/240</f>
        <v>5.125</v>
      </c>
      <c r="AE61">
        <v>10</v>
      </c>
      <c r="AF61">
        <v>5</v>
      </c>
      <c r="AG61">
        <v>0</v>
      </c>
      <c r="AH61" s="22">
        <f t="shared" si="15"/>
        <v>10.25</v>
      </c>
      <c r="AI61">
        <v>5</v>
      </c>
      <c r="AJ61">
        <v>2</v>
      </c>
      <c r="AK61">
        <v>6</v>
      </c>
      <c r="AL61" s="22">
        <f>Z61*1</f>
        <v>5.125</v>
      </c>
      <c r="AM61" s="22"/>
      <c r="BD61" s="22">
        <v>5.125</v>
      </c>
      <c r="BF61" s="7"/>
      <c r="BG61" s="17"/>
      <c r="BH61" s="17"/>
      <c r="BR61" s="36"/>
      <c r="BU61" s="20"/>
      <c r="BY61" s="19">
        <f t="shared" si="14"/>
        <v>123</v>
      </c>
      <c r="BZ61" s="19">
        <f>BY61/Q61</f>
        <v>61.5</v>
      </c>
      <c r="CL61">
        <f t="shared" si="13"/>
        <v>1407</v>
      </c>
      <c r="CM61" s="2" t="s">
        <v>355</v>
      </c>
    </row>
    <row r="62" spans="1:91" ht="12.75">
      <c r="A62" s="15">
        <v>1407</v>
      </c>
      <c r="B62" s="14" t="s">
        <v>756</v>
      </c>
      <c r="C62" s="14" t="s">
        <v>1018</v>
      </c>
      <c r="D62" s="14" t="s">
        <v>9</v>
      </c>
      <c r="E62" s="14" t="s">
        <v>195</v>
      </c>
      <c r="F62" s="2" t="s">
        <v>96</v>
      </c>
      <c r="G62" s="2">
        <v>2</v>
      </c>
      <c r="H62" s="2" t="s">
        <v>325</v>
      </c>
      <c r="I62" s="10">
        <v>1</v>
      </c>
      <c r="J62" s="22">
        <v>4.25</v>
      </c>
      <c r="K62" s="2" t="s">
        <v>419</v>
      </c>
      <c r="L62" s="14" t="s">
        <v>240</v>
      </c>
      <c r="M62" s="2" t="s">
        <v>355</v>
      </c>
      <c r="N62" s="14" t="s">
        <v>308</v>
      </c>
      <c r="O62" s="14" t="s">
        <v>251</v>
      </c>
      <c r="P62" s="2" t="s">
        <v>1114</v>
      </c>
      <c r="Q62" s="10">
        <v>1</v>
      </c>
      <c r="T62" s="26">
        <v>51</v>
      </c>
      <c r="U62" s="26">
        <v>0</v>
      </c>
      <c r="V62" s="26">
        <v>0</v>
      </c>
      <c r="W62" s="47">
        <f>T62+U62/20+V62/240</f>
        <v>51</v>
      </c>
      <c r="X62" s="47">
        <f>W62/Q62</f>
        <v>51</v>
      </c>
      <c r="Z62" s="6">
        <f>X62/12</f>
        <v>4.25</v>
      </c>
      <c r="AA62">
        <v>51</v>
      </c>
      <c r="AB62">
        <v>0</v>
      </c>
      <c r="AC62">
        <v>0</v>
      </c>
      <c r="AD62" s="47">
        <f>AA62+AB62/20+AC62/240</f>
        <v>51</v>
      </c>
      <c r="AE62">
        <v>4</v>
      </c>
      <c r="AF62">
        <v>5</v>
      </c>
      <c r="AG62">
        <v>0</v>
      </c>
      <c r="AH62" s="22">
        <f t="shared" si="15"/>
        <v>4.25</v>
      </c>
      <c r="AI62">
        <v>4</v>
      </c>
      <c r="AJ62">
        <v>5</v>
      </c>
      <c r="AK62">
        <v>0</v>
      </c>
      <c r="AL62" s="22">
        <f>Z62*1</f>
        <v>4.25</v>
      </c>
      <c r="AM62" s="22"/>
      <c r="BF62" s="7"/>
      <c r="BG62" s="22">
        <v>4.25</v>
      </c>
      <c r="BH62" s="17"/>
      <c r="BR62" s="36"/>
      <c r="BU62" s="20"/>
      <c r="BY62" s="19">
        <f t="shared" si="14"/>
        <v>51</v>
      </c>
      <c r="BZ62" s="19">
        <f>BY62/Q62</f>
        <v>51</v>
      </c>
      <c r="CL62">
        <f t="shared" si="13"/>
        <v>1407</v>
      </c>
      <c r="CM62" s="2" t="s">
        <v>355</v>
      </c>
    </row>
    <row r="63" spans="1:91" ht="12.75">
      <c r="A63" s="15">
        <v>1407</v>
      </c>
      <c r="B63" s="14" t="s">
        <v>756</v>
      </c>
      <c r="C63" s="14" t="s">
        <v>1018</v>
      </c>
      <c r="D63" s="14" t="s">
        <v>9</v>
      </c>
      <c r="E63" s="14" t="s">
        <v>195</v>
      </c>
      <c r="F63" s="2" t="s">
        <v>97</v>
      </c>
      <c r="G63" s="2">
        <v>2</v>
      </c>
      <c r="H63" s="2" t="s">
        <v>1291</v>
      </c>
      <c r="K63" s="2" t="s">
        <v>544</v>
      </c>
      <c r="L63" s="14" t="s">
        <v>240</v>
      </c>
      <c r="M63" s="2" t="s">
        <v>552</v>
      </c>
      <c r="N63" s="14" t="s">
        <v>1287</v>
      </c>
      <c r="O63" s="14" t="s">
        <v>574</v>
      </c>
      <c r="P63" s="2" t="s">
        <v>1094</v>
      </c>
      <c r="R63" s="10">
        <v>18</v>
      </c>
      <c r="T63" s="26">
        <v>32</v>
      </c>
      <c r="U63" s="26">
        <v>8</v>
      </c>
      <c r="V63" s="26">
        <v>0</v>
      </c>
      <c r="W63" s="47">
        <f>T63+U63/20+V63/240</f>
        <v>32.4</v>
      </c>
      <c r="Y63" s="22">
        <f>(W63*20)/R63</f>
        <v>36</v>
      </c>
      <c r="Z63" s="6"/>
      <c r="AD63" s="47"/>
      <c r="AE63">
        <v>2</v>
      </c>
      <c r="AF63">
        <v>13</v>
      </c>
      <c r="AG63">
        <v>0</v>
      </c>
      <c r="AH63" s="22">
        <f t="shared" si="15"/>
        <v>2.65</v>
      </c>
      <c r="AM63" s="22">
        <f>Y63/12</f>
        <v>3</v>
      </c>
      <c r="BU63" s="20"/>
      <c r="BY63" s="19">
        <f t="shared" si="14"/>
        <v>32.4</v>
      </c>
      <c r="BZ63" s="19"/>
      <c r="CL63">
        <f t="shared" si="13"/>
        <v>1407</v>
      </c>
      <c r="CM63" s="2" t="s">
        <v>552</v>
      </c>
    </row>
    <row r="64" spans="1:91" ht="12.75">
      <c r="A64" s="15">
        <v>1407</v>
      </c>
      <c r="B64" s="14" t="s">
        <v>756</v>
      </c>
      <c r="C64" s="14" t="s">
        <v>1018</v>
      </c>
      <c r="D64" s="14" t="s">
        <v>9</v>
      </c>
      <c r="E64" s="14" t="s">
        <v>195</v>
      </c>
      <c r="F64" s="2" t="s">
        <v>98</v>
      </c>
      <c r="G64" s="2">
        <v>2</v>
      </c>
      <c r="H64" s="2" t="s">
        <v>325</v>
      </c>
      <c r="I64" s="10">
        <v>1</v>
      </c>
      <c r="J64" s="22">
        <v>4.25</v>
      </c>
      <c r="K64" s="2" t="s">
        <v>612</v>
      </c>
      <c r="L64" s="14" t="s">
        <v>240</v>
      </c>
      <c r="M64" s="2" t="s">
        <v>340</v>
      </c>
      <c r="N64" s="14" t="s">
        <v>308</v>
      </c>
      <c r="O64" s="14" t="s">
        <v>573</v>
      </c>
      <c r="P64" s="2" t="s">
        <v>483</v>
      </c>
      <c r="Q64" s="10">
        <v>1</v>
      </c>
      <c r="W64" s="47">
        <f>Q64*X64</f>
        <v>51</v>
      </c>
      <c r="X64" s="47">
        <f>12*Z64</f>
        <v>51</v>
      </c>
      <c r="Z64" s="6">
        <f>4+5/20</f>
        <v>4.25</v>
      </c>
      <c r="AD64" s="47"/>
      <c r="AE64">
        <v>4</v>
      </c>
      <c r="AF64">
        <v>5</v>
      </c>
      <c r="AG64">
        <v>0</v>
      </c>
      <c r="AH64" s="22">
        <f t="shared" si="15"/>
        <v>4.25</v>
      </c>
      <c r="AI64">
        <v>4</v>
      </c>
      <c r="AJ64">
        <v>5</v>
      </c>
      <c r="AK64">
        <v>0</v>
      </c>
      <c r="AL64" s="22">
        <f>Z64*1</f>
        <v>4.25</v>
      </c>
      <c r="AZ64" s="22">
        <v>4.25</v>
      </c>
      <c r="BU64" s="20"/>
      <c r="BY64" s="19">
        <f t="shared" si="14"/>
        <v>51</v>
      </c>
      <c r="BZ64" s="19">
        <f>BY64/Q64</f>
        <v>51</v>
      </c>
      <c r="CL64">
        <f t="shared" si="13"/>
        <v>1407</v>
      </c>
      <c r="CM64" s="2" t="s">
        <v>340</v>
      </c>
    </row>
    <row r="65" spans="1:91" ht="12.75">
      <c r="A65" s="15">
        <v>1407</v>
      </c>
      <c r="B65" s="14" t="s">
        <v>756</v>
      </c>
      <c r="C65" s="14" t="s">
        <v>1018</v>
      </c>
      <c r="D65" s="14" t="s">
        <v>9</v>
      </c>
      <c r="E65" s="14" t="s">
        <v>195</v>
      </c>
      <c r="F65" s="2" t="s">
        <v>81</v>
      </c>
      <c r="G65" s="2">
        <v>2</v>
      </c>
      <c r="H65" s="2" t="s">
        <v>713</v>
      </c>
      <c r="K65" s="2" t="s">
        <v>545</v>
      </c>
      <c r="L65" s="14" t="s">
        <v>240</v>
      </c>
      <c r="M65" s="2" t="s">
        <v>542</v>
      </c>
      <c r="N65" s="14" t="s">
        <v>712</v>
      </c>
      <c r="O65" s="14" t="s">
        <v>574</v>
      </c>
      <c r="P65" s="2" t="s">
        <v>6</v>
      </c>
      <c r="R65" s="10">
        <v>18</v>
      </c>
      <c r="W65" s="47">
        <f>(2+11/20)*12</f>
        <v>30.599999999999998</v>
      </c>
      <c r="X65" s="47"/>
      <c r="Y65" s="22">
        <f>(W65*20)/R65</f>
        <v>34</v>
      </c>
      <c r="Z65" s="6"/>
      <c r="AD65" s="47"/>
      <c r="AE65">
        <v>2</v>
      </c>
      <c r="AF65">
        <v>11</v>
      </c>
      <c r="AG65">
        <v>0</v>
      </c>
      <c r="AH65" s="22">
        <f t="shared" si="15"/>
        <v>2.55</v>
      </c>
      <c r="AM65" s="22">
        <f>Y65/12</f>
        <v>2.8333333333333335</v>
      </c>
      <c r="BU65" s="20"/>
      <c r="BY65" s="19">
        <f t="shared" si="14"/>
        <v>30.599999999999998</v>
      </c>
      <c r="BZ65" s="19"/>
      <c r="CL65">
        <f t="shared" si="13"/>
        <v>1407</v>
      </c>
      <c r="CM65" s="2" t="s">
        <v>542</v>
      </c>
    </row>
    <row r="66" spans="1:91" ht="12.75">
      <c r="A66" s="15"/>
      <c r="E66" s="14"/>
      <c r="F66" s="2"/>
      <c r="G66" s="2"/>
      <c r="M66" s="2"/>
      <c r="Z66" s="6"/>
      <c r="AD66" s="47"/>
      <c r="AH66" s="22"/>
      <c r="BU66" s="20"/>
      <c r="BY66" s="19"/>
      <c r="BZ66" s="19"/>
      <c r="CM66" s="2"/>
    </row>
    <row r="67" spans="1:91" ht="12.75">
      <c r="A67" s="15">
        <v>1407</v>
      </c>
      <c r="B67" s="14" t="s">
        <v>756</v>
      </c>
      <c r="C67" s="14" t="s">
        <v>1018</v>
      </c>
      <c r="D67" s="14" t="s">
        <v>9</v>
      </c>
      <c r="E67" s="14" t="s">
        <v>195</v>
      </c>
      <c r="F67" s="2" t="s">
        <v>82</v>
      </c>
      <c r="G67" s="2">
        <v>3</v>
      </c>
      <c r="H67" t="s">
        <v>325</v>
      </c>
      <c r="I67" s="10">
        <v>4</v>
      </c>
      <c r="J67" s="22">
        <v>4.25</v>
      </c>
      <c r="K67" t="s">
        <v>420</v>
      </c>
      <c r="L67" s="14" t="s">
        <v>240</v>
      </c>
      <c r="M67" s="2" t="s">
        <v>355</v>
      </c>
      <c r="N67" s="14" t="s">
        <v>308</v>
      </c>
      <c r="O67" s="14" t="s">
        <v>251</v>
      </c>
      <c r="P67" s="2" t="s">
        <v>1224</v>
      </c>
      <c r="Q67" s="10">
        <v>4</v>
      </c>
      <c r="W67" s="47">
        <f>Q67*X67</f>
        <v>204</v>
      </c>
      <c r="X67" s="47">
        <f>12*Z67</f>
        <v>51</v>
      </c>
      <c r="Z67" s="6">
        <f>4+5/20</f>
        <v>4.25</v>
      </c>
      <c r="AE67">
        <v>17</v>
      </c>
      <c r="AF67">
        <v>0</v>
      </c>
      <c r="AG67">
        <v>0</v>
      </c>
      <c r="AH67" s="22">
        <f>AE67+AF67/20+AG67/240</f>
        <v>17</v>
      </c>
      <c r="AI67">
        <v>4</v>
      </c>
      <c r="AJ67">
        <v>5</v>
      </c>
      <c r="AK67">
        <v>0</v>
      </c>
      <c r="AL67" s="22">
        <f>Z67*1</f>
        <v>4.25</v>
      </c>
      <c r="AM67" s="22"/>
      <c r="AZ67" s="7"/>
      <c r="BA67" s="17"/>
      <c r="BB67" s="17"/>
      <c r="BI67" s="22">
        <v>4.25</v>
      </c>
      <c r="BR67" s="36"/>
      <c r="BU67" s="20"/>
      <c r="BY67" s="19">
        <f>W67+(BR67*12*Q67)+BV67</f>
        <v>204</v>
      </c>
      <c r="BZ67" s="19">
        <f>BY67/Q67</f>
        <v>51</v>
      </c>
      <c r="CL67">
        <f aca="true" t="shared" si="16" ref="CL67:CL73">A67*1</f>
        <v>1407</v>
      </c>
      <c r="CM67" s="2" t="s">
        <v>355</v>
      </c>
    </row>
    <row r="68" spans="1:91" ht="12.75">
      <c r="A68" s="15">
        <v>1407</v>
      </c>
      <c r="B68" s="14" t="s">
        <v>756</v>
      </c>
      <c r="C68" s="14" t="s">
        <v>1018</v>
      </c>
      <c r="D68" s="14" t="s">
        <v>9</v>
      </c>
      <c r="E68" s="14" t="s">
        <v>195</v>
      </c>
      <c r="F68" s="2" t="s">
        <v>83</v>
      </c>
      <c r="G68" s="2">
        <v>3</v>
      </c>
      <c r="H68" t="s">
        <v>1160</v>
      </c>
      <c r="I68" s="10">
        <v>4.5</v>
      </c>
      <c r="J68" s="22">
        <v>1.875</v>
      </c>
      <c r="K68" t="s">
        <v>292</v>
      </c>
      <c r="L68" s="14" t="s">
        <v>240</v>
      </c>
      <c r="M68" s="2" t="s">
        <v>1161</v>
      </c>
      <c r="N68" s="14" t="s">
        <v>1149</v>
      </c>
      <c r="O68" s="14" t="s">
        <v>241</v>
      </c>
      <c r="P68" s="2" t="s">
        <v>587</v>
      </c>
      <c r="Q68" s="10">
        <v>4.5</v>
      </c>
      <c r="W68" s="47">
        <f>Q68*X68</f>
        <v>101.25</v>
      </c>
      <c r="X68" s="47">
        <f>12*Z68</f>
        <v>22.5</v>
      </c>
      <c r="Z68" s="6">
        <f>1+17/20+6/240</f>
        <v>1.875</v>
      </c>
      <c r="AE68">
        <v>8</v>
      </c>
      <c r="AF68">
        <v>8</v>
      </c>
      <c r="AG68">
        <v>9</v>
      </c>
      <c r="AH68" s="22">
        <f>AE68+AF68/20+AG68/240</f>
        <v>8.4375</v>
      </c>
      <c r="AI68">
        <v>1</v>
      </c>
      <c r="AJ68">
        <v>17</v>
      </c>
      <c r="AK68">
        <v>6</v>
      </c>
      <c r="AL68" s="22">
        <f>Z68*1</f>
        <v>1.875</v>
      </c>
      <c r="AM68" s="22"/>
      <c r="AZ68" s="7"/>
      <c r="BA68" s="17"/>
      <c r="BB68" s="17"/>
      <c r="BI68" s="22">
        <v>1.875</v>
      </c>
      <c r="BR68" s="36"/>
      <c r="BU68" s="20"/>
      <c r="BY68" s="19">
        <f>W68+(BR68*12*Q68)+BV68</f>
        <v>101.25</v>
      </c>
      <c r="BZ68" s="19">
        <f>BY68/Q68</f>
        <v>22.5</v>
      </c>
      <c r="CL68">
        <f t="shared" si="16"/>
        <v>1407</v>
      </c>
      <c r="CM68" s="2" t="s">
        <v>1161</v>
      </c>
    </row>
    <row r="69" spans="1:91" ht="12.75">
      <c r="A69" s="15">
        <v>1407</v>
      </c>
      <c r="B69" s="14" t="s">
        <v>756</v>
      </c>
      <c r="C69" s="14" t="s">
        <v>1018</v>
      </c>
      <c r="D69" s="14" t="s">
        <v>9</v>
      </c>
      <c r="E69" s="14" t="s">
        <v>195</v>
      </c>
      <c r="F69" s="2" t="s">
        <v>84</v>
      </c>
      <c r="G69" s="2">
        <v>3</v>
      </c>
      <c r="H69" t="s">
        <v>1160</v>
      </c>
      <c r="I69" s="10">
        <v>2</v>
      </c>
      <c r="J69" s="22">
        <v>1.875</v>
      </c>
      <c r="K69" t="s">
        <v>287</v>
      </c>
      <c r="L69" s="14" t="s">
        <v>240</v>
      </c>
      <c r="M69" s="2" t="s">
        <v>1161</v>
      </c>
      <c r="N69" s="14" t="s">
        <v>1149</v>
      </c>
      <c r="O69" s="14" t="s">
        <v>241</v>
      </c>
      <c r="P69" s="2" t="s">
        <v>187</v>
      </c>
      <c r="Q69" s="10">
        <v>2</v>
      </c>
      <c r="W69" s="47">
        <f>Q69*X69</f>
        <v>45</v>
      </c>
      <c r="X69" s="47">
        <f>12*Z69</f>
        <v>22.5</v>
      </c>
      <c r="Z69" s="6">
        <f>1+17/20+6/240</f>
        <v>1.875</v>
      </c>
      <c r="AA69">
        <v>22</v>
      </c>
      <c r="AB69">
        <v>10</v>
      </c>
      <c r="AC69">
        <v>0</v>
      </c>
      <c r="AD69" s="47">
        <f>AA69+AB69/20+AC69/240</f>
        <v>22.5</v>
      </c>
      <c r="AE69">
        <v>1</v>
      </c>
      <c r="AF69">
        <v>17</v>
      </c>
      <c r="AG69">
        <v>6</v>
      </c>
      <c r="AH69" s="22">
        <f>AE69+AF69/20+AG69/240</f>
        <v>1.875</v>
      </c>
      <c r="AI69">
        <v>1</v>
      </c>
      <c r="AJ69">
        <v>17</v>
      </c>
      <c r="AK69">
        <v>6</v>
      </c>
      <c r="AL69" s="22">
        <f>Z69*1</f>
        <v>1.875</v>
      </c>
      <c r="AM69" s="22"/>
      <c r="BD69" s="7"/>
      <c r="BI69" s="22">
        <v>1.875</v>
      </c>
      <c r="BR69" s="36"/>
      <c r="BU69" s="20"/>
      <c r="BY69" s="19">
        <f>W69+(BR69*12*Q69)+BV69</f>
        <v>45</v>
      </c>
      <c r="BZ69" s="19">
        <f>BY69/Q69</f>
        <v>22.5</v>
      </c>
      <c r="CL69">
        <f t="shared" si="16"/>
        <v>1407</v>
      </c>
      <c r="CM69" s="2" t="s">
        <v>1161</v>
      </c>
    </row>
    <row r="70" spans="1:91" ht="12.75">
      <c r="A70" s="15">
        <v>1407</v>
      </c>
      <c r="B70" s="14" t="s">
        <v>756</v>
      </c>
      <c r="C70" s="14" t="s">
        <v>1018</v>
      </c>
      <c r="D70" s="14" t="s">
        <v>9</v>
      </c>
      <c r="E70" s="14" t="s">
        <v>195</v>
      </c>
      <c r="F70" s="2" t="s">
        <v>85</v>
      </c>
      <c r="G70" s="2">
        <v>3</v>
      </c>
      <c r="H70" t="s">
        <v>1160</v>
      </c>
      <c r="I70" s="10">
        <v>1</v>
      </c>
      <c r="K70" t="s">
        <v>986</v>
      </c>
      <c r="L70" s="14" t="s">
        <v>240</v>
      </c>
      <c r="M70" s="2" t="s">
        <v>1163</v>
      </c>
      <c r="N70" s="14" t="s">
        <v>1149</v>
      </c>
      <c r="O70" s="14" t="s">
        <v>919</v>
      </c>
      <c r="P70" s="2" t="s">
        <v>628</v>
      </c>
      <c r="Q70" s="10">
        <v>1</v>
      </c>
      <c r="W70" s="47"/>
      <c r="X70" s="47"/>
      <c r="Z70" s="6"/>
      <c r="AD70" s="47"/>
      <c r="AH70" s="22"/>
      <c r="AM70" s="22"/>
      <c r="BD70" s="7"/>
      <c r="BR70" s="36"/>
      <c r="BU70" s="20"/>
      <c r="BY70" s="19"/>
      <c r="BZ70" s="19"/>
      <c r="CL70">
        <f t="shared" si="16"/>
        <v>1407</v>
      </c>
      <c r="CM70" s="2" t="s">
        <v>1163</v>
      </c>
    </row>
    <row r="71" spans="1:91" ht="12.75">
      <c r="A71" s="15">
        <v>1407</v>
      </c>
      <c r="B71" s="14" t="s">
        <v>756</v>
      </c>
      <c r="C71" s="14" t="s">
        <v>1018</v>
      </c>
      <c r="D71" s="14" t="s">
        <v>9</v>
      </c>
      <c r="E71" s="14" t="s">
        <v>195</v>
      </c>
      <c r="F71" s="2" t="s">
        <v>86</v>
      </c>
      <c r="G71" s="2">
        <v>3</v>
      </c>
      <c r="H71" t="s">
        <v>325</v>
      </c>
      <c r="I71" s="10">
        <v>2</v>
      </c>
      <c r="J71" s="22">
        <v>0.975</v>
      </c>
      <c r="K71" t="s">
        <v>386</v>
      </c>
      <c r="L71" s="14" t="s">
        <v>240</v>
      </c>
      <c r="M71" s="2" t="s">
        <v>334</v>
      </c>
      <c r="N71" s="14" t="s">
        <v>308</v>
      </c>
      <c r="O71" s="14" t="s">
        <v>6</v>
      </c>
      <c r="P71" s="2" t="s">
        <v>938</v>
      </c>
      <c r="Q71" s="10">
        <v>2</v>
      </c>
      <c r="W71" s="47">
        <f>12*(1+19/20)</f>
        <v>23.4</v>
      </c>
      <c r="X71" s="47">
        <f>W71/Q71</f>
        <v>11.7</v>
      </c>
      <c r="Z71" s="6">
        <f>X71/12</f>
        <v>0.975</v>
      </c>
      <c r="AD71" s="47"/>
      <c r="AE71">
        <v>1</v>
      </c>
      <c r="AF71">
        <v>19</v>
      </c>
      <c r="AG71">
        <v>0</v>
      </c>
      <c r="AH71" s="22">
        <f>AE71+AF71/20+AG71/240</f>
        <v>1.95</v>
      </c>
      <c r="AL71" s="22">
        <f>Z71*1</f>
        <v>0.975</v>
      </c>
      <c r="AM71" s="22"/>
      <c r="BD71" s="7"/>
      <c r="BI71" s="22">
        <v>0.975</v>
      </c>
      <c r="BR71" s="36"/>
      <c r="BU71" s="20"/>
      <c r="BY71" s="19">
        <f>W71+(BR71*12*Q71)+BV71</f>
        <v>23.4</v>
      </c>
      <c r="BZ71" s="19">
        <f>BY71/Q71</f>
        <v>11.7</v>
      </c>
      <c r="CL71">
        <f t="shared" si="16"/>
        <v>1407</v>
      </c>
      <c r="CM71" s="2" t="s">
        <v>334</v>
      </c>
    </row>
    <row r="72" spans="1:91" ht="12.75">
      <c r="A72" s="15">
        <v>1407</v>
      </c>
      <c r="B72" s="14" t="s">
        <v>756</v>
      </c>
      <c r="C72" s="14" t="s">
        <v>1018</v>
      </c>
      <c r="D72" s="14" t="s">
        <v>9</v>
      </c>
      <c r="E72" s="14" t="s">
        <v>195</v>
      </c>
      <c r="F72" s="2" t="s">
        <v>87</v>
      </c>
      <c r="G72" s="2">
        <v>3</v>
      </c>
      <c r="H72" t="s">
        <v>325</v>
      </c>
      <c r="I72" s="10">
        <v>25</v>
      </c>
      <c r="J72" s="22">
        <v>4</v>
      </c>
      <c r="K72" t="s">
        <v>380</v>
      </c>
      <c r="L72" s="14" t="s">
        <v>240</v>
      </c>
      <c r="M72" s="2" t="s">
        <v>328</v>
      </c>
      <c r="N72" s="14" t="s">
        <v>308</v>
      </c>
      <c r="O72" s="14" t="s">
        <v>241</v>
      </c>
      <c r="P72" s="2" t="s">
        <v>1050</v>
      </c>
      <c r="Q72" s="10">
        <v>25</v>
      </c>
      <c r="W72" s="47">
        <f>Q72*X72</f>
        <v>1200</v>
      </c>
      <c r="X72" s="47">
        <f>12*Z72</f>
        <v>48</v>
      </c>
      <c r="Z72" s="6">
        <v>4</v>
      </c>
      <c r="AD72" s="47"/>
      <c r="AH72" s="22">
        <f>200/2</f>
        <v>100</v>
      </c>
      <c r="AI72">
        <v>4</v>
      </c>
      <c r="AJ72">
        <v>0</v>
      </c>
      <c r="AK72">
        <v>0</v>
      </c>
      <c r="AL72" s="22">
        <f>Z72*1</f>
        <v>4</v>
      </c>
      <c r="AM72" s="22"/>
      <c r="BE72" s="22">
        <v>4</v>
      </c>
      <c r="BI72" s="7"/>
      <c r="BR72" s="36"/>
      <c r="BU72" s="20"/>
      <c r="BY72" s="19">
        <f>W72+(BR72*12*Q72)+BV72</f>
        <v>1200</v>
      </c>
      <c r="BZ72" s="19">
        <f>BY72/Q72</f>
        <v>48</v>
      </c>
      <c r="CL72">
        <f t="shared" si="16"/>
        <v>1407</v>
      </c>
      <c r="CM72" s="2" t="s">
        <v>328</v>
      </c>
    </row>
    <row r="73" spans="1:91" ht="12.75">
      <c r="A73" s="15">
        <v>1407</v>
      </c>
      <c r="B73" s="14" t="s">
        <v>756</v>
      </c>
      <c r="C73" s="14" t="s">
        <v>1018</v>
      </c>
      <c r="D73" s="14" t="s">
        <v>9</v>
      </c>
      <c r="E73" s="14" t="s">
        <v>195</v>
      </c>
      <c r="F73" s="2" t="s">
        <v>88</v>
      </c>
      <c r="G73" s="2">
        <v>3</v>
      </c>
      <c r="H73" t="s">
        <v>325</v>
      </c>
      <c r="I73" s="10">
        <v>25</v>
      </c>
      <c r="J73" s="22">
        <v>4</v>
      </c>
      <c r="K73" t="s">
        <v>389</v>
      </c>
      <c r="L73" s="14" t="s">
        <v>240</v>
      </c>
      <c r="M73" s="2" t="s">
        <v>357</v>
      </c>
      <c r="N73" s="14" t="s">
        <v>308</v>
      </c>
      <c r="O73" s="14" t="s">
        <v>1210</v>
      </c>
      <c r="P73" s="2" t="s">
        <v>1050</v>
      </c>
      <c r="Q73" s="10">
        <v>25</v>
      </c>
      <c r="W73" s="47">
        <f>Q73*X73</f>
        <v>1200</v>
      </c>
      <c r="X73" s="47">
        <f>12*Z73</f>
        <v>48</v>
      </c>
      <c r="Z73" s="6">
        <v>4</v>
      </c>
      <c r="AD73" s="47"/>
      <c r="AH73" s="22">
        <f>200/2</f>
        <v>100</v>
      </c>
      <c r="AI73">
        <v>4</v>
      </c>
      <c r="AJ73">
        <v>0</v>
      </c>
      <c r="AK73">
        <v>0</v>
      </c>
      <c r="AL73" s="22">
        <f>Z73*1</f>
        <v>4</v>
      </c>
      <c r="AM73" s="22"/>
      <c r="BE73" s="22">
        <v>4</v>
      </c>
      <c r="BI73" s="7"/>
      <c r="BR73" s="36"/>
      <c r="BU73" s="20"/>
      <c r="BY73" s="19">
        <f>W73+(BR73*12*Q73)+BV73</f>
        <v>1200</v>
      </c>
      <c r="BZ73" s="19">
        <f>BY73/Q73</f>
        <v>48</v>
      </c>
      <c r="CL73">
        <f t="shared" si="16"/>
        <v>1407</v>
      </c>
      <c r="CM73" s="2" t="s">
        <v>357</v>
      </c>
    </row>
    <row r="74" spans="1:91" ht="12.75">
      <c r="A74" s="15"/>
      <c r="E74" s="14"/>
      <c r="F74" s="2"/>
      <c r="G74" s="2"/>
      <c r="M74" s="2"/>
      <c r="W74" s="47"/>
      <c r="X74" s="47"/>
      <c r="Z74" s="6"/>
      <c r="AD74" s="47"/>
      <c r="AM74" s="22"/>
      <c r="BI74" s="7"/>
      <c r="BR74" s="36"/>
      <c r="BU74" s="20"/>
      <c r="CM74" s="2"/>
    </row>
    <row r="75" spans="1:91" ht="12.75">
      <c r="A75" s="15">
        <v>1407</v>
      </c>
      <c r="B75" s="14" t="s">
        <v>831</v>
      </c>
      <c r="C75" s="14" t="s">
        <v>214</v>
      </c>
      <c r="D75" s="14" t="s">
        <v>188</v>
      </c>
      <c r="E75" s="14" t="s">
        <v>199</v>
      </c>
      <c r="F75" s="2" t="s">
        <v>99</v>
      </c>
      <c r="G75" s="2"/>
      <c r="H75" s="2" t="s">
        <v>325</v>
      </c>
      <c r="I75" s="10">
        <v>4</v>
      </c>
      <c r="J75" s="22">
        <v>4.1</v>
      </c>
      <c r="K75" s="2" t="s">
        <v>421</v>
      </c>
      <c r="L75" s="14" t="s">
        <v>240</v>
      </c>
      <c r="M75" s="2" t="s">
        <v>355</v>
      </c>
      <c r="N75" s="14" t="s">
        <v>308</v>
      </c>
      <c r="O75" s="14" t="s">
        <v>251</v>
      </c>
      <c r="P75" s="2" t="s">
        <v>1042</v>
      </c>
      <c r="Q75" s="10">
        <v>4</v>
      </c>
      <c r="W75" s="47">
        <f>Q75*X75</f>
        <v>196.79999999999998</v>
      </c>
      <c r="X75" s="47">
        <f>12*Z75</f>
        <v>49.199999999999996</v>
      </c>
      <c r="Z75" s="6">
        <f>4+2/20</f>
        <v>4.1</v>
      </c>
      <c r="AD75" s="47"/>
      <c r="AE75">
        <v>16</v>
      </c>
      <c r="AF75">
        <v>8</v>
      </c>
      <c r="AG75">
        <v>0</v>
      </c>
      <c r="AH75" s="22">
        <f>AE75+AF75/20+AG75/240</f>
        <v>16.4</v>
      </c>
      <c r="AI75">
        <v>4</v>
      </c>
      <c r="AJ75">
        <v>2</v>
      </c>
      <c r="AK75">
        <v>0</v>
      </c>
      <c r="AL75" s="22">
        <f>Z75*1</f>
        <v>4.1</v>
      </c>
      <c r="AM75" s="22"/>
      <c r="BF75" s="22">
        <v>4.1</v>
      </c>
      <c r="BI75" s="7"/>
      <c r="BR75" s="36"/>
      <c r="BU75" s="20"/>
      <c r="BY75" s="19">
        <f>W75+(BR75*12*Q75)+BV75</f>
        <v>196.79999999999998</v>
      </c>
      <c r="BZ75" s="19">
        <f>BY75/Q75</f>
        <v>49.199999999999996</v>
      </c>
      <c r="CL75">
        <f>A75*1</f>
        <v>1407</v>
      </c>
      <c r="CM75" s="2" t="s">
        <v>355</v>
      </c>
    </row>
    <row r="76" spans="1:91" ht="12.75">
      <c r="A76" s="15"/>
      <c r="E76" s="14"/>
      <c r="F76" s="2"/>
      <c r="G76" s="2"/>
      <c r="M76" s="2"/>
      <c r="W76" s="47"/>
      <c r="X76" s="47"/>
      <c r="Z76" s="6"/>
      <c r="AD76" s="47"/>
      <c r="AH76" s="22"/>
      <c r="AM76" s="22"/>
      <c r="BR76" s="36"/>
      <c r="BU76" s="20"/>
      <c r="BY76" s="19"/>
      <c r="BZ76" s="19"/>
      <c r="CM76" s="2"/>
    </row>
    <row r="77" spans="1:91" ht="12.75">
      <c r="A77" s="15">
        <v>1407</v>
      </c>
      <c r="B77" s="14" t="s">
        <v>756</v>
      </c>
      <c r="C77" s="14" t="s">
        <v>214</v>
      </c>
      <c r="D77" s="14" t="s">
        <v>188</v>
      </c>
      <c r="E77" s="14" t="s">
        <v>199</v>
      </c>
      <c r="F77" s="2" t="s">
        <v>100</v>
      </c>
      <c r="G77" s="2"/>
      <c r="H77" s="2" t="s">
        <v>325</v>
      </c>
      <c r="I77" s="10">
        <v>4</v>
      </c>
      <c r="J77" s="22">
        <v>4.2</v>
      </c>
      <c r="K77" s="2" t="s">
        <v>972</v>
      </c>
      <c r="L77" s="14" t="s">
        <v>240</v>
      </c>
      <c r="M77" s="2" t="s">
        <v>349</v>
      </c>
      <c r="N77" s="14" t="s">
        <v>308</v>
      </c>
      <c r="O77" s="14" t="s">
        <v>919</v>
      </c>
      <c r="P77" s="2" t="s">
        <v>1042</v>
      </c>
      <c r="Q77" s="10">
        <v>4</v>
      </c>
      <c r="W77" s="47">
        <f>Q77*X77</f>
        <v>201.60000000000002</v>
      </c>
      <c r="X77" s="47">
        <f>12*Z77</f>
        <v>50.400000000000006</v>
      </c>
      <c r="Z77" s="6">
        <f>4+4/20</f>
        <v>4.2</v>
      </c>
      <c r="AD77" s="47"/>
      <c r="AE77">
        <v>16</v>
      </c>
      <c r="AF77">
        <v>16</v>
      </c>
      <c r="AG77">
        <v>0</v>
      </c>
      <c r="AH77" s="22">
        <f>AE77+AF77/20+AG77/240</f>
        <v>16.8</v>
      </c>
      <c r="AI77">
        <v>4</v>
      </c>
      <c r="AJ77">
        <v>4</v>
      </c>
      <c r="AK77">
        <v>0</v>
      </c>
      <c r="AL77" s="22">
        <f>Z77*1</f>
        <v>4.2</v>
      </c>
      <c r="AM77" s="22"/>
      <c r="BF77" s="22">
        <v>4.2</v>
      </c>
      <c r="BI77" s="7"/>
      <c r="BR77" s="36"/>
      <c r="BU77" s="20"/>
      <c r="BY77" s="19">
        <f>W77+(BR77*12*Q77)+BV77</f>
        <v>201.60000000000002</v>
      </c>
      <c r="BZ77" s="19">
        <f>BY77/Q77</f>
        <v>50.400000000000006</v>
      </c>
      <c r="CL77">
        <f>A77*1</f>
        <v>1407</v>
      </c>
      <c r="CM77" s="2" t="s">
        <v>349</v>
      </c>
    </row>
    <row r="78" spans="1:91" ht="12.75">
      <c r="A78" s="15"/>
      <c r="E78" s="14"/>
      <c r="F78" s="2"/>
      <c r="G78" s="2"/>
      <c r="M78" s="2"/>
      <c r="W78" s="47"/>
      <c r="X78" s="47"/>
      <c r="Z78" s="6"/>
      <c r="AD78" s="47"/>
      <c r="AH78" s="22"/>
      <c r="BI78" s="7"/>
      <c r="BR78" s="36"/>
      <c r="BU78" s="20"/>
      <c r="CM78" s="2"/>
    </row>
    <row r="79" spans="1:92" ht="12.75">
      <c r="A79" s="15" t="s">
        <v>52</v>
      </c>
      <c r="B79" s="14" t="s">
        <v>831</v>
      </c>
      <c r="C79" s="14" t="s">
        <v>214</v>
      </c>
      <c r="D79" s="14" t="s">
        <v>188</v>
      </c>
      <c r="E79" s="14" t="s">
        <v>200</v>
      </c>
      <c r="F79" s="2" t="s">
        <v>101</v>
      </c>
      <c r="G79" s="2">
        <v>1</v>
      </c>
      <c r="H79" s="2" t="s">
        <v>325</v>
      </c>
      <c r="I79" s="10">
        <v>9</v>
      </c>
      <c r="J79" s="22">
        <v>6.25</v>
      </c>
      <c r="K79" s="2" t="s">
        <v>1313</v>
      </c>
      <c r="L79" s="14" t="s">
        <v>240</v>
      </c>
      <c r="M79" s="2" t="s">
        <v>326</v>
      </c>
      <c r="N79" s="14" t="s">
        <v>308</v>
      </c>
      <c r="O79" s="14" t="s">
        <v>258</v>
      </c>
      <c r="P79" s="2" t="s">
        <v>1240</v>
      </c>
      <c r="Q79" s="10">
        <v>9</v>
      </c>
      <c r="W79" s="47">
        <f>Q79*X79</f>
        <v>675</v>
      </c>
      <c r="X79" s="47">
        <f>12*Z79</f>
        <v>75</v>
      </c>
      <c r="Y79" s="22">
        <f>(X79*20)/32</f>
        <v>46.875</v>
      </c>
      <c r="Z79" s="6">
        <f>6+5/20</f>
        <v>6.25</v>
      </c>
      <c r="AH79" s="22">
        <f>Q79*Z79</f>
        <v>56.25</v>
      </c>
      <c r="AI79">
        <v>6</v>
      </c>
      <c r="AJ79">
        <v>5</v>
      </c>
      <c r="AK79">
        <v>0</v>
      </c>
      <c r="AL79" s="22">
        <f>Z79*1</f>
        <v>6.25</v>
      </c>
      <c r="AM79" s="22">
        <f>Y79/12</f>
        <v>3.90625</v>
      </c>
      <c r="AW79" s="7"/>
      <c r="AX79" s="22">
        <v>6.25</v>
      </c>
      <c r="BR79" s="36"/>
      <c r="BU79" s="20"/>
      <c r="BY79" s="19">
        <f>W79+(BR79*12*Q79)+BV79</f>
        <v>675</v>
      </c>
      <c r="BZ79" s="19">
        <f>BY79/Q79</f>
        <v>75</v>
      </c>
      <c r="CL79" t="e">
        <f>A79*1</f>
        <v>#VALUE!</v>
      </c>
      <c r="CM79" s="2" t="s">
        <v>326</v>
      </c>
      <c r="CN79" t="s">
        <v>21</v>
      </c>
    </row>
    <row r="80" spans="1:92" ht="12.75">
      <c r="A80" s="15" t="s">
        <v>52</v>
      </c>
      <c r="B80" s="14" t="s">
        <v>831</v>
      </c>
      <c r="C80" s="14" t="s">
        <v>214</v>
      </c>
      <c r="D80" s="14" t="s">
        <v>188</v>
      </c>
      <c r="E80" s="14" t="s">
        <v>200</v>
      </c>
      <c r="F80" s="2" t="s">
        <v>108</v>
      </c>
      <c r="G80" s="2">
        <v>1</v>
      </c>
      <c r="H80" s="2" t="s">
        <v>325</v>
      </c>
      <c r="I80" s="10">
        <v>9</v>
      </c>
      <c r="J80" s="22">
        <v>6.25</v>
      </c>
      <c r="K80" s="2" t="s">
        <v>1266</v>
      </c>
      <c r="L80" s="14" t="s">
        <v>240</v>
      </c>
      <c r="M80" s="2" t="s">
        <v>358</v>
      </c>
      <c r="N80" s="14" t="s">
        <v>306</v>
      </c>
      <c r="O80" s="14" t="s">
        <v>1269</v>
      </c>
      <c r="P80" s="2" t="s">
        <v>1240</v>
      </c>
      <c r="Q80" s="10">
        <v>9</v>
      </c>
      <c r="W80" s="47">
        <f>Q80*X80</f>
        <v>675</v>
      </c>
      <c r="X80" s="47">
        <f>12*Z80</f>
        <v>75</v>
      </c>
      <c r="Y80" s="22">
        <f>(X80*20)/32</f>
        <v>46.875</v>
      </c>
      <c r="Z80" s="6">
        <f>6+5/20</f>
        <v>6.25</v>
      </c>
      <c r="AH80" s="22">
        <f>Q80*Z80</f>
        <v>56.25</v>
      </c>
      <c r="AI80">
        <v>6</v>
      </c>
      <c r="AJ80">
        <v>5</v>
      </c>
      <c r="AK80">
        <v>0</v>
      </c>
      <c r="AL80" s="22">
        <f>Z80*1</f>
        <v>6.25</v>
      </c>
      <c r="AM80" s="22">
        <f>Y80/12</f>
        <v>3.90625</v>
      </c>
      <c r="AW80" s="7"/>
      <c r="AX80" s="22">
        <v>6.25</v>
      </c>
      <c r="BR80" s="36"/>
      <c r="BU80" s="20"/>
      <c r="BY80" s="19">
        <f>W80+(BR80*12*Q80)+BV80</f>
        <v>675</v>
      </c>
      <c r="BZ80" s="19">
        <f>BY80/Q80</f>
        <v>75</v>
      </c>
      <c r="CL80" t="e">
        <f>A80*1</f>
        <v>#VALUE!</v>
      </c>
      <c r="CM80" s="2" t="s">
        <v>358</v>
      </c>
      <c r="CN80" t="s">
        <v>502</v>
      </c>
    </row>
    <row r="81" spans="1:92" ht="12.75">
      <c r="A81" s="15" t="s">
        <v>52</v>
      </c>
      <c r="B81" s="14" t="s">
        <v>831</v>
      </c>
      <c r="C81" s="14" t="s">
        <v>214</v>
      </c>
      <c r="D81" s="14" t="s">
        <v>188</v>
      </c>
      <c r="E81" s="14" t="s">
        <v>200</v>
      </c>
      <c r="F81" s="2" t="s">
        <v>109</v>
      </c>
      <c r="G81" s="2">
        <v>1</v>
      </c>
      <c r="H81" s="2" t="s">
        <v>325</v>
      </c>
      <c r="I81" s="10">
        <v>9</v>
      </c>
      <c r="J81" s="22">
        <v>4.25</v>
      </c>
      <c r="K81" s="2" t="s">
        <v>647</v>
      </c>
      <c r="L81" s="14" t="s">
        <v>240</v>
      </c>
      <c r="M81" s="2" t="s">
        <v>340</v>
      </c>
      <c r="N81" s="14" t="s">
        <v>308</v>
      </c>
      <c r="O81" s="14" t="s">
        <v>573</v>
      </c>
      <c r="P81" s="2" t="s">
        <v>1243</v>
      </c>
      <c r="Q81" s="10">
        <v>9</v>
      </c>
      <c r="W81" s="47">
        <f>Q81*X81</f>
        <v>459</v>
      </c>
      <c r="X81" s="47">
        <f>12*Z81</f>
        <v>51</v>
      </c>
      <c r="Y81" s="22">
        <f>(X81*20)/32</f>
        <v>31.875</v>
      </c>
      <c r="Z81" s="6">
        <f>4+5/20</f>
        <v>4.25</v>
      </c>
      <c r="AE81">
        <v>38</v>
      </c>
      <c r="AF81">
        <v>5</v>
      </c>
      <c r="AG81">
        <v>0</v>
      </c>
      <c r="AH81" s="22">
        <f>AE81+AF81/20+AG81/240</f>
        <v>38.25</v>
      </c>
      <c r="AI81">
        <v>4</v>
      </c>
      <c r="AJ81">
        <v>5</v>
      </c>
      <c r="AK81">
        <v>0</v>
      </c>
      <c r="AL81" s="22">
        <f>Z81*1</f>
        <v>4.25</v>
      </c>
      <c r="AM81" s="22">
        <f>Y81/12</f>
        <v>2.65625</v>
      </c>
      <c r="BU81" s="20"/>
      <c r="BY81" s="19">
        <f>W81+(BR81*12*Q81)+BV81</f>
        <v>459</v>
      </c>
      <c r="BZ81" s="19">
        <f>BY81/Q81</f>
        <v>51</v>
      </c>
      <c r="CL81" t="e">
        <f>A81*1</f>
        <v>#VALUE!</v>
      </c>
      <c r="CM81" s="2" t="s">
        <v>340</v>
      </c>
      <c r="CN81" t="s">
        <v>502</v>
      </c>
    </row>
    <row r="82" spans="1:91" ht="12.75">
      <c r="A82" s="15" t="s">
        <v>52</v>
      </c>
      <c r="B82" s="14" t="s">
        <v>831</v>
      </c>
      <c r="C82" s="14" t="s">
        <v>214</v>
      </c>
      <c r="D82" s="14" t="s">
        <v>188</v>
      </c>
      <c r="E82" s="14" t="s">
        <v>200</v>
      </c>
      <c r="F82" s="2" t="s">
        <v>110</v>
      </c>
      <c r="G82" s="2">
        <v>1</v>
      </c>
      <c r="H82" s="2" t="s">
        <v>325</v>
      </c>
      <c r="I82" s="10">
        <v>2</v>
      </c>
      <c r="J82" s="22">
        <v>6.25</v>
      </c>
      <c r="K82" s="2" t="s">
        <v>1264</v>
      </c>
      <c r="L82" s="14" t="s">
        <v>240</v>
      </c>
      <c r="M82" s="2" t="s">
        <v>358</v>
      </c>
      <c r="N82" s="14" t="s">
        <v>306</v>
      </c>
      <c r="O82" s="14" t="s">
        <v>1269</v>
      </c>
      <c r="P82" s="2" t="s">
        <v>1178</v>
      </c>
      <c r="Q82" s="10">
        <v>2</v>
      </c>
      <c r="W82" s="47">
        <f>Q82*X82</f>
        <v>150</v>
      </c>
      <c r="X82" s="47">
        <f>12*Z82</f>
        <v>75</v>
      </c>
      <c r="Z82" s="6">
        <f>6+5/20</f>
        <v>6.25</v>
      </c>
      <c r="AE82">
        <v>12</v>
      </c>
      <c r="AF82">
        <v>10</v>
      </c>
      <c r="AG82">
        <v>0</v>
      </c>
      <c r="AH82" s="22">
        <f>AE82+AF82/20+AG82/240</f>
        <v>12.5</v>
      </c>
      <c r="AI82">
        <v>6</v>
      </c>
      <c r="AJ82">
        <v>5</v>
      </c>
      <c r="AK82">
        <v>0</v>
      </c>
      <c r="AL82" s="22">
        <f>Z82*1</f>
        <v>6.25</v>
      </c>
      <c r="AM82" s="22"/>
      <c r="BA82" s="22">
        <v>6.25</v>
      </c>
      <c r="BB82" s="17"/>
      <c r="BR82" s="36"/>
      <c r="BU82" s="20"/>
      <c r="BY82" s="19">
        <f>W82+(BR82*12*Q82)+BV82</f>
        <v>150</v>
      </c>
      <c r="BZ82" s="19">
        <f>BY82/Q82</f>
        <v>75</v>
      </c>
      <c r="CL82" t="e">
        <f>A82*1</f>
        <v>#VALUE!</v>
      </c>
      <c r="CM82" s="2" t="s">
        <v>358</v>
      </c>
    </row>
    <row r="83" spans="1:91" ht="12.75">
      <c r="A83" s="15"/>
      <c r="E83" s="14"/>
      <c r="F83" s="2"/>
      <c r="G83" s="2"/>
      <c r="M83" s="2"/>
      <c r="Z83" s="6"/>
      <c r="AM83" s="22"/>
      <c r="BA83" s="17"/>
      <c r="BB83" s="7"/>
      <c r="BR83" s="36"/>
      <c r="BU83" s="20"/>
      <c r="CM83" s="2"/>
    </row>
    <row r="84" spans="1:91" ht="12.75">
      <c r="A84" s="15" t="s">
        <v>52</v>
      </c>
      <c r="B84" s="14" t="s">
        <v>831</v>
      </c>
      <c r="C84" s="14" t="s">
        <v>214</v>
      </c>
      <c r="D84" s="14" t="s">
        <v>188</v>
      </c>
      <c r="E84" s="14" t="s">
        <v>200</v>
      </c>
      <c r="F84" s="2" t="s">
        <v>111</v>
      </c>
      <c r="G84" s="2">
        <v>2</v>
      </c>
      <c r="H84" s="2" t="s">
        <v>325</v>
      </c>
      <c r="I84" s="10">
        <v>1</v>
      </c>
      <c r="J84" s="22">
        <v>5.9</v>
      </c>
      <c r="K84" s="2" t="s">
        <v>1303</v>
      </c>
      <c r="L84" s="14" t="s">
        <v>240</v>
      </c>
      <c r="M84" s="2" t="s">
        <v>339</v>
      </c>
      <c r="N84" s="14" t="s">
        <v>308</v>
      </c>
      <c r="O84" s="14" t="s">
        <v>578</v>
      </c>
      <c r="P84" s="2" t="s">
        <v>430</v>
      </c>
      <c r="Q84" s="10">
        <v>1</v>
      </c>
      <c r="W84" s="47">
        <f>Q84*X84</f>
        <v>70.80000000000001</v>
      </c>
      <c r="X84" s="47">
        <f>12*Z84</f>
        <v>70.80000000000001</v>
      </c>
      <c r="Z84" s="6">
        <f>5+18/20</f>
        <v>5.9</v>
      </c>
      <c r="AD84" s="47"/>
      <c r="AE84">
        <v>5</v>
      </c>
      <c r="AF84">
        <v>18</v>
      </c>
      <c r="AG84">
        <v>0</v>
      </c>
      <c r="AH84" s="22">
        <f>AE84+AF84/20+AG84/240</f>
        <v>5.9</v>
      </c>
      <c r="AI84">
        <v>5</v>
      </c>
      <c r="AJ84">
        <v>18</v>
      </c>
      <c r="AK84">
        <v>0</v>
      </c>
      <c r="AL84" s="22">
        <f>Z84*1</f>
        <v>5.9</v>
      </c>
      <c r="AZ84" s="22">
        <v>5.9</v>
      </c>
      <c r="BD84" s="7"/>
      <c r="BR84" s="36"/>
      <c r="BU84" s="20"/>
      <c r="BY84" s="19">
        <f aca="true" t="shared" si="17" ref="BY84:BY91">W84+(BR84*12*Q84)+BV84</f>
        <v>70.80000000000001</v>
      </c>
      <c r="BZ84" s="19">
        <f>BY84/Q84</f>
        <v>70.80000000000001</v>
      </c>
      <c r="CL84" t="e">
        <f aca="true" t="shared" si="18" ref="CL84:CL91">A84*1</f>
        <v>#VALUE!</v>
      </c>
      <c r="CM84" s="2" t="s">
        <v>339</v>
      </c>
    </row>
    <row r="85" spans="1:91" ht="12.75">
      <c r="A85" s="15" t="s">
        <v>52</v>
      </c>
      <c r="B85" s="14" t="s">
        <v>831</v>
      </c>
      <c r="C85" s="14" t="s">
        <v>214</v>
      </c>
      <c r="D85" s="14" t="s">
        <v>188</v>
      </c>
      <c r="E85" s="14" t="s">
        <v>200</v>
      </c>
      <c r="F85" s="2" t="s">
        <v>112</v>
      </c>
      <c r="G85" s="2">
        <v>2</v>
      </c>
      <c r="H85" s="2" t="s">
        <v>325</v>
      </c>
      <c r="I85" s="10">
        <v>1</v>
      </c>
      <c r="J85" s="22">
        <v>4.15</v>
      </c>
      <c r="K85" s="2" t="s">
        <v>645</v>
      </c>
      <c r="L85" s="14" t="s">
        <v>240</v>
      </c>
      <c r="M85" s="2" t="s">
        <v>340</v>
      </c>
      <c r="N85" s="14" t="s">
        <v>308</v>
      </c>
      <c r="O85" s="14" t="s">
        <v>573</v>
      </c>
      <c r="P85" s="2" t="s">
        <v>1115</v>
      </c>
      <c r="Q85" s="10">
        <v>1</v>
      </c>
      <c r="W85" s="47">
        <f>Q85*X85</f>
        <v>49.800000000000004</v>
      </c>
      <c r="X85" s="47">
        <f>12*Z85</f>
        <v>49.800000000000004</v>
      </c>
      <c r="Z85" s="6">
        <f>4+3/20</f>
        <v>4.15</v>
      </c>
      <c r="AD85" s="47"/>
      <c r="AE85">
        <v>4</v>
      </c>
      <c r="AF85">
        <v>3</v>
      </c>
      <c r="AG85">
        <v>0</v>
      </c>
      <c r="AH85" s="22">
        <f>AE85+AF85/20+AG85/240</f>
        <v>4.15</v>
      </c>
      <c r="AI85">
        <v>4</v>
      </c>
      <c r="AJ85">
        <v>3</v>
      </c>
      <c r="AK85">
        <v>0</v>
      </c>
      <c r="AL85" s="22">
        <f>Z85*1</f>
        <v>4.15</v>
      </c>
      <c r="BD85" s="7"/>
      <c r="BG85" s="22">
        <v>4.15</v>
      </c>
      <c r="BR85" s="36"/>
      <c r="BU85" s="20"/>
      <c r="BY85" s="19">
        <f t="shared" si="17"/>
        <v>49.800000000000004</v>
      </c>
      <c r="BZ85" s="19">
        <f>BY85/Q85</f>
        <v>49.800000000000004</v>
      </c>
      <c r="CL85" t="e">
        <f t="shared" si="18"/>
        <v>#VALUE!</v>
      </c>
      <c r="CM85" s="2" t="s">
        <v>340</v>
      </c>
    </row>
    <row r="86" spans="1:91" ht="12.75">
      <c r="A86" s="15" t="s">
        <v>52</v>
      </c>
      <c r="B86" s="14" t="s">
        <v>831</v>
      </c>
      <c r="C86" s="14" t="s">
        <v>214</v>
      </c>
      <c r="D86" s="14" t="s">
        <v>188</v>
      </c>
      <c r="E86" s="14" t="s">
        <v>200</v>
      </c>
      <c r="F86" s="2" t="s">
        <v>113</v>
      </c>
      <c r="G86" s="2">
        <v>2</v>
      </c>
      <c r="H86" s="2" t="s">
        <v>325</v>
      </c>
      <c r="I86" s="10">
        <v>1</v>
      </c>
      <c r="J86" s="22">
        <v>4.15</v>
      </c>
      <c r="K86" s="2" t="s">
        <v>1299</v>
      </c>
      <c r="L86" s="14" t="s">
        <v>240</v>
      </c>
      <c r="M86" s="2" t="s">
        <v>338</v>
      </c>
      <c r="N86" s="14" t="s">
        <v>308</v>
      </c>
      <c r="O86" s="14" t="s">
        <v>256</v>
      </c>
      <c r="P86" s="2" t="s">
        <v>197</v>
      </c>
      <c r="Q86" s="10">
        <v>1</v>
      </c>
      <c r="W86" s="47">
        <f>Q86*X86</f>
        <v>49.800000000000004</v>
      </c>
      <c r="X86" s="47">
        <f>12*Z86</f>
        <v>49.800000000000004</v>
      </c>
      <c r="Z86" s="6">
        <f>4+3/20</f>
        <v>4.15</v>
      </c>
      <c r="AD86" s="47"/>
      <c r="AE86">
        <v>4</v>
      </c>
      <c r="AF86">
        <v>3</v>
      </c>
      <c r="AG86">
        <v>0</v>
      </c>
      <c r="AH86" s="22">
        <f>AE86+AF86/20+AG86/240</f>
        <v>4.15</v>
      </c>
      <c r="AI86">
        <v>4</v>
      </c>
      <c r="AJ86">
        <v>3</v>
      </c>
      <c r="AK86">
        <v>0</v>
      </c>
      <c r="AL86" s="22">
        <f>Z86*1</f>
        <v>4.15</v>
      </c>
      <c r="AZ86" s="22">
        <v>4.15</v>
      </c>
      <c r="BI86" s="7"/>
      <c r="BR86" s="36"/>
      <c r="BU86" s="20"/>
      <c r="BY86" s="19">
        <f t="shared" si="17"/>
        <v>49.800000000000004</v>
      </c>
      <c r="BZ86" s="19">
        <f>BY86/Q86</f>
        <v>49.800000000000004</v>
      </c>
      <c r="CL86" t="e">
        <f t="shared" si="18"/>
        <v>#VALUE!</v>
      </c>
      <c r="CM86" s="2" t="s">
        <v>338</v>
      </c>
    </row>
    <row r="87" spans="1:91" ht="12.75">
      <c r="A87" s="15" t="s">
        <v>52</v>
      </c>
      <c r="B87" s="14" t="s">
        <v>831</v>
      </c>
      <c r="C87" s="14" t="s">
        <v>214</v>
      </c>
      <c r="D87" s="14" t="s">
        <v>188</v>
      </c>
      <c r="E87" s="14" t="s">
        <v>200</v>
      </c>
      <c r="F87" s="2" t="s">
        <v>114</v>
      </c>
      <c r="G87" s="2">
        <v>2</v>
      </c>
      <c r="H87" s="2" t="s">
        <v>325</v>
      </c>
      <c r="J87" s="22"/>
      <c r="K87" s="2" t="s">
        <v>554</v>
      </c>
      <c r="L87" s="14" t="s">
        <v>240</v>
      </c>
      <c r="M87" s="2" t="s">
        <v>539</v>
      </c>
      <c r="N87" s="14" t="s">
        <v>308</v>
      </c>
      <c r="O87" s="14" t="s">
        <v>272</v>
      </c>
      <c r="P87" s="2" t="s">
        <v>1095</v>
      </c>
      <c r="R87" s="10">
        <v>18</v>
      </c>
      <c r="W87" s="47">
        <f>(12*(2+9/20+6/240))</f>
        <v>29.700000000000003</v>
      </c>
      <c r="X87" s="47"/>
      <c r="Y87" s="22">
        <f>(20*W87)/R87</f>
        <v>33</v>
      </c>
      <c r="AD87" s="47"/>
      <c r="AE87">
        <v>2</v>
      </c>
      <c r="AF87">
        <v>9</v>
      </c>
      <c r="AG87">
        <v>6</v>
      </c>
      <c r="AH87" s="22">
        <f>AE87+AF87/20+AG87/240</f>
        <v>2.475</v>
      </c>
      <c r="AL87" s="22"/>
      <c r="AM87" s="22">
        <f>Y87/12</f>
        <v>2.75</v>
      </c>
      <c r="BI87" s="22"/>
      <c r="BR87" s="36"/>
      <c r="BU87" s="20"/>
      <c r="BY87" s="19">
        <f t="shared" si="17"/>
        <v>29.700000000000003</v>
      </c>
      <c r="BZ87" s="19"/>
      <c r="CL87" t="e">
        <f t="shared" si="18"/>
        <v>#VALUE!</v>
      </c>
      <c r="CM87" s="2" t="s">
        <v>539</v>
      </c>
    </row>
    <row r="88" spans="1:91" ht="12.75">
      <c r="A88" s="15" t="s">
        <v>52</v>
      </c>
      <c r="B88" s="14" t="s">
        <v>831</v>
      </c>
      <c r="C88" s="14" t="s">
        <v>214</v>
      </c>
      <c r="D88" s="14" t="s">
        <v>188</v>
      </c>
      <c r="E88" s="14" t="s">
        <v>200</v>
      </c>
      <c r="F88" s="2" t="s">
        <v>115</v>
      </c>
      <c r="G88" s="2">
        <v>2</v>
      </c>
      <c r="H88" s="2" t="s">
        <v>325</v>
      </c>
      <c r="I88" s="10">
        <v>2</v>
      </c>
      <c r="J88" s="22">
        <v>4.2</v>
      </c>
      <c r="K88" s="2" t="s">
        <v>988</v>
      </c>
      <c r="L88" s="14" t="s">
        <v>240</v>
      </c>
      <c r="M88" s="2" t="s">
        <v>349</v>
      </c>
      <c r="N88" s="14" t="s">
        <v>308</v>
      </c>
      <c r="O88" s="14" t="s">
        <v>919</v>
      </c>
      <c r="P88" s="2" t="s">
        <v>1059</v>
      </c>
      <c r="Q88" s="10">
        <v>2</v>
      </c>
      <c r="W88" s="47">
        <f>(12*(4+4/20))</f>
        <v>50.400000000000006</v>
      </c>
      <c r="X88" s="47">
        <f>W88/Q88</f>
        <v>25.200000000000003</v>
      </c>
      <c r="Z88" s="6">
        <f>4+4/20</f>
        <v>4.2</v>
      </c>
      <c r="AD88" s="47"/>
      <c r="AH88" s="22">
        <f>Q88*Z88</f>
        <v>8.4</v>
      </c>
      <c r="AI88">
        <v>4</v>
      </c>
      <c r="AJ88">
        <v>4</v>
      </c>
      <c r="AK88">
        <v>0</v>
      </c>
      <c r="AL88" s="22">
        <f>Z88*1</f>
        <v>4.2</v>
      </c>
      <c r="BD88" s="22">
        <v>4.2</v>
      </c>
      <c r="BI88" s="7"/>
      <c r="BR88" s="36"/>
      <c r="BU88" s="20"/>
      <c r="BY88" s="19">
        <f t="shared" si="17"/>
        <v>50.400000000000006</v>
      </c>
      <c r="BZ88" s="19">
        <f>BY88/Q88</f>
        <v>25.200000000000003</v>
      </c>
      <c r="CL88" t="e">
        <f t="shared" si="18"/>
        <v>#VALUE!</v>
      </c>
      <c r="CM88" s="2" t="s">
        <v>349</v>
      </c>
    </row>
    <row r="89" spans="1:91" ht="12.75">
      <c r="A89" s="15" t="s">
        <v>52</v>
      </c>
      <c r="B89" s="14" t="s">
        <v>831</v>
      </c>
      <c r="C89" s="14" t="s">
        <v>214</v>
      </c>
      <c r="D89" s="14" t="s">
        <v>188</v>
      </c>
      <c r="E89" s="14" t="s">
        <v>200</v>
      </c>
      <c r="F89" s="2" t="s">
        <v>102</v>
      </c>
      <c r="G89" s="2">
        <v>2</v>
      </c>
      <c r="H89" s="2" t="s">
        <v>1227</v>
      </c>
      <c r="I89" s="10">
        <v>4</v>
      </c>
      <c r="J89" s="22">
        <v>3.35</v>
      </c>
      <c r="K89" s="2" t="s">
        <v>653</v>
      </c>
      <c r="L89" s="14" t="s">
        <v>240</v>
      </c>
      <c r="M89" s="2" t="s">
        <v>1231</v>
      </c>
      <c r="N89" s="14" t="s">
        <v>1223</v>
      </c>
      <c r="O89" s="14" t="s">
        <v>573</v>
      </c>
      <c r="P89" s="2" t="s">
        <v>1224</v>
      </c>
      <c r="Q89" s="10">
        <v>4</v>
      </c>
      <c r="W89" s="47">
        <f>(12*(13+8/20))</f>
        <v>160.8</v>
      </c>
      <c r="X89" s="47">
        <f>W89/Q89</f>
        <v>40.2</v>
      </c>
      <c r="Z89" s="6">
        <f>X89/12</f>
        <v>3.35</v>
      </c>
      <c r="AD89" s="47"/>
      <c r="AE89">
        <v>13</v>
      </c>
      <c r="AF89">
        <v>8</v>
      </c>
      <c r="AG89">
        <v>0</v>
      </c>
      <c r="AH89" s="22">
        <f>AE89+AF89/20+AG89/240</f>
        <v>13.4</v>
      </c>
      <c r="AI89">
        <v>3</v>
      </c>
      <c r="AJ89">
        <v>7</v>
      </c>
      <c r="AK89">
        <v>0</v>
      </c>
      <c r="AL89" s="22">
        <f>Z89*1</f>
        <v>3.35</v>
      </c>
      <c r="BI89" s="22">
        <v>3.35</v>
      </c>
      <c r="BR89" s="36"/>
      <c r="BU89" s="20"/>
      <c r="BY89" s="19">
        <f t="shared" si="17"/>
        <v>160.8</v>
      </c>
      <c r="BZ89" s="19">
        <f>BY89/Q89</f>
        <v>40.2</v>
      </c>
      <c r="CL89" t="e">
        <f t="shared" si="18"/>
        <v>#VALUE!</v>
      </c>
      <c r="CM89" s="2" t="s">
        <v>1231</v>
      </c>
    </row>
    <row r="90" spans="1:91" ht="12.75">
      <c r="A90" s="15" t="s">
        <v>52</v>
      </c>
      <c r="B90" s="14" t="s">
        <v>831</v>
      </c>
      <c r="C90" s="14" t="s">
        <v>214</v>
      </c>
      <c r="D90" s="14" t="s">
        <v>188</v>
      </c>
      <c r="E90" s="14" t="s">
        <v>200</v>
      </c>
      <c r="F90" s="2" t="s">
        <v>103</v>
      </c>
      <c r="G90" s="2">
        <v>2</v>
      </c>
      <c r="H90" s="2" t="s">
        <v>401</v>
      </c>
      <c r="I90" s="10">
        <v>4.5</v>
      </c>
      <c r="J90" s="22">
        <v>1.7999999999999998</v>
      </c>
      <c r="K90" s="2" t="s">
        <v>409</v>
      </c>
      <c r="L90" s="14" t="s">
        <v>240</v>
      </c>
      <c r="M90" s="2" t="s">
        <v>402</v>
      </c>
      <c r="N90" s="14" t="s">
        <v>440</v>
      </c>
      <c r="O90" s="14" t="s">
        <v>6</v>
      </c>
      <c r="P90" s="2" t="s">
        <v>587</v>
      </c>
      <c r="Q90" s="10">
        <v>4.5</v>
      </c>
      <c r="W90" s="47">
        <f>12*(8+2/20)</f>
        <v>97.19999999999999</v>
      </c>
      <c r="X90" s="47">
        <f>W90/Q90</f>
        <v>21.599999999999998</v>
      </c>
      <c r="Z90" s="6">
        <f>X90/12</f>
        <v>1.7999999999999998</v>
      </c>
      <c r="AD90" s="47"/>
      <c r="AE90">
        <v>8</v>
      </c>
      <c r="AF90">
        <v>16</v>
      </c>
      <c r="AG90">
        <v>0</v>
      </c>
      <c r="AH90" s="22">
        <f>AE90+AF90/20+AG90/240</f>
        <v>8.8</v>
      </c>
      <c r="AI90">
        <v>1</v>
      </c>
      <c r="AJ90">
        <v>16</v>
      </c>
      <c r="AK90">
        <v>0</v>
      </c>
      <c r="AL90" s="22">
        <f>Z90*1</f>
        <v>1.7999999999999998</v>
      </c>
      <c r="BI90" s="22">
        <v>1.8</v>
      </c>
      <c r="BR90" s="36"/>
      <c r="BU90" s="20"/>
      <c r="BY90" s="19">
        <f t="shared" si="17"/>
        <v>97.19999999999999</v>
      </c>
      <c r="BZ90" s="19">
        <f>BY90/Q90</f>
        <v>21.599999999999998</v>
      </c>
      <c r="CL90" t="e">
        <f t="shared" si="18"/>
        <v>#VALUE!</v>
      </c>
      <c r="CM90" s="2" t="s">
        <v>402</v>
      </c>
    </row>
    <row r="91" spans="1:91" ht="12.75">
      <c r="A91" s="15" t="s">
        <v>52</v>
      </c>
      <c r="B91" s="14" t="s">
        <v>831</v>
      </c>
      <c r="C91" s="14" t="s">
        <v>214</v>
      </c>
      <c r="D91" s="14" t="s">
        <v>188</v>
      </c>
      <c r="E91" s="14" t="s">
        <v>200</v>
      </c>
      <c r="F91" s="2" t="s">
        <v>104</v>
      </c>
      <c r="G91" s="2">
        <v>2</v>
      </c>
      <c r="H91" s="2" t="s">
        <v>401</v>
      </c>
      <c r="I91" s="10">
        <v>1</v>
      </c>
      <c r="J91" s="22">
        <v>1.8</v>
      </c>
      <c r="K91" s="2" t="s">
        <v>1300</v>
      </c>
      <c r="L91" s="14" t="s">
        <v>240</v>
      </c>
      <c r="M91" s="2" t="s">
        <v>403</v>
      </c>
      <c r="N91" s="14" t="s">
        <v>440</v>
      </c>
      <c r="O91" s="14" t="s">
        <v>256</v>
      </c>
      <c r="P91" s="2" t="s">
        <v>186</v>
      </c>
      <c r="Q91" s="10">
        <v>1</v>
      </c>
      <c r="W91" s="47">
        <f>12*(1+16/20)</f>
        <v>21.6</v>
      </c>
      <c r="X91" s="47">
        <f>W91/Q91</f>
        <v>21.6</v>
      </c>
      <c r="Z91" s="6">
        <f>X91/12</f>
        <v>1.8</v>
      </c>
      <c r="AD91" s="47"/>
      <c r="AE91">
        <v>1</v>
      </c>
      <c r="AF91">
        <v>16</v>
      </c>
      <c r="AG91">
        <v>0</v>
      </c>
      <c r="AH91" s="22">
        <f>AE91+AF91/20+AG91/240</f>
        <v>1.8</v>
      </c>
      <c r="AI91">
        <v>1</v>
      </c>
      <c r="AJ91">
        <v>16</v>
      </c>
      <c r="AK91">
        <v>0</v>
      </c>
      <c r="AL91" s="22">
        <f>Z91*1</f>
        <v>1.8</v>
      </c>
      <c r="BI91" s="22">
        <v>1.8</v>
      </c>
      <c r="BR91" s="36"/>
      <c r="BU91" s="20"/>
      <c r="BY91" s="19">
        <f t="shared" si="17"/>
        <v>21.6</v>
      </c>
      <c r="BZ91" s="19">
        <f>BY91/Q91</f>
        <v>21.6</v>
      </c>
      <c r="CL91" t="e">
        <f t="shared" si="18"/>
        <v>#VALUE!</v>
      </c>
      <c r="CM91" s="2" t="s">
        <v>403</v>
      </c>
    </row>
    <row r="92" spans="1:91" ht="12.75">
      <c r="A92" s="15"/>
      <c r="E92" s="14"/>
      <c r="F92" s="2"/>
      <c r="G92" s="2"/>
      <c r="M92" s="2"/>
      <c r="W92" s="47"/>
      <c r="AD92" s="47"/>
      <c r="BU92" s="20"/>
      <c r="BY92" s="19"/>
      <c r="BZ92" s="19"/>
      <c r="CM92" s="2"/>
    </row>
    <row r="93" spans="1:91" ht="12.75">
      <c r="A93" s="15" t="s">
        <v>52</v>
      </c>
      <c r="B93" s="14" t="s">
        <v>831</v>
      </c>
      <c r="C93" s="14" t="s">
        <v>214</v>
      </c>
      <c r="D93" s="14" t="s">
        <v>188</v>
      </c>
      <c r="E93" s="14" t="s">
        <v>202</v>
      </c>
      <c r="F93" s="2" t="s">
        <v>105</v>
      </c>
      <c r="G93" s="2">
        <v>3</v>
      </c>
      <c r="H93" s="2" t="s">
        <v>401</v>
      </c>
      <c r="I93" s="10">
        <v>1</v>
      </c>
      <c r="J93" s="22">
        <v>1.8</v>
      </c>
      <c r="K93" s="2" t="s">
        <v>715</v>
      </c>
      <c r="L93" s="14" t="s">
        <v>240</v>
      </c>
      <c r="M93" s="2" t="s">
        <v>405</v>
      </c>
      <c r="N93" s="14" t="s">
        <v>440</v>
      </c>
      <c r="O93" s="14" t="s">
        <v>256</v>
      </c>
      <c r="P93" s="2" t="s">
        <v>171</v>
      </c>
      <c r="Q93" s="10">
        <v>1</v>
      </c>
      <c r="W93" s="47">
        <f>12*(1+16/20)</f>
        <v>21.6</v>
      </c>
      <c r="X93" s="47">
        <f>W93/Q93</f>
        <v>21.6</v>
      </c>
      <c r="Z93" s="6">
        <f>X93/12</f>
        <v>1.8</v>
      </c>
      <c r="AD93" s="47"/>
      <c r="AE93">
        <v>1</v>
      </c>
      <c r="AF93">
        <v>16</v>
      </c>
      <c r="AG93">
        <v>0</v>
      </c>
      <c r="AH93" s="22">
        <f>AE93+AF93/20+AG93/240</f>
        <v>1.8</v>
      </c>
      <c r="AI93">
        <v>1</v>
      </c>
      <c r="AJ93">
        <v>16</v>
      </c>
      <c r="AK93">
        <v>0</v>
      </c>
      <c r="AL93" s="22">
        <f>Z93*1</f>
        <v>1.8</v>
      </c>
      <c r="BF93" s="7"/>
      <c r="BG93" s="17"/>
      <c r="BH93" s="17"/>
      <c r="BI93" s="22">
        <v>1.8</v>
      </c>
      <c r="BR93" s="36"/>
      <c r="BU93" s="20"/>
      <c r="BY93" s="19">
        <f>W93+(BR93*12*Q93)+BV93</f>
        <v>21.6</v>
      </c>
      <c r="BZ93" s="19">
        <f>BY93/Q93</f>
        <v>21.6</v>
      </c>
      <c r="CL93" t="e">
        <f>A93*1</f>
        <v>#VALUE!</v>
      </c>
      <c r="CM93" s="2" t="s">
        <v>405</v>
      </c>
    </row>
    <row r="94" spans="1:91" ht="12.75">
      <c r="A94" s="15" t="s">
        <v>52</v>
      </c>
      <c r="B94" s="14" t="s">
        <v>831</v>
      </c>
      <c r="C94" s="14" t="s">
        <v>214</v>
      </c>
      <c r="D94" s="14" t="s">
        <v>188</v>
      </c>
      <c r="E94" s="14" t="s">
        <v>202</v>
      </c>
      <c r="F94" s="2" t="s">
        <v>106</v>
      </c>
      <c r="G94" s="2">
        <v>3</v>
      </c>
      <c r="H94" s="2" t="s">
        <v>401</v>
      </c>
      <c r="I94" s="10">
        <v>1</v>
      </c>
      <c r="J94" s="22">
        <v>1.8</v>
      </c>
      <c r="K94" s="2" t="s">
        <v>633</v>
      </c>
      <c r="L94" s="14" t="s">
        <v>240</v>
      </c>
      <c r="M94" s="2" t="s">
        <v>404</v>
      </c>
      <c r="N94" s="14" t="s">
        <v>440</v>
      </c>
      <c r="O94" s="14" t="s">
        <v>580</v>
      </c>
      <c r="P94" s="2" t="s">
        <v>170</v>
      </c>
      <c r="Q94" s="10">
        <v>1</v>
      </c>
      <c r="W94" s="47">
        <f>12*(1+16/20)</f>
        <v>21.6</v>
      </c>
      <c r="X94" s="47">
        <f>W94/Q94</f>
        <v>21.6</v>
      </c>
      <c r="Z94" s="6">
        <f>X94/12</f>
        <v>1.8</v>
      </c>
      <c r="AD94" s="47"/>
      <c r="AE94">
        <v>1</v>
      </c>
      <c r="AF94">
        <v>16</v>
      </c>
      <c r="AG94">
        <v>0</v>
      </c>
      <c r="AH94" s="22">
        <f>AE94+AF94/20+AG94/240</f>
        <v>1.8</v>
      </c>
      <c r="AI94">
        <v>1</v>
      </c>
      <c r="AJ94">
        <v>16</v>
      </c>
      <c r="AK94">
        <v>0</v>
      </c>
      <c r="AL94" s="22">
        <f>Z94*1</f>
        <v>1.8</v>
      </c>
      <c r="AY94" s="7"/>
      <c r="BF94" s="7"/>
      <c r="BG94" s="17"/>
      <c r="BH94" s="17"/>
      <c r="BI94" s="22">
        <v>1.8</v>
      </c>
      <c r="BR94" s="36"/>
      <c r="BU94" s="20"/>
      <c r="BY94" s="19">
        <f>W94+(BR94*12*Q94)+BV94</f>
        <v>21.6</v>
      </c>
      <c r="BZ94" s="19">
        <f>BY94/Q94</f>
        <v>21.6</v>
      </c>
      <c r="CL94" t="e">
        <f>A94*1</f>
        <v>#VALUE!</v>
      </c>
      <c r="CM94" s="2" t="s">
        <v>404</v>
      </c>
    </row>
    <row r="95" spans="1:92" ht="12.75">
      <c r="A95" s="15" t="s">
        <v>52</v>
      </c>
      <c r="B95" s="14" t="s">
        <v>831</v>
      </c>
      <c r="C95" s="14" t="s">
        <v>214</v>
      </c>
      <c r="D95" s="14" t="s">
        <v>188</v>
      </c>
      <c r="E95" s="14" t="s">
        <v>202</v>
      </c>
      <c r="F95" s="2" t="s">
        <v>107</v>
      </c>
      <c r="G95" s="2">
        <v>3</v>
      </c>
      <c r="H95" s="2" t="s">
        <v>325</v>
      </c>
      <c r="I95" s="10">
        <v>2</v>
      </c>
      <c r="J95" s="22">
        <v>0.975</v>
      </c>
      <c r="K95" s="2" t="s">
        <v>991</v>
      </c>
      <c r="L95" s="14" t="s">
        <v>240</v>
      </c>
      <c r="M95" s="2" t="s">
        <v>348</v>
      </c>
      <c r="N95" s="14" t="s">
        <v>308</v>
      </c>
      <c r="O95" s="14" t="s">
        <v>919</v>
      </c>
      <c r="P95" s="2" t="s">
        <v>937</v>
      </c>
      <c r="Q95" s="10">
        <v>2</v>
      </c>
      <c r="W95" s="47">
        <f>12*(1+19/20)</f>
        <v>23.4</v>
      </c>
      <c r="X95" s="47">
        <f>W95/Q95</f>
        <v>11.7</v>
      </c>
      <c r="Y95" s="22">
        <f>(20*X95)/9</f>
        <v>26</v>
      </c>
      <c r="Z95" s="6">
        <f>X95/12</f>
        <v>0.975</v>
      </c>
      <c r="AD95" s="47"/>
      <c r="AE95">
        <v>1</v>
      </c>
      <c r="AF95">
        <v>19</v>
      </c>
      <c r="AG95">
        <v>0</v>
      </c>
      <c r="AH95" s="22">
        <f>AE95+AF95/20+AG95/240</f>
        <v>1.95</v>
      </c>
      <c r="AL95" s="22">
        <f>Z95*1</f>
        <v>0.975</v>
      </c>
      <c r="AM95" s="22">
        <f>Y95/12</f>
        <v>2.1666666666666665</v>
      </c>
      <c r="AY95" s="7"/>
      <c r="BF95" s="7"/>
      <c r="BG95" s="17"/>
      <c r="BH95" s="17"/>
      <c r="BI95" s="22">
        <v>0.975</v>
      </c>
      <c r="BR95" s="36"/>
      <c r="BU95" s="20"/>
      <c r="BY95" s="19">
        <f>W95+(BR95*12*Q95)+BV95</f>
        <v>23.4</v>
      </c>
      <c r="BZ95" s="19">
        <f>BY95/Q95</f>
        <v>11.7</v>
      </c>
      <c r="CL95" t="e">
        <f>A95*1</f>
        <v>#VALUE!</v>
      </c>
      <c r="CM95" s="2" t="s">
        <v>348</v>
      </c>
      <c r="CN95" t="s">
        <v>808</v>
      </c>
    </row>
    <row r="96" spans="1:91" ht="12.75">
      <c r="A96" s="15"/>
      <c r="E96" s="14"/>
      <c r="F96" s="2"/>
      <c r="G96" s="2"/>
      <c r="J96" s="22"/>
      <c r="M96" s="2"/>
      <c r="W96" s="47"/>
      <c r="X96" s="47"/>
      <c r="AD96" s="47"/>
      <c r="AH96" s="22"/>
      <c r="AL96" s="22"/>
      <c r="AM96" s="22"/>
      <c r="AY96" s="7"/>
      <c r="BF96" s="7"/>
      <c r="BG96" s="17"/>
      <c r="BH96" s="17"/>
      <c r="BR96" s="36"/>
      <c r="BU96" s="20"/>
      <c r="CM96" s="2"/>
    </row>
    <row r="97" spans="1:92" ht="12.75">
      <c r="A97" s="15" t="s">
        <v>52</v>
      </c>
      <c r="B97" s="14" t="s">
        <v>756</v>
      </c>
      <c r="C97" s="14" t="s">
        <v>214</v>
      </c>
      <c r="D97" s="14" t="s">
        <v>188</v>
      </c>
      <c r="E97" s="14" t="s">
        <v>203</v>
      </c>
      <c r="F97" s="2" t="s">
        <v>116</v>
      </c>
      <c r="G97" s="2">
        <v>1</v>
      </c>
      <c r="H97" s="2" t="s">
        <v>325</v>
      </c>
      <c r="I97" s="10">
        <v>7</v>
      </c>
      <c r="J97" s="22">
        <v>14.5</v>
      </c>
      <c r="K97" s="2" t="s">
        <v>1000</v>
      </c>
      <c r="L97" s="14" t="s">
        <v>240</v>
      </c>
      <c r="M97" s="2" t="s">
        <v>354</v>
      </c>
      <c r="N97" s="14" t="s">
        <v>1032</v>
      </c>
      <c r="O97" s="14" t="s">
        <v>928</v>
      </c>
      <c r="P97" s="2" t="s">
        <v>1237</v>
      </c>
      <c r="Q97" s="10">
        <v>7</v>
      </c>
      <c r="R97" s="10">
        <v>9</v>
      </c>
      <c r="W97" s="47">
        <f>(Q97*X97)+((Y97*9)/20)</f>
        <v>1254.8470588235293</v>
      </c>
      <c r="X97" s="47">
        <f>12*Z97</f>
        <v>174</v>
      </c>
      <c r="Y97" s="22">
        <f>(X97*20)/42.5</f>
        <v>81.88235294117646</v>
      </c>
      <c r="Z97" s="6">
        <f>14+10/20</f>
        <v>14.5</v>
      </c>
      <c r="AD97" s="47">
        <f>AA97+AB97/20+AC97/240</f>
        <v>0</v>
      </c>
      <c r="AI97">
        <v>14</v>
      </c>
      <c r="AJ97">
        <v>10</v>
      </c>
      <c r="AK97">
        <v>0</v>
      </c>
      <c r="AL97" s="22">
        <f>Z97*1</f>
        <v>14.5</v>
      </c>
      <c r="AM97" s="22">
        <f>Y97/12</f>
        <v>6.823529411764706</v>
      </c>
      <c r="AW97" s="22">
        <v>14.5</v>
      </c>
      <c r="AX97" s="22"/>
      <c r="AY97" s="7"/>
      <c r="BF97" s="7"/>
      <c r="BG97" s="17"/>
      <c r="BH97" s="17"/>
      <c r="BR97" s="36"/>
      <c r="BU97" s="20"/>
      <c r="BY97" s="19">
        <f>W97+(BR97*12*Q97)+BV97</f>
        <v>1254.8470588235293</v>
      </c>
      <c r="BZ97" s="19">
        <f>(14+10/20)*12</f>
        <v>174</v>
      </c>
      <c r="CL97" t="e">
        <f>A97*1</f>
        <v>#VALUE!</v>
      </c>
      <c r="CM97" s="2" t="s">
        <v>354</v>
      </c>
      <c r="CN97" t="s">
        <v>40</v>
      </c>
    </row>
    <row r="98" spans="1:92" ht="12.75">
      <c r="A98" s="15" t="s">
        <v>52</v>
      </c>
      <c r="B98" s="14" t="s">
        <v>756</v>
      </c>
      <c r="C98" s="14" t="s">
        <v>214</v>
      </c>
      <c r="D98" s="14" t="s">
        <v>188</v>
      </c>
      <c r="E98" s="14" t="s">
        <v>203</v>
      </c>
      <c r="F98" s="2" t="s">
        <v>127</v>
      </c>
      <c r="G98" s="2">
        <v>1</v>
      </c>
      <c r="H98" s="2" t="s">
        <v>1190</v>
      </c>
      <c r="I98" s="10">
        <v>7</v>
      </c>
      <c r="J98" s="22">
        <v>7</v>
      </c>
      <c r="K98" s="2" t="s">
        <v>1263</v>
      </c>
      <c r="L98" s="14" t="s">
        <v>240</v>
      </c>
      <c r="M98" s="2" t="s">
        <v>1194</v>
      </c>
      <c r="N98" s="14" t="s">
        <v>1202</v>
      </c>
      <c r="O98" s="14" t="s">
        <v>1210</v>
      </c>
      <c r="P98" s="2" t="s">
        <v>1237</v>
      </c>
      <c r="Q98" s="10">
        <v>7</v>
      </c>
      <c r="R98" s="10">
        <v>9</v>
      </c>
      <c r="W98" s="47">
        <f>(Q98*X98)+((Y98*9)/20)</f>
        <v>605.7882352941176</v>
      </c>
      <c r="X98" s="47">
        <f>12*Z98</f>
        <v>84</v>
      </c>
      <c r="Y98" s="22">
        <f>(X98*20)/42.5</f>
        <v>39.529411764705884</v>
      </c>
      <c r="Z98" s="6">
        <v>7</v>
      </c>
      <c r="AD98" s="47">
        <f>AA98+AB98/20+AC98/240</f>
        <v>0</v>
      </c>
      <c r="AI98">
        <v>7</v>
      </c>
      <c r="AJ98">
        <v>0</v>
      </c>
      <c r="AK98">
        <v>0</v>
      </c>
      <c r="AL98" s="22">
        <f>Z98*1</f>
        <v>7</v>
      </c>
      <c r="AM98" s="22">
        <f>Y98/12</f>
        <v>3.294117647058824</v>
      </c>
      <c r="AY98" s="7"/>
      <c r="BF98" s="7"/>
      <c r="BG98" s="17"/>
      <c r="BH98" s="17"/>
      <c r="BR98" s="36"/>
      <c r="BU98" s="20"/>
      <c r="BY98" s="19">
        <f>W98+(BR98*12*Q98)+BV98</f>
        <v>605.7882352941176</v>
      </c>
      <c r="BZ98" s="19">
        <f>12*7</f>
        <v>84</v>
      </c>
      <c r="CL98" t="e">
        <f>A98*1</f>
        <v>#VALUE!</v>
      </c>
      <c r="CM98" s="2" t="s">
        <v>1194</v>
      </c>
      <c r="CN98" t="s">
        <v>559</v>
      </c>
    </row>
    <row r="99" spans="1:92" ht="12.75">
      <c r="A99" s="15" t="s">
        <v>52</v>
      </c>
      <c r="B99" s="14" t="s">
        <v>756</v>
      </c>
      <c r="C99" s="14" t="s">
        <v>214</v>
      </c>
      <c r="D99" s="14" t="s">
        <v>188</v>
      </c>
      <c r="E99" s="14" t="s">
        <v>203</v>
      </c>
      <c r="F99" s="2" t="s">
        <v>128</v>
      </c>
      <c r="G99" s="2">
        <v>1</v>
      </c>
      <c r="H99" s="2" t="s">
        <v>1190</v>
      </c>
      <c r="I99" s="10">
        <v>7.5</v>
      </c>
      <c r="J99" s="22">
        <v>6</v>
      </c>
      <c r="K99" s="2" t="s">
        <v>1207</v>
      </c>
      <c r="L99" s="14" t="s">
        <v>240</v>
      </c>
      <c r="M99" s="2" t="s">
        <v>1193</v>
      </c>
      <c r="N99" s="14" t="s">
        <v>1202</v>
      </c>
      <c r="O99" s="14" t="s">
        <v>1210</v>
      </c>
      <c r="P99" s="2" t="s">
        <v>1242</v>
      </c>
      <c r="Q99" s="10">
        <v>7.5</v>
      </c>
      <c r="W99" s="47">
        <f>12*45</f>
        <v>540</v>
      </c>
      <c r="X99" s="47">
        <f>W99/Q99</f>
        <v>72</v>
      </c>
      <c r="Y99" s="22">
        <f>(X99*20)/42.5</f>
        <v>33.88235294117647</v>
      </c>
      <c r="Z99" s="6">
        <f>X99/12</f>
        <v>6</v>
      </c>
      <c r="AD99" s="47">
        <f>AA99+AB99/20+AC99/240</f>
        <v>0</v>
      </c>
      <c r="AE99">
        <v>45</v>
      </c>
      <c r="AF99">
        <v>0</v>
      </c>
      <c r="AG99">
        <v>0</v>
      </c>
      <c r="AH99" s="22">
        <f>AE99+AF99/20+AG99/240</f>
        <v>45</v>
      </c>
      <c r="AI99">
        <v>6</v>
      </c>
      <c r="AJ99">
        <v>0</v>
      </c>
      <c r="AK99">
        <v>0</v>
      </c>
      <c r="AL99" s="22">
        <f>Z99*1</f>
        <v>6</v>
      </c>
      <c r="AM99" s="22">
        <f>Y99/12</f>
        <v>2.823529411764706</v>
      </c>
      <c r="BU99" s="20"/>
      <c r="BY99" s="19">
        <f>W99+(BR99*12*Q99)+BV99</f>
        <v>540</v>
      </c>
      <c r="BZ99" s="19">
        <f>BY99/Q99</f>
        <v>72</v>
      </c>
      <c r="CL99" t="e">
        <f>A99*1</f>
        <v>#VALUE!</v>
      </c>
      <c r="CM99" s="2" t="s">
        <v>1193</v>
      </c>
      <c r="CN99" t="s">
        <v>560</v>
      </c>
    </row>
    <row r="100" spans="1:92" ht="12.75">
      <c r="A100" s="15" t="s">
        <v>52</v>
      </c>
      <c r="B100" s="14" t="s">
        <v>756</v>
      </c>
      <c r="C100" s="14" t="s">
        <v>214</v>
      </c>
      <c r="D100" s="14" t="s">
        <v>188</v>
      </c>
      <c r="E100" s="14" t="s">
        <v>203</v>
      </c>
      <c r="F100" s="2" t="s">
        <v>129</v>
      </c>
      <c r="G100" s="2">
        <v>1</v>
      </c>
      <c r="H100" s="2" t="s">
        <v>325</v>
      </c>
      <c r="I100" s="10">
        <v>2.5</v>
      </c>
      <c r="J100" s="22">
        <v>14.5</v>
      </c>
      <c r="K100" s="2" t="s">
        <v>999</v>
      </c>
      <c r="L100" s="14" t="s">
        <v>240</v>
      </c>
      <c r="M100" s="2" t="s">
        <v>353</v>
      </c>
      <c r="N100" s="14" t="s">
        <v>1032</v>
      </c>
      <c r="O100" s="14" t="s">
        <v>928</v>
      </c>
      <c r="P100" s="2" t="s">
        <v>430</v>
      </c>
      <c r="Q100" s="10">
        <v>2.5</v>
      </c>
      <c r="W100" s="47">
        <f>12*(36+5/20)</f>
        <v>435</v>
      </c>
      <c r="X100" s="47">
        <f>W100/Q100</f>
        <v>174</v>
      </c>
      <c r="Y100" s="22">
        <f>(X100*20)/42.5</f>
        <v>81.88235294117646</v>
      </c>
      <c r="Z100" s="6">
        <f>X100/12</f>
        <v>14.5</v>
      </c>
      <c r="AD100" s="47">
        <f>AA100+AB100/20+AC100/240</f>
        <v>0</v>
      </c>
      <c r="AE100">
        <v>36</v>
      </c>
      <c r="AF100">
        <v>5</v>
      </c>
      <c r="AG100">
        <v>0</v>
      </c>
      <c r="AH100" s="22">
        <f>AE100+AF100/20+AG100/240</f>
        <v>36.25</v>
      </c>
      <c r="AI100">
        <v>14</v>
      </c>
      <c r="AJ100">
        <v>10</v>
      </c>
      <c r="AK100">
        <v>0</v>
      </c>
      <c r="AL100" s="22">
        <f>Z100*1</f>
        <v>14.5</v>
      </c>
      <c r="AM100" s="22">
        <f>Y100/12</f>
        <v>6.823529411764706</v>
      </c>
      <c r="AW100" s="22">
        <v>14.5</v>
      </c>
      <c r="AZ100" s="22">
        <v>14.5</v>
      </c>
      <c r="BU100" s="20"/>
      <c r="BY100" s="19">
        <f>W100+(BR100*12*Q100)+BV100</f>
        <v>435</v>
      </c>
      <c r="BZ100" s="19">
        <f>BY100/Q100</f>
        <v>174</v>
      </c>
      <c r="CL100" t="e">
        <f>A100*1</f>
        <v>#VALUE!</v>
      </c>
      <c r="CM100" s="2" t="s">
        <v>353</v>
      </c>
      <c r="CN100" t="s">
        <v>561</v>
      </c>
    </row>
    <row r="101" spans="1:91" ht="12.75">
      <c r="A101" s="9"/>
      <c r="E101" s="14"/>
      <c r="F101" s="35"/>
      <c r="G101" s="2"/>
      <c r="J101" s="7"/>
      <c r="M101" s="2"/>
      <c r="W101" s="47"/>
      <c r="X101" s="47"/>
      <c r="AD101" s="47"/>
      <c r="AL101" s="7"/>
      <c r="AW101" s="7"/>
      <c r="AX101" s="7"/>
      <c r="BR101" s="36"/>
      <c r="BU101" s="20"/>
      <c r="BY101" s="47"/>
      <c r="BZ101" s="47"/>
      <c r="CL101" s="16"/>
      <c r="CM101" s="2"/>
    </row>
    <row r="102" spans="1:92" ht="12.75">
      <c r="A102" s="15" t="s">
        <v>52</v>
      </c>
      <c r="B102" s="14" t="s">
        <v>756</v>
      </c>
      <c r="C102" s="14" t="s">
        <v>214</v>
      </c>
      <c r="D102" s="14" t="s">
        <v>188</v>
      </c>
      <c r="E102" s="14" t="s">
        <v>203</v>
      </c>
      <c r="F102" s="2" t="s">
        <v>130</v>
      </c>
      <c r="G102" s="2">
        <v>2</v>
      </c>
      <c r="H102" s="2" t="s">
        <v>6</v>
      </c>
      <c r="K102" s="2" t="s">
        <v>546</v>
      </c>
      <c r="L102" s="14" t="s">
        <v>240</v>
      </c>
      <c r="M102" s="2" t="s">
        <v>548</v>
      </c>
      <c r="N102" s="14" t="s">
        <v>1032</v>
      </c>
      <c r="O102" s="14" t="s">
        <v>924</v>
      </c>
      <c r="P102" s="2" t="s">
        <v>6</v>
      </c>
      <c r="R102" s="10">
        <v>93.5</v>
      </c>
      <c r="W102" s="47">
        <f>(R102*Y102)/20</f>
        <v>336.6</v>
      </c>
      <c r="Y102" s="22">
        <f>6*12</f>
        <v>72</v>
      </c>
      <c r="AH102" s="22">
        <f>W102/12</f>
        <v>28.05</v>
      </c>
      <c r="AM102" s="22">
        <f>Y102/12</f>
        <v>6</v>
      </c>
      <c r="BF102" s="7"/>
      <c r="BG102" s="17"/>
      <c r="BH102" s="17"/>
      <c r="BR102" s="36"/>
      <c r="BU102" s="20"/>
      <c r="BY102" s="19">
        <f>W102*1</f>
        <v>336.6</v>
      </c>
      <c r="CL102">
        <v>1407</v>
      </c>
      <c r="CM102" s="2" t="s">
        <v>548</v>
      </c>
      <c r="CN102" t="s">
        <v>39</v>
      </c>
    </row>
    <row r="103" spans="1:92" ht="12.75">
      <c r="A103" s="15" t="s">
        <v>52</v>
      </c>
      <c r="B103" s="14" t="s">
        <v>756</v>
      </c>
      <c r="C103" s="14" t="s">
        <v>214</v>
      </c>
      <c r="D103" s="14" t="s">
        <v>188</v>
      </c>
      <c r="E103" s="14" t="s">
        <v>203</v>
      </c>
      <c r="F103" s="35" t="s">
        <v>131</v>
      </c>
      <c r="G103" s="2">
        <v>2</v>
      </c>
      <c r="H103" s="2" t="s">
        <v>1190</v>
      </c>
      <c r="K103" s="2" t="s">
        <v>537</v>
      </c>
      <c r="L103" s="14" t="s">
        <v>240</v>
      </c>
      <c r="M103" s="2" t="s">
        <v>549</v>
      </c>
      <c r="N103" s="14" t="s">
        <v>1202</v>
      </c>
      <c r="O103" s="14" t="s">
        <v>1210</v>
      </c>
      <c r="P103" s="2" t="s">
        <v>429</v>
      </c>
      <c r="R103" s="10">
        <v>93.5</v>
      </c>
      <c r="W103" s="47">
        <f>(R103*Y103)/20</f>
        <v>224.4</v>
      </c>
      <c r="Y103" s="22">
        <f>(4*12)</f>
        <v>48</v>
      </c>
      <c r="AH103" s="22">
        <f>W103/12</f>
        <v>18.7</v>
      </c>
      <c r="AM103" s="22">
        <f>Y103/12</f>
        <v>4</v>
      </c>
      <c r="BF103" s="7"/>
      <c r="BG103" s="17"/>
      <c r="BH103" s="17"/>
      <c r="BR103" s="36"/>
      <c r="BU103" s="20"/>
      <c r="BY103" s="19">
        <f>W103*1</f>
        <v>224.4</v>
      </c>
      <c r="CL103">
        <v>1407</v>
      </c>
      <c r="CM103" s="2" t="s">
        <v>549</v>
      </c>
      <c r="CN103" t="s">
        <v>960</v>
      </c>
    </row>
    <row r="104" spans="1:92" ht="12.75">
      <c r="A104" s="15" t="s">
        <v>52</v>
      </c>
      <c r="B104" s="14" t="s">
        <v>756</v>
      </c>
      <c r="C104" s="14" t="s">
        <v>214</v>
      </c>
      <c r="D104" s="14" t="s">
        <v>188</v>
      </c>
      <c r="E104" s="14" t="s">
        <v>203</v>
      </c>
      <c r="F104" s="35" t="s">
        <v>132</v>
      </c>
      <c r="G104" s="2">
        <v>2</v>
      </c>
      <c r="H104" s="2" t="s">
        <v>496</v>
      </c>
      <c r="J104" s="22"/>
      <c r="K104" s="2" t="s">
        <v>536</v>
      </c>
      <c r="L104" s="14" t="s">
        <v>240</v>
      </c>
      <c r="M104" s="2" t="s">
        <v>540</v>
      </c>
      <c r="N104" s="14" t="s">
        <v>488</v>
      </c>
      <c r="O104" s="14" t="s">
        <v>6</v>
      </c>
      <c r="P104" s="2" t="s">
        <v>6</v>
      </c>
      <c r="R104" s="10">
        <v>110</v>
      </c>
      <c r="W104" s="47">
        <v>159.5</v>
      </c>
      <c r="Y104" s="22">
        <v>29</v>
      </c>
      <c r="Z104" s="6"/>
      <c r="AH104" s="22">
        <v>13.291666666666666</v>
      </c>
      <c r="AL104" s="22"/>
      <c r="AM104" s="22">
        <v>2.4166666666666665</v>
      </c>
      <c r="BU104" s="20"/>
      <c r="BY104" s="19">
        <v>159.5</v>
      </c>
      <c r="BZ104" s="19"/>
      <c r="CL104">
        <v>1407</v>
      </c>
      <c r="CM104" s="2" t="s">
        <v>540</v>
      </c>
      <c r="CN104" t="s">
        <v>961</v>
      </c>
    </row>
    <row r="105" spans="1:92" ht="12.75">
      <c r="A105" s="15" t="s">
        <v>52</v>
      </c>
      <c r="B105" s="14" t="s">
        <v>756</v>
      </c>
      <c r="C105" s="14" t="s">
        <v>214</v>
      </c>
      <c r="D105" s="14" t="s">
        <v>188</v>
      </c>
      <c r="E105" s="14" t="s">
        <v>203</v>
      </c>
      <c r="F105" s="35" t="s">
        <v>133</v>
      </c>
      <c r="G105" s="2">
        <v>2</v>
      </c>
      <c r="H105" s="2" t="s">
        <v>325</v>
      </c>
      <c r="I105" s="10">
        <v>1</v>
      </c>
      <c r="J105" s="22">
        <v>6.3</v>
      </c>
      <c r="K105" s="2" t="s">
        <v>376</v>
      </c>
      <c r="L105" s="14" t="s">
        <v>240</v>
      </c>
      <c r="M105" s="2" t="s">
        <v>332</v>
      </c>
      <c r="N105" s="14" t="s">
        <v>308</v>
      </c>
      <c r="O105" s="14" t="s">
        <v>261</v>
      </c>
      <c r="P105" s="2" t="s">
        <v>432</v>
      </c>
      <c r="Q105" s="10">
        <v>1</v>
      </c>
      <c r="W105" s="47">
        <v>75.6</v>
      </c>
      <c r="X105" s="47">
        <v>75.6</v>
      </c>
      <c r="Z105" s="6">
        <v>6.3</v>
      </c>
      <c r="AD105" s="47"/>
      <c r="AE105">
        <v>6</v>
      </c>
      <c r="AF105">
        <v>6</v>
      </c>
      <c r="AG105">
        <v>0</v>
      </c>
      <c r="AH105" s="22">
        <v>6.3</v>
      </c>
      <c r="AI105">
        <v>6</v>
      </c>
      <c r="AJ105">
        <v>6</v>
      </c>
      <c r="AK105">
        <v>0</v>
      </c>
      <c r="AL105" s="22">
        <v>6.3</v>
      </c>
      <c r="AM105" s="22"/>
      <c r="AZ105" s="22">
        <v>6.3</v>
      </c>
      <c r="BU105" s="20"/>
      <c r="BY105" s="19">
        <v>75.6</v>
      </c>
      <c r="BZ105" s="19">
        <v>75.6</v>
      </c>
      <c r="CL105">
        <v>1407</v>
      </c>
      <c r="CM105" s="2" t="s">
        <v>332</v>
      </c>
      <c r="CN105" t="s">
        <v>962</v>
      </c>
    </row>
    <row r="106" spans="1:92" ht="12.75">
      <c r="A106" s="15" t="s">
        <v>52</v>
      </c>
      <c r="B106" s="14" t="s">
        <v>756</v>
      </c>
      <c r="C106" s="14" t="s">
        <v>214</v>
      </c>
      <c r="D106" s="14" t="s">
        <v>188</v>
      </c>
      <c r="E106" s="14" t="s">
        <v>203</v>
      </c>
      <c r="F106" s="35" t="s">
        <v>134</v>
      </c>
      <c r="G106" s="2">
        <v>2</v>
      </c>
      <c r="H106" s="2" t="s">
        <v>325</v>
      </c>
      <c r="I106" s="10">
        <v>2</v>
      </c>
      <c r="J106" s="22">
        <v>5.125</v>
      </c>
      <c r="K106" s="2" t="s">
        <v>381</v>
      </c>
      <c r="L106" s="14" t="s">
        <v>240</v>
      </c>
      <c r="M106" s="2" t="s">
        <v>355</v>
      </c>
      <c r="N106" s="14" t="s">
        <v>308</v>
      </c>
      <c r="O106" s="14" t="s">
        <v>251</v>
      </c>
      <c r="P106" s="2" t="s">
        <v>201</v>
      </c>
      <c r="Q106" s="10">
        <v>2</v>
      </c>
      <c r="W106" s="47">
        <v>123</v>
      </c>
      <c r="X106" s="47">
        <v>61.5</v>
      </c>
      <c r="Z106" s="6">
        <v>5.125</v>
      </c>
      <c r="AE106">
        <v>10</v>
      </c>
      <c r="AF106">
        <v>5</v>
      </c>
      <c r="AG106">
        <v>0</v>
      </c>
      <c r="AH106" s="22">
        <v>10.25</v>
      </c>
      <c r="AI106">
        <v>5</v>
      </c>
      <c r="AJ106">
        <v>2</v>
      </c>
      <c r="AK106">
        <v>6</v>
      </c>
      <c r="AL106" s="22">
        <v>5.125</v>
      </c>
      <c r="AM106" s="22"/>
      <c r="BD106" s="22">
        <v>5.125</v>
      </c>
      <c r="BF106" s="7"/>
      <c r="BG106" s="17"/>
      <c r="BH106" s="17"/>
      <c r="BR106" s="36"/>
      <c r="BU106" s="20"/>
      <c r="BY106" s="19">
        <v>123</v>
      </c>
      <c r="BZ106" s="19">
        <v>61.5</v>
      </c>
      <c r="CL106">
        <v>1407</v>
      </c>
      <c r="CM106" s="2" t="s">
        <v>355</v>
      </c>
      <c r="CN106" t="s">
        <v>963</v>
      </c>
    </row>
    <row r="107" spans="1:92" ht="12.75">
      <c r="A107" s="15" t="s">
        <v>52</v>
      </c>
      <c r="B107" s="14" t="s">
        <v>756</v>
      </c>
      <c r="C107" s="14" t="s">
        <v>214</v>
      </c>
      <c r="D107" s="14" t="s">
        <v>188</v>
      </c>
      <c r="E107" s="14" t="s">
        <v>203</v>
      </c>
      <c r="F107" s="35" t="s">
        <v>135</v>
      </c>
      <c r="G107" s="2">
        <v>2</v>
      </c>
      <c r="H107" s="2" t="s">
        <v>325</v>
      </c>
      <c r="I107" s="10">
        <v>1</v>
      </c>
      <c r="J107" s="22">
        <v>4.25</v>
      </c>
      <c r="K107" s="2" t="s">
        <v>419</v>
      </c>
      <c r="L107" s="14" t="s">
        <v>240</v>
      </c>
      <c r="M107" s="2" t="s">
        <v>355</v>
      </c>
      <c r="N107" s="14" t="s">
        <v>308</v>
      </c>
      <c r="O107" s="14" t="s">
        <v>251</v>
      </c>
      <c r="P107" s="2" t="s">
        <v>1114</v>
      </c>
      <c r="Q107" s="10">
        <v>1</v>
      </c>
      <c r="W107" s="47">
        <v>51</v>
      </c>
      <c r="X107" s="47">
        <v>51</v>
      </c>
      <c r="Z107" s="6">
        <v>4.25</v>
      </c>
      <c r="AD107" s="47"/>
      <c r="AE107">
        <v>4</v>
      </c>
      <c r="AF107">
        <v>5</v>
      </c>
      <c r="AG107">
        <v>0</v>
      </c>
      <c r="AH107" s="22">
        <v>4.25</v>
      </c>
      <c r="AI107">
        <v>4</v>
      </c>
      <c r="AJ107">
        <v>5</v>
      </c>
      <c r="AK107">
        <v>0</v>
      </c>
      <c r="AL107" s="22">
        <v>4.25</v>
      </c>
      <c r="AM107" s="22"/>
      <c r="BF107" s="7"/>
      <c r="BG107" s="22">
        <v>4.25</v>
      </c>
      <c r="BH107" s="17"/>
      <c r="BR107" s="36"/>
      <c r="BU107" s="20"/>
      <c r="BY107" s="19">
        <v>51</v>
      </c>
      <c r="BZ107" s="19">
        <v>51</v>
      </c>
      <c r="CL107">
        <v>1407</v>
      </c>
      <c r="CM107" s="2" t="s">
        <v>355</v>
      </c>
      <c r="CN107" t="s">
        <v>964</v>
      </c>
    </row>
    <row r="108" spans="1:92" ht="12.75">
      <c r="A108" s="15" t="s">
        <v>52</v>
      </c>
      <c r="B108" s="14" t="s">
        <v>756</v>
      </c>
      <c r="C108" s="14" t="s">
        <v>214</v>
      </c>
      <c r="D108" s="14" t="s">
        <v>188</v>
      </c>
      <c r="E108" s="14" t="s">
        <v>203</v>
      </c>
      <c r="F108" s="35" t="s">
        <v>136</v>
      </c>
      <c r="G108" s="2">
        <v>2</v>
      </c>
      <c r="H108" s="2" t="s">
        <v>1291</v>
      </c>
      <c r="K108" s="2" t="s">
        <v>541</v>
      </c>
      <c r="L108" s="14" t="s">
        <v>240</v>
      </c>
      <c r="M108" s="2" t="s">
        <v>551</v>
      </c>
      <c r="N108" s="14" t="s">
        <v>1287</v>
      </c>
      <c r="O108" s="14" t="s">
        <v>573</v>
      </c>
      <c r="P108" s="2" t="s">
        <v>1094</v>
      </c>
      <c r="R108" s="10">
        <v>18</v>
      </c>
      <c r="W108" s="47">
        <v>32.4</v>
      </c>
      <c r="Y108" s="22">
        <v>36</v>
      </c>
      <c r="Z108" s="6"/>
      <c r="AD108" s="47"/>
      <c r="AE108">
        <v>2</v>
      </c>
      <c r="AF108">
        <v>13</v>
      </c>
      <c r="AG108">
        <v>0</v>
      </c>
      <c r="AH108" s="22">
        <v>2.65</v>
      </c>
      <c r="AM108" s="22">
        <v>3</v>
      </c>
      <c r="BU108" s="20"/>
      <c r="BY108" s="19">
        <v>32.4</v>
      </c>
      <c r="BZ108" s="19"/>
      <c r="CL108">
        <v>1407</v>
      </c>
      <c r="CM108" s="2" t="s">
        <v>552</v>
      </c>
      <c r="CN108" t="s">
        <v>965</v>
      </c>
    </row>
    <row r="109" spans="1:92" ht="12.75">
      <c r="A109" s="15" t="s">
        <v>52</v>
      </c>
      <c r="B109" s="14" t="s">
        <v>756</v>
      </c>
      <c r="C109" s="14" t="s">
        <v>214</v>
      </c>
      <c r="D109" s="14" t="s">
        <v>188</v>
      </c>
      <c r="E109" s="14" t="s">
        <v>203</v>
      </c>
      <c r="F109" s="35" t="s">
        <v>117</v>
      </c>
      <c r="G109" s="2">
        <v>2</v>
      </c>
      <c r="H109" s="2" t="s">
        <v>325</v>
      </c>
      <c r="I109" s="10">
        <v>1</v>
      </c>
      <c r="J109" s="22">
        <v>4.25</v>
      </c>
      <c r="K109" s="2" t="s">
        <v>612</v>
      </c>
      <c r="L109" s="14" t="s">
        <v>240</v>
      </c>
      <c r="M109" s="2" t="s">
        <v>340</v>
      </c>
      <c r="N109" s="14" t="s">
        <v>308</v>
      </c>
      <c r="O109" s="14" t="s">
        <v>573</v>
      </c>
      <c r="P109" s="2" t="s">
        <v>485</v>
      </c>
      <c r="Q109" s="10">
        <v>1</v>
      </c>
      <c r="W109" s="47">
        <v>51</v>
      </c>
      <c r="X109" s="47">
        <v>51</v>
      </c>
      <c r="Z109" s="6">
        <v>4.25</v>
      </c>
      <c r="AD109" s="47"/>
      <c r="AE109">
        <v>4</v>
      </c>
      <c r="AF109">
        <v>5</v>
      </c>
      <c r="AG109">
        <v>0</v>
      </c>
      <c r="AH109" s="22">
        <v>4.25</v>
      </c>
      <c r="AI109">
        <v>4</v>
      </c>
      <c r="AJ109">
        <v>5</v>
      </c>
      <c r="AK109">
        <v>0</v>
      </c>
      <c r="AL109" s="22">
        <v>4.25</v>
      </c>
      <c r="AZ109" s="22">
        <v>4.25</v>
      </c>
      <c r="BU109" s="20"/>
      <c r="BY109" s="19">
        <v>51</v>
      </c>
      <c r="BZ109" s="19">
        <v>51</v>
      </c>
      <c r="CL109">
        <v>1407</v>
      </c>
      <c r="CM109" s="2" t="s">
        <v>340</v>
      </c>
      <c r="CN109" t="s">
        <v>966</v>
      </c>
    </row>
    <row r="110" spans="1:92" ht="12.75">
      <c r="A110" s="15" t="s">
        <v>52</v>
      </c>
      <c r="B110" s="14" t="s">
        <v>756</v>
      </c>
      <c r="C110" s="14" t="s">
        <v>214</v>
      </c>
      <c r="D110" s="14" t="s">
        <v>188</v>
      </c>
      <c r="E110" s="14" t="s">
        <v>203</v>
      </c>
      <c r="F110" s="35" t="s">
        <v>118</v>
      </c>
      <c r="G110" s="2">
        <v>2</v>
      </c>
      <c r="H110" s="2" t="s">
        <v>713</v>
      </c>
      <c r="K110" s="2" t="s">
        <v>545</v>
      </c>
      <c r="L110" s="14" t="s">
        <v>240</v>
      </c>
      <c r="M110" s="2" t="s">
        <v>542</v>
      </c>
      <c r="N110" s="14" t="s">
        <v>712</v>
      </c>
      <c r="O110" s="14" t="s">
        <v>574</v>
      </c>
      <c r="P110" s="2" t="s">
        <v>6</v>
      </c>
      <c r="R110" s="10">
        <v>18</v>
      </c>
      <c r="W110" s="47">
        <v>30.6</v>
      </c>
      <c r="X110" s="47"/>
      <c r="Y110" s="22">
        <v>34</v>
      </c>
      <c r="Z110" s="6"/>
      <c r="AD110" s="47"/>
      <c r="AE110">
        <v>2</v>
      </c>
      <c r="AF110">
        <v>11</v>
      </c>
      <c r="AG110">
        <v>0</v>
      </c>
      <c r="AH110" s="22">
        <v>2.55</v>
      </c>
      <c r="AM110" s="22">
        <v>2.8333333333333335</v>
      </c>
      <c r="BU110" s="20"/>
      <c r="BY110" s="19">
        <v>30.6</v>
      </c>
      <c r="BZ110" s="19"/>
      <c r="CL110">
        <v>1407</v>
      </c>
      <c r="CM110" s="2" t="s">
        <v>542</v>
      </c>
      <c r="CN110" t="s">
        <v>954</v>
      </c>
    </row>
    <row r="111" spans="1:91" ht="12.75">
      <c r="A111" s="9"/>
      <c r="E111" s="14"/>
      <c r="F111" s="35"/>
      <c r="G111" s="2"/>
      <c r="J111" s="7"/>
      <c r="M111" s="2"/>
      <c r="W111" s="47"/>
      <c r="X111" s="47"/>
      <c r="AD111" s="47"/>
      <c r="AL111" s="7"/>
      <c r="BI111" s="7"/>
      <c r="BR111" s="36"/>
      <c r="BU111" s="20"/>
      <c r="BY111" s="47"/>
      <c r="BZ111" s="47"/>
      <c r="CL111" s="16"/>
      <c r="CM111" s="2"/>
    </row>
    <row r="112" spans="1:92" ht="12.75">
      <c r="A112" s="15">
        <v>1407</v>
      </c>
      <c r="B112" s="14" t="s">
        <v>756</v>
      </c>
      <c r="C112" s="14" t="s">
        <v>214</v>
      </c>
      <c r="D112" s="14" t="s">
        <v>188</v>
      </c>
      <c r="E112" s="14" t="s">
        <v>204</v>
      </c>
      <c r="F112" s="35" t="s">
        <v>119</v>
      </c>
      <c r="G112" s="2">
        <v>3</v>
      </c>
      <c r="H112" t="s">
        <v>325</v>
      </c>
      <c r="I112" s="10">
        <v>4</v>
      </c>
      <c r="J112" s="7">
        <v>4.25</v>
      </c>
      <c r="K112" t="s">
        <v>421</v>
      </c>
      <c r="L112" s="14" t="s">
        <v>240</v>
      </c>
      <c r="M112" s="2" t="s">
        <v>355</v>
      </c>
      <c r="N112" s="14" t="s">
        <v>308</v>
      </c>
      <c r="O112" s="14" t="s">
        <v>251</v>
      </c>
      <c r="P112" s="2" t="s">
        <v>1224</v>
      </c>
      <c r="Q112" s="10">
        <v>4</v>
      </c>
      <c r="W112" s="47">
        <f>12*(16+10/20)</f>
        <v>198</v>
      </c>
      <c r="X112" s="47">
        <f aca="true" t="shared" si="19" ref="X112:X117">W112/Q112</f>
        <v>49.5</v>
      </c>
      <c r="Z112" s="22">
        <f>4+5/20</f>
        <v>4.25</v>
      </c>
      <c r="AD112" s="47"/>
      <c r="AE112">
        <v>16</v>
      </c>
      <c r="AF112">
        <v>10</v>
      </c>
      <c r="AG112">
        <v>0</v>
      </c>
      <c r="AH112" s="22">
        <f aca="true" t="shared" si="20" ref="AH112:AH117">AE112+AF112/20+AG112/240</f>
        <v>16.5</v>
      </c>
      <c r="AI112">
        <v>4</v>
      </c>
      <c r="AJ112">
        <v>5</v>
      </c>
      <c r="AK112">
        <v>0</v>
      </c>
      <c r="AL112" s="7">
        <f aca="true" t="shared" si="21" ref="AL112:AL119">Z112*1</f>
        <v>4.25</v>
      </c>
      <c r="BI112" s="7"/>
      <c r="BJ112" s="7">
        <v>4.25</v>
      </c>
      <c r="BR112" s="36"/>
      <c r="BU112" s="20"/>
      <c r="BY112" s="19">
        <f aca="true" t="shared" si="22" ref="BY112:BY119">W112+(BR112*12*Q112)+BV112</f>
        <v>198</v>
      </c>
      <c r="BZ112" s="19">
        <f aca="true" t="shared" si="23" ref="BZ112:BZ119">BY112/Q112</f>
        <v>49.5</v>
      </c>
      <c r="CL112" s="17">
        <f aca="true" t="shared" si="24" ref="CL112:CL119">A112*1</f>
        <v>1407</v>
      </c>
      <c r="CM112" s="2" t="s">
        <v>355</v>
      </c>
      <c r="CN112" t="s">
        <v>955</v>
      </c>
    </row>
    <row r="113" spans="1:92" ht="12.75">
      <c r="A113" s="15">
        <v>1407</v>
      </c>
      <c r="B113" s="14" t="s">
        <v>756</v>
      </c>
      <c r="C113" s="14" t="s">
        <v>214</v>
      </c>
      <c r="D113" s="14" t="s">
        <v>188</v>
      </c>
      <c r="E113" s="14" t="s">
        <v>204</v>
      </c>
      <c r="F113" s="35" t="s">
        <v>120</v>
      </c>
      <c r="G113" s="2">
        <v>3</v>
      </c>
      <c r="H113" t="s">
        <v>1160</v>
      </c>
      <c r="I113" s="10">
        <v>4.5</v>
      </c>
      <c r="J113" s="7">
        <v>1.875</v>
      </c>
      <c r="K113" t="s">
        <v>292</v>
      </c>
      <c r="L113" s="14" t="s">
        <v>240</v>
      </c>
      <c r="M113" s="2" t="s">
        <v>1161</v>
      </c>
      <c r="N113" s="14" t="s">
        <v>1149</v>
      </c>
      <c r="O113" s="14" t="s">
        <v>241</v>
      </c>
      <c r="P113" s="2" t="s">
        <v>774</v>
      </c>
      <c r="Q113" s="10">
        <v>4.5</v>
      </c>
      <c r="W113" s="47">
        <f>12*(8+8/20+9/240)</f>
        <v>101.25</v>
      </c>
      <c r="X113" s="47">
        <f t="shared" si="19"/>
        <v>22.5</v>
      </c>
      <c r="Z113" s="22">
        <f>X113/12</f>
        <v>1.875</v>
      </c>
      <c r="AD113" s="47"/>
      <c r="AE113">
        <v>8</v>
      </c>
      <c r="AF113">
        <v>8</v>
      </c>
      <c r="AG113">
        <v>9</v>
      </c>
      <c r="AH113" s="22">
        <f t="shared" si="20"/>
        <v>8.4375</v>
      </c>
      <c r="AI113">
        <v>1</v>
      </c>
      <c r="AJ113">
        <v>17</v>
      </c>
      <c r="AK113">
        <v>6</v>
      </c>
      <c r="AL113" s="7">
        <f t="shared" si="21"/>
        <v>1.875</v>
      </c>
      <c r="AM113" s="22"/>
      <c r="BJ113" s="7">
        <v>1.875</v>
      </c>
      <c r="BR113" s="36"/>
      <c r="BU113" s="20"/>
      <c r="BY113" s="19">
        <f t="shared" si="22"/>
        <v>101.25</v>
      </c>
      <c r="BZ113" s="19">
        <f t="shared" si="23"/>
        <v>22.5</v>
      </c>
      <c r="CL113" s="17">
        <f t="shared" si="24"/>
        <v>1407</v>
      </c>
      <c r="CM113" s="2" t="s">
        <v>1161</v>
      </c>
      <c r="CN113" t="s">
        <v>956</v>
      </c>
    </row>
    <row r="114" spans="1:91" ht="12.75">
      <c r="A114" s="15">
        <v>1407</v>
      </c>
      <c r="B114" s="14" t="s">
        <v>756</v>
      </c>
      <c r="C114" s="14" t="s">
        <v>214</v>
      </c>
      <c r="D114" s="14" t="s">
        <v>188</v>
      </c>
      <c r="E114" s="14" t="s">
        <v>204</v>
      </c>
      <c r="F114" s="35" t="s">
        <v>121</v>
      </c>
      <c r="G114" s="2">
        <v>3</v>
      </c>
      <c r="H114" t="s">
        <v>1160</v>
      </c>
      <c r="I114" s="10">
        <v>1</v>
      </c>
      <c r="J114" s="7">
        <v>1.875</v>
      </c>
      <c r="K114" t="s">
        <v>286</v>
      </c>
      <c r="L114" s="14" t="s">
        <v>240</v>
      </c>
      <c r="M114" s="2" t="s">
        <v>1161</v>
      </c>
      <c r="N114" s="14" t="s">
        <v>1149</v>
      </c>
      <c r="O114" s="14" t="s">
        <v>241</v>
      </c>
      <c r="P114" s="2" t="s">
        <v>186</v>
      </c>
      <c r="Q114" s="10">
        <v>1</v>
      </c>
      <c r="W114" s="47">
        <f>12*(1+17/20+6/240)</f>
        <v>22.5</v>
      </c>
      <c r="X114" s="47">
        <f t="shared" si="19"/>
        <v>22.5</v>
      </c>
      <c r="Z114" s="22">
        <f>X114/12</f>
        <v>1.875</v>
      </c>
      <c r="AD114" s="47"/>
      <c r="AE114">
        <v>1</v>
      </c>
      <c r="AF114">
        <v>17</v>
      </c>
      <c r="AG114">
        <v>6</v>
      </c>
      <c r="AH114" s="22">
        <f t="shared" si="20"/>
        <v>1.875</v>
      </c>
      <c r="AI114">
        <v>1</v>
      </c>
      <c r="AJ114">
        <v>17</v>
      </c>
      <c r="AK114">
        <v>6</v>
      </c>
      <c r="AL114" s="7">
        <f t="shared" si="21"/>
        <v>1.875</v>
      </c>
      <c r="AM114" s="22"/>
      <c r="BJ114" s="7">
        <v>1.875</v>
      </c>
      <c r="BR114" s="36"/>
      <c r="BU114" s="20"/>
      <c r="BY114" s="19">
        <f t="shared" si="22"/>
        <v>22.5</v>
      </c>
      <c r="BZ114" s="19">
        <f t="shared" si="23"/>
        <v>22.5</v>
      </c>
      <c r="CL114" s="17">
        <f t="shared" si="24"/>
        <v>1407</v>
      </c>
      <c r="CM114" s="2" t="s">
        <v>1161</v>
      </c>
    </row>
    <row r="115" spans="1:91" ht="12.75">
      <c r="A115" s="15">
        <v>1407</v>
      </c>
      <c r="B115" s="14" t="s">
        <v>756</v>
      </c>
      <c r="C115" s="14" t="s">
        <v>214</v>
      </c>
      <c r="D115" s="14" t="s">
        <v>188</v>
      </c>
      <c r="E115" s="14" t="s">
        <v>204</v>
      </c>
      <c r="F115" s="35" t="s">
        <v>122</v>
      </c>
      <c r="G115" s="2">
        <v>3</v>
      </c>
      <c r="H115" t="s">
        <v>1160</v>
      </c>
      <c r="I115" s="10">
        <v>1</v>
      </c>
      <c r="J115" s="7">
        <v>1.875</v>
      </c>
      <c r="K115" s="2" t="s">
        <v>987</v>
      </c>
      <c r="L115" s="14" t="s">
        <v>240</v>
      </c>
      <c r="M115" s="2" t="s">
        <v>1163</v>
      </c>
      <c r="N115" s="14" t="s">
        <v>1149</v>
      </c>
      <c r="O115" s="14" t="s">
        <v>919</v>
      </c>
      <c r="P115" s="2" t="s">
        <v>173</v>
      </c>
      <c r="Q115" s="10">
        <v>1</v>
      </c>
      <c r="W115" s="47">
        <f>12*(1+17/20+6/240)</f>
        <v>22.5</v>
      </c>
      <c r="X115" s="47">
        <f t="shared" si="19"/>
        <v>22.5</v>
      </c>
      <c r="Z115" s="22">
        <f>X115/12</f>
        <v>1.875</v>
      </c>
      <c r="AD115" s="47"/>
      <c r="AE115">
        <v>1</v>
      </c>
      <c r="AF115">
        <v>17</v>
      </c>
      <c r="AG115">
        <v>6</v>
      </c>
      <c r="AH115" s="22">
        <f t="shared" si="20"/>
        <v>1.875</v>
      </c>
      <c r="AI115">
        <v>1</v>
      </c>
      <c r="AJ115">
        <v>17</v>
      </c>
      <c r="AK115">
        <v>6</v>
      </c>
      <c r="AL115" s="7">
        <f t="shared" si="21"/>
        <v>1.875</v>
      </c>
      <c r="BJ115" s="7">
        <v>1.875</v>
      </c>
      <c r="BR115" s="36"/>
      <c r="BU115" s="20"/>
      <c r="BY115" s="19">
        <f t="shared" si="22"/>
        <v>22.5</v>
      </c>
      <c r="BZ115" s="19">
        <f t="shared" si="23"/>
        <v>22.5</v>
      </c>
      <c r="CL115" s="17">
        <f t="shared" si="24"/>
        <v>1407</v>
      </c>
      <c r="CM115" s="2" t="s">
        <v>1163</v>
      </c>
    </row>
    <row r="116" spans="1:91" ht="12.75">
      <c r="A116" s="15">
        <v>1407</v>
      </c>
      <c r="B116" s="14" t="s">
        <v>756</v>
      </c>
      <c r="C116" s="14" t="s">
        <v>214</v>
      </c>
      <c r="D116" s="14" t="s">
        <v>188</v>
      </c>
      <c r="E116" s="14" t="s">
        <v>204</v>
      </c>
      <c r="F116" s="35" t="s">
        <v>123</v>
      </c>
      <c r="G116" s="2">
        <v>3</v>
      </c>
      <c r="H116" s="2" t="s">
        <v>1160</v>
      </c>
      <c r="I116" s="10">
        <v>1</v>
      </c>
      <c r="J116" s="7">
        <v>1.875</v>
      </c>
      <c r="K116" s="2" t="s">
        <v>285</v>
      </c>
      <c r="L116" s="14" t="s">
        <v>240</v>
      </c>
      <c r="M116" s="2" t="s">
        <v>1161</v>
      </c>
      <c r="N116" s="14" t="s">
        <v>1149</v>
      </c>
      <c r="O116" s="14" t="s">
        <v>241</v>
      </c>
      <c r="P116" s="2" t="s">
        <v>1212</v>
      </c>
      <c r="Q116" s="10">
        <v>1</v>
      </c>
      <c r="W116" s="47">
        <f>12*(1+17/20+6/240)</f>
        <v>22.5</v>
      </c>
      <c r="X116" s="47">
        <f t="shared" si="19"/>
        <v>22.5</v>
      </c>
      <c r="Z116" s="22">
        <f>X116/12</f>
        <v>1.875</v>
      </c>
      <c r="AD116" s="47"/>
      <c r="AE116">
        <v>1</v>
      </c>
      <c r="AF116">
        <v>17</v>
      </c>
      <c r="AG116">
        <v>6</v>
      </c>
      <c r="AH116" s="22">
        <f t="shared" si="20"/>
        <v>1.875</v>
      </c>
      <c r="AI116">
        <v>1</v>
      </c>
      <c r="AJ116">
        <v>17</v>
      </c>
      <c r="AK116">
        <v>6</v>
      </c>
      <c r="AL116" s="7">
        <f t="shared" si="21"/>
        <v>1.875</v>
      </c>
      <c r="BA116" s="7"/>
      <c r="BB116" s="17"/>
      <c r="BJ116" s="7">
        <v>1.875</v>
      </c>
      <c r="BR116" s="36"/>
      <c r="BU116" s="20"/>
      <c r="BY116" s="19">
        <f t="shared" si="22"/>
        <v>22.5</v>
      </c>
      <c r="BZ116" s="19">
        <f t="shared" si="23"/>
        <v>22.5</v>
      </c>
      <c r="CL116" s="17">
        <f t="shared" si="24"/>
        <v>1407</v>
      </c>
      <c r="CM116" s="2" t="s">
        <v>1161</v>
      </c>
    </row>
    <row r="117" spans="1:92" ht="12.75">
      <c r="A117" s="15">
        <v>1407</v>
      </c>
      <c r="B117" s="14" t="s">
        <v>756</v>
      </c>
      <c r="C117" s="14" t="s">
        <v>214</v>
      </c>
      <c r="D117" s="14" t="s">
        <v>188</v>
      </c>
      <c r="E117" s="14" t="s">
        <v>204</v>
      </c>
      <c r="F117" s="35" t="s">
        <v>124</v>
      </c>
      <c r="G117" s="2">
        <v>3</v>
      </c>
      <c r="H117" t="s">
        <v>325</v>
      </c>
      <c r="I117" s="10">
        <v>2</v>
      </c>
      <c r="J117" s="7">
        <v>0.9875</v>
      </c>
      <c r="K117" t="s">
        <v>386</v>
      </c>
      <c r="L117" s="14" t="s">
        <v>240</v>
      </c>
      <c r="M117" s="2" t="s">
        <v>334</v>
      </c>
      <c r="N117" s="14" t="s">
        <v>308</v>
      </c>
      <c r="O117" s="14" t="s">
        <v>6</v>
      </c>
      <c r="P117" s="2" t="s">
        <v>936</v>
      </c>
      <c r="Q117" s="10">
        <v>2</v>
      </c>
      <c r="W117" s="47">
        <f>12*(1+19/20+6/240)</f>
        <v>23.7</v>
      </c>
      <c r="X117" s="47">
        <f t="shared" si="19"/>
        <v>11.85</v>
      </c>
      <c r="Z117" s="22">
        <f>X117/12</f>
        <v>0.9874999999999999</v>
      </c>
      <c r="AD117" s="47"/>
      <c r="AE117">
        <v>1</v>
      </c>
      <c r="AF117">
        <v>19</v>
      </c>
      <c r="AG117">
        <v>0</v>
      </c>
      <c r="AH117" s="22">
        <f t="shared" si="20"/>
        <v>1.95</v>
      </c>
      <c r="AL117" s="7">
        <f t="shared" si="21"/>
        <v>0.9874999999999999</v>
      </c>
      <c r="BA117" s="17"/>
      <c r="BB117" s="7"/>
      <c r="BJ117" s="7">
        <v>0.9875</v>
      </c>
      <c r="BR117" s="36"/>
      <c r="BU117" s="20"/>
      <c r="BY117" s="19">
        <f t="shared" si="22"/>
        <v>23.7</v>
      </c>
      <c r="BZ117" s="19">
        <f t="shared" si="23"/>
        <v>11.85</v>
      </c>
      <c r="CL117" s="17">
        <f t="shared" si="24"/>
        <v>1407</v>
      </c>
      <c r="CM117" s="2" t="s">
        <v>334</v>
      </c>
      <c r="CN117" t="s">
        <v>957</v>
      </c>
    </row>
    <row r="118" spans="1:92" ht="12.75">
      <c r="A118" s="15">
        <v>1407</v>
      </c>
      <c r="B118" s="14" t="s">
        <v>756</v>
      </c>
      <c r="C118" s="14" t="s">
        <v>214</v>
      </c>
      <c r="D118" s="14" t="s">
        <v>188</v>
      </c>
      <c r="E118" s="14" t="s">
        <v>204</v>
      </c>
      <c r="F118" s="35" t="s">
        <v>125</v>
      </c>
      <c r="G118" s="2">
        <v>3</v>
      </c>
      <c r="H118" t="s">
        <v>325</v>
      </c>
      <c r="I118" s="10">
        <v>25</v>
      </c>
      <c r="J118" s="7">
        <v>4</v>
      </c>
      <c r="K118" t="s">
        <v>380</v>
      </c>
      <c r="L118" s="14" t="s">
        <v>240</v>
      </c>
      <c r="M118" s="2" t="s">
        <v>328</v>
      </c>
      <c r="N118" s="14" t="s">
        <v>308</v>
      </c>
      <c r="O118" s="14" t="s">
        <v>241</v>
      </c>
      <c r="P118" s="2" t="s">
        <v>1050</v>
      </c>
      <c r="Q118" s="10">
        <v>25</v>
      </c>
      <c r="W118" s="47">
        <f>Q118*X118</f>
        <v>1200</v>
      </c>
      <c r="X118" s="47">
        <f>12*Z118</f>
        <v>48</v>
      </c>
      <c r="Z118" s="22">
        <v>4</v>
      </c>
      <c r="AD118" s="47"/>
      <c r="AH118" s="22">
        <f>Q118*Z118</f>
        <v>100</v>
      </c>
      <c r="AI118">
        <v>4</v>
      </c>
      <c r="AJ118">
        <v>0</v>
      </c>
      <c r="AK118">
        <v>0</v>
      </c>
      <c r="AL118" s="7">
        <f t="shared" si="21"/>
        <v>4</v>
      </c>
      <c r="BD118" s="7"/>
      <c r="BE118" s="7">
        <v>4</v>
      </c>
      <c r="BR118" s="36"/>
      <c r="BU118" s="20"/>
      <c r="BY118" s="19">
        <f t="shared" si="22"/>
        <v>1200</v>
      </c>
      <c r="BZ118" s="19">
        <f t="shared" si="23"/>
        <v>48</v>
      </c>
      <c r="CL118" s="17">
        <f t="shared" si="24"/>
        <v>1407</v>
      </c>
      <c r="CM118" s="2" t="s">
        <v>328</v>
      </c>
      <c r="CN118" t="s">
        <v>958</v>
      </c>
    </row>
    <row r="119" spans="1:92" ht="12.75">
      <c r="A119" s="15">
        <v>1407</v>
      </c>
      <c r="B119" s="14" t="s">
        <v>756</v>
      </c>
      <c r="C119" s="14" t="s">
        <v>214</v>
      </c>
      <c r="D119" s="14" t="s">
        <v>188</v>
      </c>
      <c r="E119" s="14" t="s">
        <v>204</v>
      </c>
      <c r="F119" s="35" t="s">
        <v>126</v>
      </c>
      <c r="G119" s="2">
        <v>3</v>
      </c>
      <c r="H119" t="s">
        <v>325</v>
      </c>
      <c r="I119" s="10">
        <v>25</v>
      </c>
      <c r="J119" s="7">
        <v>4</v>
      </c>
      <c r="K119" t="s">
        <v>389</v>
      </c>
      <c r="L119" s="14" t="s">
        <v>240</v>
      </c>
      <c r="M119" s="2" t="s">
        <v>357</v>
      </c>
      <c r="N119" s="14" t="s">
        <v>308</v>
      </c>
      <c r="O119" s="14" t="s">
        <v>1210</v>
      </c>
      <c r="P119" s="2" t="s">
        <v>1050</v>
      </c>
      <c r="Q119" s="10">
        <v>25</v>
      </c>
      <c r="W119" s="47">
        <f>Q119*X119</f>
        <v>1200</v>
      </c>
      <c r="X119" s="47">
        <f>12*Z119</f>
        <v>48</v>
      </c>
      <c r="Z119" s="22">
        <v>4</v>
      </c>
      <c r="AD119" s="47"/>
      <c r="AH119" s="22">
        <f>Q119*Z119</f>
        <v>100</v>
      </c>
      <c r="AI119">
        <v>4</v>
      </c>
      <c r="AJ119">
        <v>0</v>
      </c>
      <c r="AK119">
        <v>0</v>
      </c>
      <c r="AL119" s="7">
        <f t="shared" si="21"/>
        <v>4</v>
      </c>
      <c r="BE119" s="7">
        <v>4</v>
      </c>
      <c r="BI119" s="7"/>
      <c r="BR119" s="36"/>
      <c r="BU119" s="20"/>
      <c r="BY119" s="19">
        <f t="shared" si="22"/>
        <v>1200</v>
      </c>
      <c r="BZ119" s="19">
        <f t="shared" si="23"/>
        <v>48</v>
      </c>
      <c r="CL119" s="17">
        <f t="shared" si="24"/>
        <v>1407</v>
      </c>
      <c r="CM119" s="2" t="s">
        <v>357</v>
      </c>
      <c r="CN119" t="s">
        <v>959</v>
      </c>
    </row>
    <row r="120" spans="1:91" ht="12.75">
      <c r="A120" s="9"/>
      <c r="E120" s="14"/>
      <c r="F120" s="35"/>
      <c r="G120" s="2"/>
      <c r="M120" s="2"/>
      <c r="W120" s="47"/>
      <c r="X120" s="47"/>
      <c r="AD120" s="47"/>
      <c r="BI120" s="7"/>
      <c r="BR120" s="36"/>
      <c r="BU120" s="20"/>
      <c r="CM120" s="2"/>
    </row>
    <row r="121" spans="1:91" ht="12.75">
      <c r="A121" s="9">
        <v>1407</v>
      </c>
      <c r="B121" s="14" t="s">
        <v>831</v>
      </c>
      <c r="C121" s="14" t="s">
        <v>214</v>
      </c>
      <c r="D121" s="14" t="s">
        <v>189</v>
      </c>
      <c r="E121" s="14" t="s">
        <v>183</v>
      </c>
      <c r="F121" s="35" t="s">
        <v>137</v>
      </c>
      <c r="G121" s="2"/>
      <c r="H121" s="2" t="s">
        <v>325</v>
      </c>
      <c r="I121" s="10">
        <v>6</v>
      </c>
      <c r="J121" s="7">
        <v>4.1000000000000005</v>
      </c>
      <c r="K121" s="2" t="s">
        <v>998</v>
      </c>
      <c r="L121" s="14" t="s">
        <v>240</v>
      </c>
      <c r="M121" s="2" t="s">
        <v>352</v>
      </c>
      <c r="N121" s="14" t="s">
        <v>308</v>
      </c>
      <c r="O121" s="14" t="s">
        <v>927</v>
      </c>
      <c r="P121" s="2" t="s">
        <v>1042</v>
      </c>
      <c r="Q121" s="10">
        <v>6</v>
      </c>
      <c r="W121" s="47">
        <f>12*(24+12/20)</f>
        <v>295.20000000000005</v>
      </c>
      <c r="X121" s="47">
        <f>W121/Q121</f>
        <v>49.20000000000001</v>
      </c>
      <c r="Z121" s="22">
        <f>X121/12</f>
        <v>4.1000000000000005</v>
      </c>
      <c r="AD121" s="47"/>
      <c r="AE121">
        <v>24</v>
      </c>
      <c r="AF121">
        <v>12</v>
      </c>
      <c r="AG121">
        <v>0</v>
      </c>
      <c r="AH121" s="22">
        <f>AE121+AF121/20+AG121/240</f>
        <v>24.6</v>
      </c>
      <c r="AI121">
        <v>4</v>
      </c>
      <c r="AJ121">
        <v>2</v>
      </c>
      <c r="AK121">
        <v>0</v>
      </c>
      <c r="AL121" s="7">
        <f>Z121*1</f>
        <v>4.1000000000000005</v>
      </c>
      <c r="BF121" s="7">
        <v>4.1</v>
      </c>
      <c r="BI121" s="7"/>
      <c r="BR121" s="36"/>
      <c r="BU121" s="20"/>
      <c r="BY121" s="19">
        <f>W121+(BR121*12*Q121)+BV121</f>
        <v>295.20000000000005</v>
      </c>
      <c r="BZ121" s="19">
        <f>BY121/Q121</f>
        <v>49.20000000000001</v>
      </c>
      <c r="CL121" s="17">
        <f>A121*1</f>
        <v>1407</v>
      </c>
      <c r="CM121" s="2" t="s">
        <v>352</v>
      </c>
    </row>
    <row r="122" spans="1:91" ht="12.75">
      <c r="A122" s="9"/>
      <c r="E122" s="14"/>
      <c r="F122" s="35"/>
      <c r="G122" s="2"/>
      <c r="J122" s="7"/>
      <c r="M122" s="2"/>
      <c r="W122" s="47"/>
      <c r="X122" s="47"/>
      <c r="AD122" s="47"/>
      <c r="AL122" s="7"/>
      <c r="BF122" s="7"/>
      <c r="BI122" s="7"/>
      <c r="BR122" s="36"/>
      <c r="BU122" s="20"/>
      <c r="BY122" s="19"/>
      <c r="BZ122" s="19"/>
      <c r="CM122" s="2"/>
    </row>
    <row r="123" spans="1:91" ht="12.75">
      <c r="A123" s="9">
        <v>1407</v>
      </c>
      <c r="B123" s="14" t="s">
        <v>756</v>
      </c>
      <c r="C123" s="14" t="s">
        <v>214</v>
      </c>
      <c r="D123" s="14" t="s">
        <v>189</v>
      </c>
      <c r="E123" s="14" t="s">
        <v>183</v>
      </c>
      <c r="F123" s="35" t="s">
        <v>138</v>
      </c>
      <c r="G123" s="2"/>
      <c r="H123" s="2" t="s">
        <v>325</v>
      </c>
      <c r="I123" s="10">
        <v>6</v>
      </c>
      <c r="J123" s="7">
        <v>4.2</v>
      </c>
      <c r="K123" s="2" t="s">
        <v>385</v>
      </c>
      <c r="L123" s="14" t="s">
        <v>240</v>
      </c>
      <c r="M123" s="2" t="s">
        <v>340</v>
      </c>
      <c r="N123" s="14" t="s">
        <v>308</v>
      </c>
      <c r="O123" s="14" t="s">
        <v>573</v>
      </c>
      <c r="P123" s="2" t="s">
        <v>1042</v>
      </c>
      <c r="Q123" s="10">
        <v>6</v>
      </c>
      <c r="W123" s="47">
        <f>12*(25+4/20)</f>
        <v>302.4</v>
      </c>
      <c r="X123" s="47">
        <f>W123/Q123</f>
        <v>50.4</v>
      </c>
      <c r="Z123" s="22">
        <f>X123/12</f>
        <v>4.2</v>
      </c>
      <c r="AD123" s="47"/>
      <c r="AE123">
        <v>25</v>
      </c>
      <c r="AF123">
        <v>4</v>
      </c>
      <c r="AG123">
        <v>0</v>
      </c>
      <c r="AH123" s="22">
        <f>AE123+AF123/20+AG123/240</f>
        <v>25.2</v>
      </c>
      <c r="AI123">
        <v>4</v>
      </c>
      <c r="AJ123">
        <v>4</v>
      </c>
      <c r="AK123">
        <v>0</v>
      </c>
      <c r="AL123" s="7">
        <f>Z123*1</f>
        <v>4.2</v>
      </c>
      <c r="BF123" s="7">
        <v>4.2</v>
      </c>
      <c r="BR123" s="36"/>
      <c r="BU123" s="20"/>
      <c r="BY123" s="19">
        <f>W123+(BR123*12*Q123)+BV123</f>
        <v>302.4</v>
      </c>
      <c r="BZ123" s="19">
        <f>BY123/Q123</f>
        <v>50.4</v>
      </c>
      <c r="CL123" s="17">
        <f>A123*1</f>
        <v>1407</v>
      </c>
      <c r="CM123" s="2" t="s">
        <v>340</v>
      </c>
    </row>
    <row r="124" spans="1:91" ht="12.75">
      <c r="A124" s="9"/>
      <c r="E124" s="14"/>
      <c r="F124" s="35"/>
      <c r="G124" s="2"/>
      <c r="M124" s="2"/>
      <c r="AD124" s="47"/>
      <c r="AY124" s="7"/>
      <c r="BF124" s="7"/>
      <c r="BG124" s="17"/>
      <c r="BH124" s="17"/>
      <c r="BO124" s="47"/>
      <c r="BQ124" s="47"/>
      <c r="BR124" s="36"/>
      <c r="BT124" s="40"/>
      <c r="BU124" s="20"/>
      <c r="CL124" s="17"/>
      <c r="CM124" s="2"/>
    </row>
    <row r="125" spans="1:92" ht="12.75">
      <c r="A125" s="9">
        <v>1407</v>
      </c>
      <c r="B125" s="14" t="s">
        <v>831</v>
      </c>
      <c r="C125" s="14" t="s">
        <v>214</v>
      </c>
      <c r="D125" s="14" t="s">
        <v>189</v>
      </c>
      <c r="E125" s="14" t="s">
        <v>191</v>
      </c>
      <c r="F125" s="35" t="s">
        <v>139</v>
      </c>
      <c r="G125" s="2">
        <v>1</v>
      </c>
      <c r="H125" s="2" t="s">
        <v>325</v>
      </c>
      <c r="I125" s="10">
        <v>9</v>
      </c>
      <c r="J125" s="7">
        <v>6.25</v>
      </c>
      <c r="K125" s="2" t="s">
        <v>635</v>
      </c>
      <c r="L125" s="14" t="s">
        <v>240</v>
      </c>
      <c r="M125" s="2" t="s">
        <v>343</v>
      </c>
      <c r="N125" s="14" t="s">
        <v>308</v>
      </c>
      <c r="O125" s="14" t="s">
        <v>580</v>
      </c>
      <c r="P125" s="2" t="s">
        <v>1237</v>
      </c>
      <c r="Q125" s="10">
        <v>9</v>
      </c>
      <c r="W125" s="47">
        <f>Q125*X125</f>
        <v>675</v>
      </c>
      <c r="X125" s="47">
        <f>12*Z125</f>
        <v>75</v>
      </c>
      <c r="Y125" s="22">
        <f>(X125*20)/32</f>
        <v>46.875</v>
      </c>
      <c r="Z125" s="22">
        <f>6+5/20</f>
        <v>6.25</v>
      </c>
      <c r="AD125" s="47"/>
      <c r="AH125" s="22">
        <f>Q125*Z125</f>
        <v>56.25</v>
      </c>
      <c r="AI125">
        <v>6</v>
      </c>
      <c r="AJ125">
        <v>5</v>
      </c>
      <c r="AK125">
        <v>0</v>
      </c>
      <c r="AL125" s="7">
        <f aca="true" t="shared" si="25" ref="AL125:AL131">Z125*1</f>
        <v>6.25</v>
      </c>
      <c r="AM125" s="22">
        <f>Y125/12</f>
        <v>3.90625</v>
      </c>
      <c r="AY125" s="7"/>
      <c r="BF125" s="7"/>
      <c r="BG125" s="17"/>
      <c r="BH125" s="17"/>
      <c r="BO125" s="47"/>
      <c r="BQ125" s="47"/>
      <c r="BR125" s="36"/>
      <c r="BT125" s="40"/>
      <c r="BU125" s="20"/>
      <c r="BY125" s="19">
        <f aca="true" t="shared" si="26" ref="BY125:BY131">W125+(BR125*12*Q125)+BV125</f>
        <v>675</v>
      </c>
      <c r="BZ125" s="19">
        <f aca="true" t="shared" si="27" ref="BZ125:BZ131">BY125/Q125</f>
        <v>75</v>
      </c>
      <c r="CL125" s="17">
        <f aca="true" t="shared" si="28" ref="CL125:CL131">A125*1</f>
        <v>1407</v>
      </c>
      <c r="CM125" s="2" t="s">
        <v>343</v>
      </c>
      <c r="CN125" t="s">
        <v>20</v>
      </c>
    </row>
    <row r="126" spans="1:91" ht="12.75">
      <c r="A126" s="9">
        <v>1407</v>
      </c>
      <c r="B126" s="14" t="s">
        <v>831</v>
      </c>
      <c r="C126" s="14" t="s">
        <v>214</v>
      </c>
      <c r="D126" s="14" t="s">
        <v>189</v>
      </c>
      <c r="E126" s="14" t="s">
        <v>191</v>
      </c>
      <c r="F126" s="35" t="s">
        <v>140</v>
      </c>
      <c r="G126" s="2">
        <v>1</v>
      </c>
      <c r="H126" s="2" t="s">
        <v>325</v>
      </c>
      <c r="I126" s="10">
        <v>9</v>
      </c>
      <c r="J126" s="7">
        <v>6.25</v>
      </c>
      <c r="K126" s="2" t="s">
        <v>647</v>
      </c>
      <c r="L126" s="14" t="s">
        <v>240</v>
      </c>
      <c r="M126" s="2" t="s">
        <v>340</v>
      </c>
      <c r="N126" s="14" t="s">
        <v>308</v>
      </c>
      <c r="O126" s="14" t="s">
        <v>573</v>
      </c>
      <c r="P126" s="2" t="s">
        <v>1237</v>
      </c>
      <c r="Q126" s="10">
        <v>9</v>
      </c>
      <c r="W126" s="47">
        <f>Q126*X126</f>
        <v>675</v>
      </c>
      <c r="X126" s="47">
        <f>12*Z126</f>
        <v>75</v>
      </c>
      <c r="Y126" s="22">
        <f>(X126*20)/32</f>
        <v>46.875</v>
      </c>
      <c r="Z126" s="22">
        <f>6+5/20</f>
        <v>6.25</v>
      </c>
      <c r="AD126" s="47"/>
      <c r="AH126" s="22">
        <f>Q126*Z126</f>
        <v>56.25</v>
      </c>
      <c r="AI126">
        <v>6</v>
      </c>
      <c r="AJ126">
        <v>5</v>
      </c>
      <c r="AK126">
        <v>0</v>
      </c>
      <c r="AL126" s="7">
        <f t="shared" si="25"/>
        <v>6.25</v>
      </c>
      <c r="AM126" s="22">
        <f>Y126/12</f>
        <v>3.90625</v>
      </c>
      <c r="AX126" s="7"/>
      <c r="BR126" s="36"/>
      <c r="BU126" s="20"/>
      <c r="BY126" s="19">
        <f t="shared" si="26"/>
        <v>675</v>
      </c>
      <c r="BZ126" s="19">
        <f t="shared" si="27"/>
        <v>75</v>
      </c>
      <c r="CL126" s="17">
        <f t="shared" si="28"/>
        <v>1407</v>
      </c>
      <c r="CM126" s="2" t="s">
        <v>340</v>
      </c>
    </row>
    <row r="127" spans="1:92" ht="12.75">
      <c r="A127" s="9">
        <v>1407</v>
      </c>
      <c r="B127" s="14" t="s">
        <v>831</v>
      </c>
      <c r="C127" s="14" t="s">
        <v>214</v>
      </c>
      <c r="D127" s="14" t="s">
        <v>189</v>
      </c>
      <c r="E127" s="14" t="s">
        <v>191</v>
      </c>
      <c r="F127" s="35" t="s">
        <v>144</v>
      </c>
      <c r="G127" s="2">
        <v>1</v>
      </c>
      <c r="H127" s="2" t="s">
        <v>325</v>
      </c>
      <c r="I127" s="10">
        <v>9</v>
      </c>
      <c r="J127" s="7">
        <v>4.25</v>
      </c>
      <c r="K127" s="2" t="s">
        <v>971</v>
      </c>
      <c r="L127" s="14" t="s">
        <v>240</v>
      </c>
      <c r="M127" s="2" t="s">
        <v>349</v>
      </c>
      <c r="N127" s="14" t="s">
        <v>308</v>
      </c>
      <c r="O127" s="14" t="s">
        <v>919</v>
      </c>
      <c r="P127" s="2" t="s">
        <v>1242</v>
      </c>
      <c r="Q127" s="10">
        <v>9</v>
      </c>
      <c r="W127" s="47">
        <f>12*(38+5/20)</f>
        <v>459</v>
      </c>
      <c r="X127" s="47">
        <f>W127/Q127</f>
        <v>51</v>
      </c>
      <c r="Y127" s="22">
        <f>(X127*20)/32</f>
        <v>31.875</v>
      </c>
      <c r="Z127" s="22">
        <f>X127/12</f>
        <v>4.25</v>
      </c>
      <c r="AD127" s="47"/>
      <c r="AE127">
        <v>38</v>
      </c>
      <c r="AF127">
        <v>5</v>
      </c>
      <c r="AG127">
        <v>0</v>
      </c>
      <c r="AH127" s="22">
        <f>AE127+AF127/20+AG127/240</f>
        <v>38.25</v>
      </c>
      <c r="AI127">
        <v>4</v>
      </c>
      <c r="AJ127">
        <v>5</v>
      </c>
      <c r="AK127">
        <v>0</v>
      </c>
      <c r="AL127" s="7">
        <f t="shared" si="25"/>
        <v>4.25</v>
      </c>
      <c r="AM127" s="22">
        <f>Y127/12</f>
        <v>2.65625</v>
      </c>
      <c r="AY127" s="7"/>
      <c r="BF127" s="7"/>
      <c r="BG127" s="17"/>
      <c r="BH127" s="17"/>
      <c r="BR127" s="36"/>
      <c r="BU127" s="20"/>
      <c r="BY127" s="19">
        <f t="shared" si="26"/>
        <v>459</v>
      </c>
      <c r="BZ127" s="19">
        <f t="shared" si="27"/>
        <v>51</v>
      </c>
      <c r="CL127" s="17">
        <f t="shared" si="28"/>
        <v>1407</v>
      </c>
      <c r="CM127" s="2" t="s">
        <v>349</v>
      </c>
      <c r="CN127" t="s">
        <v>811</v>
      </c>
    </row>
    <row r="128" spans="1:91" ht="12.75">
      <c r="A128" s="9">
        <v>1407</v>
      </c>
      <c r="B128" s="14" t="s">
        <v>831</v>
      </c>
      <c r="C128" s="14" t="s">
        <v>214</v>
      </c>
      <c r="D128" s="14" t="s">
        <v>189</v>
      </c>
      <c r="E128" s="14" t="s">
        <v>191</v>
      </c>
      <c r="F128" s="35" t="s">
        <v>145</v>
      </c>
      <c r="G128" s="2">
        <v>1</v>
      </c>
      <c r="H128" s="2" t="s">
        <v>325</v>
      </c>
      <c r="I128" s="10">
        <v>2</v>
      </c>
      <c r="J128" s="7">
        <v>6.25</v>
      </c>
      <c r="K128" s="2" t="s">
        <v>646</v>
      </c>
      <c r="L128" s="14" t="s">
        <v>240</v>
      </c>
      <c r="M128" s="2" t="s">
        <v>340</v>
      </c>
      <c r="N128" s="14" t="s">
        <v>308</v>
      </c>
      <c r="O128" s="14" t="s">
        <v>573</v>
      </c>
      <c r="P128" s="2" t="s">
        <v>1177</v>
      </c>
      <c r="Q128" s="10">
        <v>2</v>
      </c>
      <c r="W128" s="47">
        <f>12*(12+10/20)</f>
        <v>150</v>
      </c>
      <c r="X128" s="47">
        <f>W128/Q128</f>
        <v>75</v>
      </c>
      <c r="Z128" s="22">
        <f>X128/12</f>
        <v>6.25</v>
      </c>
      <c r="AD128" s="47"/>
      <c r="AE128">
        <v>12</v>
      </c>
      <c r="AF128">
        <v>10</v>
      </c>
      <c r="AG128">
        <v>0</v>
      </c>
      <c r="AH128" s="22">
        <f>AE128+AF128/20+AG128/240</f>
        <v>12.5</v>
      </c>
      <c r="AI128">
        <v>6</v>
      </c>
      <c r="AJ128">
        <v>5</v>
      </c>
      <c r="AK128">
        <v>0</v>
      </c>
      <c r="AL128" s="7">
        <f t="shared" si="25"/>
        <v>6.25</v>
      </c>
      <c r="AY128" s="7"/>
      <c r="BA128" s="7">
        <v>6.25</v>
      </c>
      <c r="BF128" s="7"/>
      <c r="BG128" s="17"/>
      <c r="BH128" s="17"/>
      <c r="BO128" s="47"/>
      <c r="BQ128" s="47"/>
      <c r="BR128" s="36"/>
      <c r="BT128" s="40"/>
      <c r="BU128" s="20"/>
      <c r="BY128" s="19">
        <f t="shared" si="26"/>
        <v>150</v>
      </c>
      <c r="BZ128" s="19">
        <f t="shared" si="27"/>
        <v>75</v>
      </c>
      <c r="CL128" s="17">
        <f t="shared" si="28"/>
        <v>1407</v>
      </c>
      <c r="CM128" s="2" t="s">
        <v>340</v>
      </c>
    </row>
    <row r="129" spans="1:91" ht="12.75">
      <c r="A129" s="9">
        <v>1407</v>
      </c>
      <c r="B129" s="14" t="s">
        <v>831</v>
      </c>
      <c r="C129" s="14" t="s">
        <v>214</v>
      </c>
      <c r="D129" s="14" t="s">
        <v>189</v>
      </c>
      <c r="E129" s="14" t="s">
        <v>191</v>
      </c>
      <c r="F129" s="35" t="s">
        <v>146</v>
      </c>
      <c r="G129" s="2">
        <v>1</v>
      </c>
      <c r="H129" s="2" t="s">
        <v>325</v>
      </c>
      <c r="I129" s="10">
        <v>1</v>
      </c>
      <c r="J129" s="7">
        <v>5.900000000000001</v>
      </c>
      <c r="K129" s="2" t="s">
        <v>284</v>
      </c>
      <c r="L129" s="14" t="s">
        <v>240</v>
      </c>
      <c r="M129" s="2" t="s">
        <v>328</v>
      </c>
      <c r="N129" s="14" t="s">
        <v>308</v>
      </c>
      <c r="O129" s="14" t="s">
        <v>241</v>
      </c>
      <c r="P129" s="2" t="s">
        <v>432</v>
      </c>
      <c r="Q129" s="10">
        <v>1</v>
      </c>
      <c r="W129" s="47">
        <f>12*(5+18/20)</f>
        <v>70.80000000000001</v>
      </c>
      <c r="X129" s="47">
        <f>W129/Q129</f>
        <v>70.80000000000001</v>
      </c>
      <c r="Z129" s="22">
        <f>X129/12</f>
        <v>5.900000000000001</v>
      </c>
      <c r="AD129" s="47"/>
      <c r="AE129">
        <v>5</v>
      </c>
      <c r="AF129">
        <v>18</v>
      </c>
      <c r="AG129">
        <v>0</v>
      </c>
      <c r="AH129" s="22">
        <f>AE129+AF129/20+AG129/240</f>
        <v>5.9</v>
      </c>
      <c r="AI129">
        <v>5</v>
      </c>
      <c r="AJ129">
        <v>18</v>
      </c>
      <c r="AK129">
        <v>0</v>
      </c>
      <c r="AL129" s="7">
        <f t="shared" si="25"/>
        <v>5.900000000000001</v>
      </c>
      <c r="AZ129" s="7">
        <v>5.9</v>
      </c>
      <c r="BR129" s="36"/>
      <c r="BU129" s="20"/>
      <c r="BY129" s="19">
        <f t="shared" si="26"/>
        <v>70.80000000000001</v>
      </c>
      <c r="BZ129" s="19">
        <f t="shared" si="27"/>
        <v>70.80000000000001</v>
      </c>
      <c r="CL129" s="17">
        <f t="shared" si="28"/>
        <v>1407</v>
      </c>
      <c r="CM129" s="2" t="s">
        <v>328</v>
      </c>
    </row>
    <row r="130" spans="1:91" ht="12.75">
      <c r="A130" s="9">
        <v>1407</v>
      </c>
      <c r="B130" s="14" t="s">
        <v>831</v>
      </c>
      <c r="C130" s="14" t="s">
        <v>214</v>
      </c>
      <c r="D130" s="14" t="s">
        <v>189</v>
      </c>
      <c r="E130" s="14" t="s">
        <v>191</v>
      </c>
      <c r="F130" s="35" t="s">
        <v>147</v>
      </c>
      <c r="G130" s="2">
        <v>1</v>
      </c>
      <c r="H130" s="2" t="s">
        <v>325</v>
      </c>
      <c r="I130" s="10">
        <v>1</v>
      </c>
      <c r="J130" s="7">
        <v>4.15</v>
      </c>
      <c r="K130" s="2" t="s">
        <v>374</v>
      </c>
      <c r="L130" s="14" t="s">
        <v>240</v>
      </c>
      <c r="M130" s="2" t="s">
        <v>331</v>
      </c>
      <c r="N130" s="14" t="s">
        <v>308</v>
      </c>
      <c r="O130" s="14" t="s">
        <v>258</v>
      </c>
      <c r="P130" s="2" t="s">
        <v>1114</v>
      </c>
      <c r="Q130" s="10">
        <v>1</v>
      </c>
      <c r="W130" s="47">
        <f>12*(4+3/20)</f>
        <v>49.800000000000004</v>
      </c>
      <c r="X130" s="47">
        <f>W130/Q130</f>
        <v>49.800000000000004</v>
      </c>
      <c r="Z130" s="22">
        <f>X130/12</f>
        <v>4.15</v>
      </c>
      <c r="AD130" s="47"/>
      <c r="AE130">
        <v>4</v>
      </c>
      <c r="AF130">
        <v>3</v>
      </c>
      <c r="AG130">
        <v>0</v>
      </c>
      <c r="AH130" s="22">
        <f>AE130+AF130/20+AG130/240</f>
        <v>4.15</v>
      </c>
      <c r="AI130">
        <v>4</v>
      </c>
      <c r="AJ130">
        <v>3</v>
      </c>
      <c r="AK130">
        <v>0</v>
      </c>
      <c r="AL130" s="7">
        <f t="shared" si="25"/>
        <v>4.15</v>
      </c>
      <c r="AY130" s="7"/>
      <c r="BF130" s="7"/>
      <c r="BG130" s="7">
        <v>4.1499999999999995</v>
      </c>
      <c r="BH130" s="17"/>
      <c r="BR130" s="36"/>
      <c r="BU130" s="20"/>
      <c r="BY130" s="19">
        <f t="shared" si="26"/>
        <v>49.800000000000004</v>
      </c>
      <c r="BZ130" s="19">
        <f t="shared" si="27"/>
        <v>49.800000000000004</v>
      </c>
      <c r="CL130" s="17">
        <f t="shared" si="28"/>
        <v>1407</v>
      </c>
      <c r="CM130" s="2" t="s">
        <v>331</v>
      </c>
    </row>
    <row r="131" spans="1:91" ht="12.75">
      <c r="A131" s="9">
        <v>1407</v>
      </c>
      <c r="B131" s="14" t="s">
        <v>831</v>
      </c>
      <c r="C131" s="14" t="s">
        <v>214</v>
      </c>
      <c r="D131" s="14" t="s">
        <v>189</v>
      </c>
      <c r="E131" s="14" t="s">
        <v>191</v>
      </c>
      <c r="F131" s="35" t="s">
        <v>148</v>
      </c>
      <c r="G131" s="2">
        <v>1</v>
      </c>
      <c r="H131" s="2" t="s">
        <v>325</v>
      </c>
      <c r="I131" s="10">
        <v>1</v>
      </c>
      <c r="J131" s="7">
        <v>4.15</v>
      </c>
      <c r="K131" s="2" t="s">
        <v>982</v>
      </c>
      <c r="L131" s="14" t="s">
        <v>240</v>
      </c>
      <c r="M131" s="2" t="s">
        <v>349</v>
      </c>
      <c r="N131" s="14" t="s">
        <v>308</v>
      </c>
      <c r="O131" s="14" t="s">
        <v>919</v>
      </c>
      <c r="P131" s="2" t="s">
        <v>485</v>
      </c>
      <c r="Q131" s="10">
        <v>1</v>
      </c>
      <c r="W131" s="47">
        <f>12*(4+3/20)</f>
        <v>49.800000000000004</v>
      </c>
      <c r="X131" s="47">
        <f>W131/Q131</f>
        <v>49.800000000000004</v>
      </c>
      <c r="Z131" s="22">
        <f>X131/12</f>
        <v>4.15</v>
      </c>
      <c r="AD131" s="47"/>
      <c r="AE131">
        <v>4</v>
      </c>
      <c r="AF131">
        <v>3</v>
      </c>
      <c r="AG131">
        <v>0</v>
      </c>
      <c r="AH131" s="22">
        <f>AE131+AF131/20+AG131/240</f>
        <v>4.15</v>
      </c>
      <c r="AI131">
        <v>4</v>
      </c>
      <c r="AJ131">
        <v>3</v>
      </c>
      <c r="AK131">
        <v>0</v>
      </c>
      <c r="AL131" s="7">
        <f t="shared" si="25"/>
        <v>4.15</v>
      </c>
      <c r="AY131" s="7"/>
      <c r="AZ131" s="7">
        <v>4.1499999999999995</v>
      </c>
      <c r="BF131" s="7"/>
      <c r="BG131" s="17"/>
      <c r="BH131" s="17"/>
      <c r="BQ131" s="47"/>
      <c r="BR131" s="36"/>
      <c r="BT131" s="40"/>
      <c r="BU131" s="20"/>
      <c r="BY131" s="19">
        <f t="shared" si="26"/>
        <v>49.800000000000004</v>
      </c>
      <c r="BZ131" s="19">
        <f t="shared" si="27"/>
        <v>49.800000000000004</v>
      </c>
      <c r="CL131" s="17">
        <f t="shared" si="28"/>
        <v>1407</v>
      </c>
      <c r="CM131" s="2" t="s">
        <v>349</v>
      </c>
    </row>
    <row r="132" spans="1:91" ht="12.75">
      <c r="A132" s="9"/>
      <c r="F132" s="35"/>
      <c r="G132" s="2"/>
      <c r="M132" s="2"/>
      <c r="W132" s="47"/>
      <c r="X132" s="47"/>
      <c r="AD132" s="47"/>
      <c r="AY132" s="7"/>
      <c r="BF132" s="7"/>
      <c r="BG132" s="17"/>
      <c r="BH132" s="17"/>
      <c r="BQ132" s="47"/>
      <c r="BR132" s="36"/>
      <c r="BT132" s="40"/>
      <c r="BU132" s="20"/>
      <c r="CM132" s="2"/>
    </row>
    <row r="133" spans="1:91" ht="12.75">
      <c r="A133" s="9">
        <v>1407</v>
      </c>
      <c r="B133" s="14" t="s">
        <v>831</v>
      </c>
      <c r="C133" s="14" t="s">
        <v>214</v>
      </c>
      <c r="D133" s="14" t="s">
        <v>189</v>
      </c>
      <c r="E133" s="14" t="s">
        <v>191</v>
      </c>
      <c r="F133" s="35" t="s">
        <v>149</v>
      </c>
      <c r="G133" s="2">
        <v>2</v>
      </c>
      <c r="H133" s="2" t="s">
        <v>325</v>
      </c>
      <c r="I133" s="10">
        <v>2.25</v>
      </c>
      <c r="J133" s="7">
        <v>4.2</v>
      </c>
      <c r="K133" s="2" t="s">
        <v>366</v>
      </c>
      <c r="L133" s="14" t="s">
        <v>240</v>
      </c>
      <c r="M133" s="2" t="s">
        <v>331</v>
      </c>
      <c r="N133" s="14" t="s">
        <v>308</v>
      </c>
      <c r="O133" s="14" t="s">
        <v>258</v>
      </c>
      <c r="P133" s="2" t="s">
        <v>201</v>
      </c>
      <c r="Q133" s="10">
        <v>2.25</v>
      </c>
      <c r="W133" s="47">
        <f>12*(9+9/20)</f>
        <v>113.39999999999999</v>
      </c>
      <c r="X133" s="47">
        <f aca="true" t="shared" si="29" ref="X133:X138">W133/Q133</f>
        <v>50.4</v>
      </c>
      <c r="Z133" s="22">
        <f aca="true" t="shared" si="30" ref="Z133:Z138">X133/12</f>
        <v>4.2</v>
      </c>
      <c r="AD133" s="47"/>
      <c r="AE133">
        <v>9</v>
      </c>
      <c r="AF133">
        <v>9</v>
      </c>
      <c r="AG133">
        <v>0</v>
      </c>
      <c r="AH133" s="22">
        <f aca="true" t="shared" si="31" ref="AH133:AH138">AE133+AF133/20+AG133/240</f>
        <v>9.45</v>
      </c>
      <c r="AI133">
        <v>4</v>
      </c>
      <c r="AJ133">
        <v>4</v>
      </c>
      <c r="AL133" s="7">
        <f aca="true" t="shared" si="32" ref="AL133:AL138">Z133*1</f>
        <v>4.2</v>
      </c>
      <c r="AY133" s="7"/>
      <c r="BD133" s="7">
        <v>4.2</v>
      </c>
      <c r="BF133" s="7"/>
      <c r="BG133" s="17"/>
      <c r="BH133" s="17"/>
      <c r="BQ133" s="47"/>
      <c r="BR133" s="36"/>
      <c r="BT133" s="40"/>
      <c r="BU133" s="20"/>
      <c r="BY133" s="19">
        <f aca="true" t="shared" si="33" ref="BY133:BY138">W133+(BR133*12*Q133)+BV133</f>
        <v>113.39999999999999</v>
      </c>
      <c r="BZ133" s="19">
        <f aca="true" t="shared" si="34" ref="BZ133:BZ138">BY133/Q133</f>
        <v>50.4</v>
      </c>
      <c r="CL133" s="17">
        <f aca="true" t="shared" si="35" ref="CL133:CL138">A133*1</f>
        <v>1407</v>
      </c>
      <c r="CM133" s="2" t="s">
        <v>331</v>
      </c>
    </row>
    <row r="134" spans="1:91" ht="12.75">
      <c r="A134" s="9">
        <v>1407</v>
      </c>
      <c r="B134" s="14" t="s">
        <v>831</v>
      </c>
      <c r="C134" s="14" t="s">
        <v>214</v>
      </c>
      <c r="D134" s="14" t="s">
        <v>189</v>
      </c>
      <c r="E134" s="14" t="s">
        <v>191</v>
      </c>
      <c r="F134" s="35" t="s">
        <v>150</v>
      </c>
      <c r="G134" s="2">
        <v>2</v>
      </c>
      <c r="H134" s="2" t="s">
        <v>1005</v>
      </c>
      <c r="I134" s="10">
        <v>3</v>
      </c>
      <c r="J134" s="7">
        <v>3</v>
      </c>
      <c r="K134" s="2" t="s">
        <v>363</v>
      </c>
      <c r="L134" s="14" t="s">
        <v>240</v>
      </c>
      <c r="M134" s="2" t="s">
        <v>1007</v>
      </c>
      <c r="N134" s="14" t="s">
        <v>981</v>
      </c>
      <c r="O134" s="14" t="s">
        <v>258</v>
      </c>
      <c r="P134" s="2" t="s">
        <v>1224</v>
      </c>
      <c r="Q134" s="10">
        <v>3</v>
      </c>
      <c r="W134" s="47">
        <f>12*9</f>
        <v>108</v>
      </c>
      <c r="X134" s="47">
        <f t="shared" si="29"/>
        <v>36</v>
      </c>
      <c r="Z134" s="22">
        <f t="shared" si="30"/>
        <v>3</v>
      </c>
      <c r="AE134">
        <v>9</v>
      </c>
      <c r="AF134">
        <v>0</v>
      </c>
      <c r="AG134">
        <v>0</v>
      </c>
      <c r="AH134" s="22">
        <f t="shared" si="31"/>
        <v>9</v>
      </c>
      <c r="AI134">
        <v>3</v>
      </c>
      <c r="AJ134">
        <v>0</v>
      </c>
      <c r="AL134" s="7">
        <f t="shared" si="32"/>
        <v>3</v>
      </c>
      <c r="AM134" s="22"/>
      <c r="BI134" s="7">
        <v>3</v>
      </c>
      <c r="BU134" s="20"/>
      <c r="BY134" s="19">
        <f t="shared" si="33"/>
        <v>108</v>
      </c>
      <c r="BZ134" s="19">
        <f t="shared" si="34"/>
        <v>36</v>
      </c>
      <c r="CL134" s="17">
        <f t="shared" si="35"/>
        <v>1407</v>
      </c>
      <c r="CM134" s="2" t="s">
        <v>1007</v>
      </c>
    </row>
    <row r="135" spans="1:91" ht="12.75">
      <c r="A135" s="9">
        <v>1407</v>
      </c>
      <c r="B135" s="14" t="s">
        <v>831</v>
      </c>
      <c r="C135" s="14" t="s">
        <v>214</v>
      </c>
      <c r="D135" s="14" t="s">
        <v>189</v>
      </c>
      <c r="E135" s="14" t="s">
        <v>191</v>
      </c>
      <c r="F135" s="35" t="s">
        <v>151</v>
      </c>
      <c r="G135" s="2">
        <v>2</v>
      </c>
      <c r="H135" s="2" t="s">
        <v>1005</v>
      </c>
      <c r="I135" s="10">
        <v>6</v>
      </c>
      <c r="J135" s="7">
        <v>1.9</v>
      </c>
      <c r="K135" s="2" t="s">
        <v>370</v>
      </c>
      <c r="L135" s="14" t="s">
        <v>240</v>
      </c>
      <c r="M135" s="2" t="s">
        <v>1009</v>
      </c>
      <c r="N135" s="14" t="s">
        <v>981</v>
      </c>
      <c r="O135" s="14" t="s">
        <v>258</v>
      </c>
      <c r="P135" s="2" t="s">
        <v>587</v>
      </c>
      <c r="Q135" s="10">
        <v>6</v>
      </c>
      <c r="W135" s="47">
        <f>12*(11+8/20)</f>
        <v>136.8</v>
      </c>
      <c r="X135" s="47">
        <f t="shared" si="29"/>
        <v>22.8</v>
      </c>
      <c r="Z135" s="22">
        <f t="shared" si="30"/>
        <v>1.9000000000000001</v>
      </c>
      <c r="AE135">
        <v>11</v>
      </c>
      <c r="AF135">
        <v>8</v>
      </c>
      <c r="AG135">
        <v>0</v>
      </c>
      <c r="AH135" s="22">
        <f t="shared" si="31"/>
        <v>11.4</v>
      </c>
      <c r="AI135">
        <v>1</v>
      </c>
      <c r="AJ135">
        <v>18</v>
      </c>
      <c r="AL135" s="7">
        <f t="shared" si="32"/>
        <v>1.9000000000000001</v>
      </c>
      <c r="BI135" s="7">
        <v>1.9</v>
      </c>
      <c r="BU135" s="20"/>
      <c r="BY135" s="19">
        <f t="shared" si="33"/>
        <v>136.8</v>
      </c>
      <c r="BZ135" s="19">
        <f t="shared" si="34"/>
        <v>22.8</v>
      </c>
      <c r="CL135" s="17">
        <f t="shared" si="35"/>
        <v>1407</v>
      </c>
      <c r="CM135" s="2" t="s">
        <v>1009</v>
      </c>
    </row>
    <row r="136" spans="1:91" ht="12.75">
      <c r="A136" s="9">
        <v>1407</v>
      </c>
      <c r="B136" s="14" t="s">
        <v>831</v>
      </c>
      <c r="C136" s="14" t="s">
        <v>214</v>
      </c>
      <c r="D136" s="14" t="s">
        <v>189</v>
      </c>
      <c r="E136" s="14" t="s">
        <v>191</v>
      </c>
      <c r="F136" s="35" t="s">
        <v>141</v>
      </c>
      <c r="G136" s="2">
        <v>2</v>
      </c>
      <c r="H136" s="2" t="s">
        <v>1005</v>
      </c>
      <c r="I136" s="10">
        <v>1</v>
      </c>
      <c r="J136" s="7">
        <v>1.8</v>
      </c>
      <c r="K136" s="2" t="s">
        <v>634</v>
      </c>
      <c r="L136" s="14" t="s">
        <v>240</v>
      </c>
      <c r="M136" s="2" t="s">
        <v>1012</v>
      </c>
      <c r="N136" s="14" t="s">
        <v>981</v>
      </c>
      <c r="O136" s="14" t="s">
        <v>580</v>
      </c>
      <c r="P136" s="2" t="s">
        <v>186</v>
      </c>
      <c r="Q136" s="10">
        <v>1</v>
      </c>
      <c r="W136" s="47">
        <f>12*(1+16/20)</f>
        <v>21.6</v>
      </c>
      <c r="X136" s="47">
        <f t="shared" si="29"/>
        <v>21.6</v>
      </c>
      <c r="Z136" s="22">
        <f t="shared" si="30"/>
        <v>1.8</v>
      </c>
      <c r="AD136" s="47"/>
      <c r="AE136">
        <v>1</v>
      </c>
      <c r="AF136">
        <v>16</v>
      </c>
      <c r="AG136">
        <v>0</v>
      </c>
      <c r="AH136" s="22">
        <f t="shared" si="31"/>
        <v>1.8</v>
      </c>
      <c r="AI136">
        <v>1</v>
      </c>
      <c r="AJ136">
        <v>16</v>
      </c>
      <c r="AL136" s="7">
        <f t="shared" si="32"/>
        <v>1.8</v>
      </c>
      <c r="AX136" s="7"/>
      <c r="BI136" s="7">
        <v>1.8</v>
      </c>
      <c r="BR136" s="36"/>
      <c r="BU136" s="20"/>
      <c r="BY136" s="19">
        <f t="shared" si="33"/>
        <v>21.6</v>
      </c>
      <c r="BZ136" s="19">
        <f t="shared" si="34"/>
        <v>21.6</v>
      </c>
      <c r="CL136" s="17">
        <f t="shared" si="35"/>
        <v>1407</v>
      </c>
      <c r="CM136" s="2" t="s">
        <v>1012</v>
      </c>
    </row>
    <row r="137" spans="1:91" ht="12.75">
      <c r="A137" s="9">
        <v>1407</v>
      </c>
      <c r="B137" s="14" t="s">
        <v>831</v>
      </c>
      <c r="C137" s="14" t="s">
        <v>214</v>
      </c>
      <c r="D137" s="14" t="s">
        <v>189</v>
      </c>
      <c r="E137" s="14" t="s">
        <v>191</v>
      </c>
      <c r="F137" s="35" t="s">
        <v>142</v>
      </c>
      <c r="G137" s="2">
        <v>2</v>
      </c>
      <c r="H137" s="2" t="s">
        <v>1005</v>
      </c>
      <c r="I137" s="10">
        <v>1</v>
      </c>
      <c r="J137" s="7">
        <v>1.8</v>
      </c>
      <c r="K137" s="2" t="s">
        <v>378</v>
      </c>
      <c r="L137" s="14" t="s">
        <v>240</v>
      </c>
      <c r="M137" s="2" t="s">
        <v>1008</v>
      </c>
      <c r="N137" s="14" t="s">
        <v>981</v>
      </c>
      <c r="O137" s="14" t="s">
        <v>258</v>
      </c>
      <c r="P137" s="2" t="s">
        <v>172</v>
      </c>
      <c r="Q137" s="10">
        <v>1</v>
      </c>
      <c r="W137" s="47">
        <f>12*(1+16/20)</f>
        <v>21.6</v>
      </c>
      <c r="X137" s="47">
        <f t="shared" si="29"/>
        <v>21.6</v>
      </c>
      <c r="Z137" s="22">
        <f t="shared" si="30"/>
        <v>1.8</v>
      </c>
      <c r="AD137" s="47"/>
      <c r="AE137">
        <v>1</v>
      </c>
      <c r="AF137">
        <v>16</v>
      </c>
      <c r="AG137">
        <v>0</v>
      </c>
      <c r="AH137" s="22">
        <f t="shared" si="31"/>
        <v>1.8</v>
      </c>
      <c r="AI137">
        <v>1</v>
      </c>
      <c r="AJ137">
        <v>16</v>
      </c>
      <c r="AL137" s="7">
        <f t="shared" si="32"/>
        <v>1.8</v>
      </c>
      <c r="AW137" s="7"/>
      <c r="AX137" s="7"/>
      <c r="BI137" s="7">
        <v>1.8</v>
      </c>
      <c r="BR137" s="36"/>
      <c r="BU137" s="20"/>
      <c r="BY137" s="19">
        <f t="shared" si="33"/>
        <v>21.6</v>
      </c>
      <c r="BZ137" s="19">
        <f t="shared" si="34"/>
        <v>21.6</v>
      </c>
      <c r="CL137" s="17">
        <f t="shared" si="35"/>
        <v>1407</v>
      </c>
      <c r="CM137" s="2" t="s">
        <v>1008</v>
      </c>
    </row>
    <row r="138" spans="1:92" ht="12.75">
      <c r="A138" s="9">
        <v>1407</v>
      </c>
      <c r="B138" s="14" t="s">
        <v>831</v>
      </c>
      <c r="C138" s="14" t="s">
        <v>214</v>
      </c>
      <c r="D138" s="14" t="s">
        <v>189</v>
      </c>
      <c r="E138" s="14" t="s">
        <v>191</v>
      </c>
      <c r="F138" s="35" t="s">
        <v>143</v>
      </c>
      <c r="G138" s="2">
        <v>2</v>
      </c>
      <c r="H138" s="2" t="s">
        <v>325</v>
      </c>
      <c r="I138" s="10">
        <v>2</v>
      </c>
      <c r="J138" s="7">
        <v>0.975</v>
      </c>
      <c r="K138" s="2" t="s">
        <v>367</v>
      </c>
      <c r="L138" s="14" t="s">
        <v>240</v>
      </c>
      <c r="M138" s="2" t="s">
        <v>330</v>
      </c>
      <c r="N138" s="14" t="s">
        <v>308</v>
      </c>
      <c r="O138" s="14" t="s">
        <v>258</v>
      </c>
      <c r="P138" s="2" t="s">
        <v>936</v>
      </c>
      <c r="Q138" s="10">
        <v>2</v>
      </c>
      <c r="W138" s="47">
        <f>12*(1+19/20)</f>
        <v>23.4</v>
      </c>
      <c r="X138" s="47">
        <f t="shared" si="29"/>
        <v>11.7</v>
      </c>
      <c r="Y138" s="22">
        <f>(X138*20)/9</f>
        <v>26</v>
      </c>
      <c r="Z138" s="22">
        <f t="shared" si="30"/>
        <v>0.975</v>
      </c>
      <c r="AD138" s="47"/>
      <c r="AE138">
        <v>1</v>
      </c>
      <c r="AF138">
        <v>19</v>
      </c>
      <c r="AG138">
        <v>0</v>
      </c>
      <c r="AH138" s="22">
        <f t="shared" si="31"/>
        <v>1.95</v>
      </c>
      <c r="AL138" s="7">
        <f t="shared" si="32"/>
        <v>0.975</v>
      </c>
      <c r="AM138" s="22">
        <f>Y138/12</f>
        <v>2.1666666666666665</v>
      </c>
      <c r="BA138" s="7"/>
      <c r="BB138" s="17"/>
      <c r="BI138" s="7">
        <v>0.975</v>
      </c>
      <c r="BR138" s="36"/>
      <c r="BU138" s="20"/>
      <c r="BY138" s="19">
        <f t="shared" si="33"/>
        <v>23.4</v>
      </c>
      <c r="BZ138" s="19">
        <f t="shared" si="34"/>
        <v>11.7</v>
      </c>
      <c r="CL138" s="17">
        <f t="shared" si="35"/>
        <v>1407</v>
      </c>
      <c r="CM138" s="2" t="s">
        <v>330</v>
      </c>
      <c r="CN138" t="s">
        <v>805</v>
      </c>
    </row>
    <row r="139" spans="1:91" ht="12.75">
      <c r="A139" s="9"/>
      <c r="E139" s="14"/>
      <c r="F139" s="35"/>
      <c r="G139" s="2"/>
      <c r="M139" s="2"/>
      <c r="W139" s="47"/>
      <c r="X139" s="47"/>
      <c r="AD139" s="47"/>
      <c r="AH139" s="22"/>
      <c r="BA139" s="17"/>
      <c r="BB139" s="7"/>
      <c r="BR139" s="36"/>
      <c r="BU139" s="20"/>
      <c r="CL139" s="17"/>
      <c r="CM139" s="2"/>
    </row>
    <row r="140" spans="1:91" ht="12.75">
      <c r="A140" s="9">
        <v>1408</v>
      </c>
      <c r="B140" s="14" t="s">
        <v>756</v>
      </c>
      <c r="C140" s="14" t="s">
        <v>214</v>
      </c>
      <c r="D140" s="14" t="s">
        <v>189</v>
      </c>
      <c r="E140" s="14" t="s">
        <v>194</v>
      </c>
      <c r="F140" s="35" t="s">
        <v>152</v>
      </c>
      <c r="G140" s="2">
        <v>1</v>
      </c>
      <c r="H140" s="2" t="s">
        <v>6</v>
      </c>
      <c r="I140" s="10">
        <v>9</v>
      </c>
      <c r="J140" s="7">
        <v>11.5</v>
      </c>
      <c r="K140" s="2" t="s">
        <v>369</v>
      </c>
      <c r="L140" s="14" t="s">
        <v>240</v>
      </c>
      <c r="M140" s="2" t="s">
        <v>883</v>
      </c>
      <c r="N140" s="14" t="s">
        <v>1032</v>
      </c>
      <c r="O140" s="14" t="s">
        <v>866</v>
      </c>
      <c r="P140" s="2" t="s">
        <v>1237</v>
      </c>
      <c r="Q140" s="10">
        <v>9</v>
      </c>
      <c r="W140" s="47">
        <f>Q140*X140</f>
        <v>1242</v>
      </c>
      <c r="X140" s="47">
        <f>12*Z140</f>
        <v>138</v>
      </c>
      <c r="Y140" s="22">
        <f>(20*X140)/36</f>
        <v>76.66666666666667</v>
      </c>
      <c r="Z140" s="22">
        <f>11+10/20</f>
        <v>11.5</v>
      </c>
      <c r="AD140" s="47"/>
      <c r="AH140" s="22">
        <f>Q140*Z140</f>
        <v>103.5</v>
      </c>
      <c r="AI140">
        <v>11</v>
      </c>
      <c r="AJ140">
        <v>10</v>
      </c>
      <c r="AK140">
        <v>0</v>
      </c>
      <c r="AL140" s="7">
        <f>Z140*1</f>
        <v>11.5</v>
      </c>
      <c r="AM140" s="22">
        <f>Y140/12</f>
        <v>6.388888888888889</v>
      </c>
      <c r="AW140" s="7">
        <v>11.5</v>
      </c>
      <c r="BD140" s="7"/>
      <c r="BI140" s="7"/>
      <c r="BR140" s="36"/>
      <c r="BU140" s="20"/>
      <c r="BY140" s="19">
        <f>W140+(BR140*12*Q140)+BV140</f>
        <v>1242</v>
      </c>
      <c r="BZ140" s="19">
        <f>BY140/Q140</f>
        <v>138</v>
      </c>
      <c r="CL140" s="17">
        <f>A140*1</f>
        <v>1408</v>
      </c>
      <c r="CM140" s="2" t="s">
        <v>883</v>
      </c>
    </row>
    <row r="141" spans="1:91" ht="12.75">
      <c r="A141" s="9">
        <v>1408</v>
      </c>
      <c r="B141" s="14" t="s">
        <v>756</v>
      </c>
      <c r="C141" s="14" t="s">
        <v>214</v>
      </c>
      <c r="D141" s="14" t="s">
        <v>189</v>
      </c>
      <c r="E141" s="14" t="s">
        <v>194</v>
      </c>
      <c r="F141" s="35" t="s">
        <v>153</v>
      </c>
      <c r="G141" s="2">
        <v>1</v>
      </c>
      <c r="H141" s="2" t="s">
        <v>325</v>
      </c>
      <c r="I141" s="10">
        <v>9</v>
      </c>
      <c r="J141" s="7">
        <v>7.6</v>
      </c>
      <c r="K141" s="2" t="s">
        <v>296</v>
      </c>
      <c r="L141" s="14" t="s">
        <v>240</v>
      </c>
      <c r="M141" s="2" t="s">
        <v>329</v>
      </c>
      <c r="N141" s="14" t="s">
        <v>306</v>
      </c>
      <c r="O141" s="14" t="s">
        <v>246</v>
      </c>
      <c r="P141" s="2" t="s">
        <v>1237</v>
      </c>
      <c r="Q141" s="10">
        <v>9</v>
      </c>
      <c r="W141" s="47">
        <f>Q141*X141</f>
        <v>820.8</v>
      </c>
      <c r="X141" s="47">
        <f>12*Z141</f>
        <v>91.19999999999999</v>
      </c>
      <c r="Y141" s="22">
        <f>(X141*20)/36</f>
        <v>50.66666666666666</v>
      </c>
      <c r="Z141" s="22">
        <f>7+12/20</f>
        <v>7.6</v>
      </c>
      <c r="AD141" s="47"/>
      <c r="AH141" s="22">
        <f>Q141*Z141</f>
        <v>68.39999999999999</v>
      </c>
      <c r="AI141">
        <v>7</v>
      </c>
      <c r="AJ141">
        <v>12</v>
      </c>
      <c r="AK141">
        <v>0</v>
      </c>
      <c r="AL141" s="7">
        <f>Z141*1</f>
        <v>7.6</v>
      </c>
      <c r="AM141" s="22">
        <f>Y141/12</f>
        <v>4.222222222222221</v>
      </c>
      <c r="BD141" s="7"/>
      <c r="BR141" s="36"/>
      <c r="BU141" s="20"/>
      <c r="BY141" s="19">
        <f>W141+(BR141*12*Q141)+BV141</f>
        <v>820.8</v>
      </c>
      <c r="BZ141" s="19">
        <f>BY141/Q141</f>
        <v>91.19999999999999</v>
      </c>
      <c r="CL141" s="17">
        <f>A141*1</f>
        <v>1408</v>
      </c>
      <c r="CM141" s="2" t="s">
        <v>329</v>
      </c>
    </row>
    <row r="142" spans="1:91" ht="12.75">
      <c r="A142" s="9">
        <v>1408</v>
      </c>
      <c r="B142" s="14" t="s">
        <v>756</v>
      </c>
      <c r="C142" s="14" t="s">
        <v>214</v>
      </c>
      <c r="D142" s="14" t="s">
        <v>189</v>
      </c>
      <c r="E142" s="14" t="s">
        <v>194</v>
      </c>
      <c r="F142" s="35" t="s">
        <v>160</v>
      </c>
      <c r="G142" s="2">
        <v>1</v>
      </c>
      <c r="H142" s="2" t="s">
        <v>325</v>
      </c>
      <c r="I142" s="10">
        <v>9</v>
      </c>
      <c r="J142" s="7">
        <v>4.5</v>
      </c>
      <c r="K142" s="2" t="s">
        <v>1262</v>
      </c>
      <c r="L142" s="14" t="s">
        <v>240</v>
      </c>
      <c r="M142" s="2" t="s">
        <v>357</v>
      </c>
      <c r="N142" s="14" t="s">
        <v>308</v>
      </c>
      <c r="O142" s="14" t="s">
        <v>1210</v>
      </c>
      <c r="P142" s="2" t="s">
        <v>1242</v>
      </c>
      <c r="Q142" s="10">
        <v>9</v>
      </c>
      <c r="W142" s="47">
        <f>Q142*X142</f>
        <v>486</v>
      </c>
      <c r="X142" s="47">
        <f>12*Z142</f>
        <v>54</v>
      </c>
      <c r="Y142" s="22">
        <f>(X142*20)/36</f>
        <v>30</v>
      </c>
      <c r="Z142" s="22">
        <f>4+10/20</f>
        <v>4.5</v>
      </c>
      <c r="AH142" s="22">
        <f>Q142*Z142</f>
        <v>40.5</v>
      </c>
      <c r="AI142">
        <v>4</v>
      </c>
      <c r="AJ142">
        <v>10</v>
      </c>
      <c r="AK142">
        <v>0</v>
      </c>
      <c r="AL142" s="7">
        <f>Z142*1</f>
        <v>4.5</v>
      </c>
      <c r="AM142" s="22">
        <f>Y142/12</f>
        <v>2.5</v>
      </c>
      <c r="BR142" s="36"/>
      <c r="BU142" s="20"/>
      <c r="BY142" s="19">
        <f>W142+(BR142*12*Q142)+BV142</f>
        <v>486</v>
      </c>
      <c r="BZ142" s="19">
        <f>BY142/Q142</f>
        <v>54</v>
      </c>
      <c r="CL142" s="17">
        <f>A142*1</f>
        <v>1408</v>
      </c>
      <c r="CM142" s="2" t="s">
        <v>357</v>
      </c>
    </row>
    <row r="143" spans="1:92" ht="12.75">
      <c r="A143" s="9">
        <v>1408</v>
      </c>
      <c r="B143" s="14" t="s">
        <v>756</v>
      </c>
      <c r="C143" s="14" t="s">
        <v>214</v>
      </c>
      <c r="D143" s="14" t="s">
        <v>189</v>
      </c>
      <c r="E143" s="14" t="s">
        <v>194</v>
      </c>
      <c r="F143" s="35" t="s">
        <v>161</v>
      </c>
      <c r="G143" s="2">
        <v>1</v>
      </c>
      <c r="H143" s="2" t="s">
        <v>6</v>
      </c>
      <c r="I143" s="10">
        <v>1</v>
      </c>
      <c r="J143" s="7">
        <v>13.416666666666666</v>
      </c>
      <c r="K143" s="2" t="s">
        <v>368</v>
      </c>
      <c r="L143" s="14" t="s">
        <v>240</v>
      </c>
      <c r="M143" s="2" t="s">
        <v>883</v>
      </c>
      <c r="N143" s="14" t="s">
        <v>1032</v>
      </c>
      <c r="O143" s="14" t="s">
        <v>866</v>
      </c>
      <c r="P143" s="2" t="s">
        <v>1177</v>
      </c>
      <c r="Q143" s="10">
        <v>1</v>
      </c>
      <c r="W143" s="47">
        <f>Q143*X143</f>
        <v>161</v>
      </c>
      <c r="X143" s="47">
        <f>(42*Y143)/20</f>
        <v>161</v>
      </c>
      <c r="Y143" s="22">
        <v>76.66666666666667</v>
      </c>
      <c r="Z143" s="22">
        <f>X143/12</f>
        <v>13.416666666666666</v>
      </c>
      <c r="AH143" s="22">
        <f>Q143*Z143</f>
        <v>13.416666666666666</v>
      </c>
      <c r="AL143" s="7">
        <f>Z143*1</f>
        <v>13.416666666666666</v>
      </c>
      <c r="AM143" s="22">
        <f>Y143/12</f>
        <v>6.388888888888889</v>
      </c>
      <c r="AW143" s="7">
        <v>13.416666666666666</v>
      </c>
      <c r="BA143" s="7">
        <v>13.416666666666666</v>
      </c>
      <c r="BR143" s="36"/>
      <c r="BU143" s="20"/>
      <c r="BY143" s="19">
        <f>W143+(BR143*12*Q143)+BV143</f>
        <v>161</v>
      </c>
      <c r="BZ143" s="19">
        <f>BY143/Q143</f>
        <v>161</v>
      </c>
      <c r="CL143" s="17">
        <f>A143*1</f>
        <v>1408</v>
      </c>
      <c r="CM143" s="2" t="s">
        <v>883</v>
      </c>
      <c r="CN143" t="s">
        <v>36</v>
      </c>
    </row>
    <row r="144" spans="1:91" ht="12.75">
      <c r="A144" s="9">
        <v>1408</v>
      </c>
      <c r="B144" s="14" t="s">
        <v>756</v>
      </c>
      <c r="C144" s="14" t="s">
        <v>214</v>
      </c>
      <c r="D144" s="14" t="s">
        <v>189</v>
      </c>
      <c r="E144" s="14" t="s">
        <v>194</v>
      </c>
      <c r="F144" s="35" t="s">
        <v>162</v>
      </c>
      <c r="G144" s="2">
        <v>1</v>
      </c>
      <c r="H144" s="2" t="s">
        <v>6</v>
      </c>
      <c r="I144" s="10">
        <v>1</v>
      </c>
      <c r="J144" s="7">
        <v>11.5</v>
      </c>
      <c r="K144" s="2" t="s">
        <v>368</v>
      </c>
      <c r="L144" s="14" t="s">
        <v>240</v>
      </c>
      <c r="M144" s="2" t="s">
        <v>883</v>
      </c>
      <c r="N144" s="14" t="s">
        <v>1032</v>
      </c>
      <c r="O144" s="14" t="s">
        <v>866</v>
      </c>
      <c r="P144" s="2" t="s">
        <v>1177</v>
      </c>
      <c r="Q144" s="10">
        <v>1</v>
      </c>
      <c r="W144" s="47">
        <f>Q144*X144</f>
        <v>138</v>
      </c>
      <c r="X144" s="47">
        <f>(36*Y144)/20</f>
        <v>138</v>
      </c>
      <c r="Y144" s="22">
        <v>76.66666666666667</v>
      </c>
      <c r="Z144" s="22">
        <f>X144/12</f>
        <v>11.5</v>
      </c>
      <c r="AD144" s="47"/>
      <c r="AH144" s="22">
        <f>Q144*Z144</f>
        <v>11.5</v>
      </c>
      <c r="AL144" s="7">
        <f>Z144*1</f>
        <v>11.5</v>
      </c>
      <c r="AM144" s="22">
        <f>Y144/12</f>
        <v>6.388888888888889</v>
      </c>
      <c r="AW144" s="7">
        <v>11.5</v>
      </c>
      <c r="BA144" s="7">
        <v>11.5</v>
      </c>
      <c r="BD144" s="7"/>
      <c r="BI144" s="7"/>
      <c r="BR144" s="36"/>
      <c r="BU144" s="20"/>
      <c r="BY144" s="19">
        <f>W144+(BR144*12*Q144)+BV144</f>
        <v>138</v>
      </c>
      <c r="BZ144" s="19">
        <f>BY144/Q144</f>
        <v>138</v>
      </c>
      <c r="CL144" s="17">
        <f>A144*1</f>
        <v>1408</v>
      </c>
      <c r="CM144" s="2" t="s">
        <v>883</v>
      </c>
    </row>
    <row r="145" spans="1:91" ht="12.75">
      <c r="A145" s="9"/>
      <c r="E145" s="14"/>
      <c r="F145" s="35"/>
      <c r="G145" s="2"/>
      <c r="M145" s="2"/>
      <c r="W145" s="47"/>
      <c r="X145" s="47"/>
      <c r="AD145" s="47"/>
      <c r="AH145" s="22"/>
      <c r="AM145" s="22"/>
      <c r="BI145" s="7"/>
      <c r="BR145" s="36"/>
      <c r="BU145" s="20"/>
      <c r="CL145" s="17"/>
      <c r="CM145" s="2"/>
    </row>
    <row r="146" spans="1:91" ht="12.75">
      <c r="A146" s="9">
        <v>1408</v>
      </c>
      <c r="B146" s="14" t="s">
        <v>756</v>
      </c>
      <c r="C146" s="14" t="s">
        <v>214</v>
      </c>
      <c r="D146" s="14" t="s">
        <v>189</v>
      </c>
      <c r="E146" s="14" t="s">
        <v>194</v>
      </c>
      <c r="F146" s="35" t="s">
        <v>163</v>
      </c>
      <c r="G146" s="2">
        <v>2</v>
      </c>
      <c r="H146" s="2" t="s">
        <v>325</v>
      </c>
      <c r="I146" s="10">
        <v>1</v>
      </c>
      <c r="J146" s="7">
        <v>6</v>
      </c>
      <c r="K146" s="2" t="s">
        <v>288</v>
      </c>
      <c r="L146" s="14" t="s">
        <v>240</v>
      </c>
      <c r="M146" s="2" t="s">
        <v>329</v>
      </c>
      <c r="N146" s="14" t="s">
        <v>306</v>
      </c>
      <c r="O146" s="14" t="s">
        <v>246</v>
      </c>
      <c r="P146" s="2" t="s">
        <v>432</v>
      </c>
      <c r="Q146" s="10">
        <v>1</v>
      </c>
      <c r="W146" s="47">
        <f aca="true" t="shared" si="36" ref="W146:W153">Q146*X146</f>
        <v>72</v>
      </c>
      <c r="X146" s="47">
        <f aca="true" t="shared" si="37" ref="X146:X153">12*Z146</f>
        <v>72</v>
      </c>
      <c r="Z146" s="22">
        <v>6</v>
      </c>
      <c r="AD146" s="47"/>
      <c r="AE146">
        <v>6</v>
      </c>
      <c r="AF146">
        <v>0</v>
      </c>
      <c r="AG146">
        <v>0</v>
      </c>
      <c r="AH146" s="22">
        <f aca="true" t="shared" si="38" ref="AH146:AH153">AE146+AF146/20+AG146/240</f>
        <v>6</v>
      </c>
      <c r="AI146">
        <v>6</v>
      </c>
      <c r="AJ146">
        <v>0</v>
      </c>
      <c r="AK146">
        <v>0</v>
      </c>
      <c r="AL146" s="7">
        <f aca="true" t="shared" si="39" ref="AL146:AL153">Z146*1</f>
        <v>6</v>
      </c>
      <c r="AM146" s="22"/>
      <c r="AZ146" s="7">
        <v>6</v>
      </c>
      <c r="BI146" s="7"/>
      <c r="BR146" s="36"/>
      <c r="BU146" s="20"/>
      <c r="BY146" s="19">
        <f aca="true" t="shared" si="40" ref="BY146:BY153">W146+(BR146*12*Q146)+BV146</f>
        <v>72</v>
      </c>
      <c r="BZ146" s="19">
        <f aca="true" t="shared" si="41" ref="BZ146:BZ153">BY146/Q146</f>
        <v>72</v>
      </c>
      <c r="CL146" s="17">
        <f aca="true" t="shared" si="42" ref="CL146:CL153">A146*1</f>
        <v>1408</v>
      </c>
      <c r="CM146" s="2" t="s">
        <v>329</v>
      </c>
    </row>
    <row r="147" spans="1:91" ht="12.75">
      <c r="A147" s="9">
        <v>1408</v>
      </c>
      <c r="B147" s="14" t="s">
        <v>756</v>
      </c>
      <c r="C147" s="14" t="s">
        <v>214</v>
      </c>
      <c r="D147" s="14" t="s">
        <v>189</v>
      </c>
      <c r="E147" s="14" t="s">
        <v>194</v>
      </c>
      <c r="F147" s="35" t="s">
        <v>164</v>
      </c>
      <c r="G147" s="2">
        <v>2</v>
      </c>
      <c r="H147" s="2" t="s">
        <v>1291</v>
      </c>
      <c r="I147" s="10">
        <v>2.25</v>
      </c>
      <c r="J147" s="7">
        <v>4.9</v>
      </c>
      <c r="K147" s="2" t="s">
        <v>1290</v>
      </c>
      <c r="L147" s="14" t="s">
        <v>240</v>
      </c>
      <c r="M147" s="2" t="s">
        <v>1295</v>
      </c>
      <c r="N147" s="14" t="s">
        <v>1287</v>
      </c>
      <c r="O147" s="14" t="s">
        <v>1210</v>
      </c>
      <c r="P147" s="2" t="s">
        <v>1060</v>
      </c>
      <c r="Q147" s="10">
        <v>2.25</v>
      </c>
      <c r="W147" s="47">
        <f t="shared" si="36"/>
        <v>132.3</v>
      </c>
      <c r="X147" s="47">
        <f t="shared" si="37"/>
        <v>58.800000000000004</v>
      </c>
      <c r="Z147" s="22">
        <f>4+18/20</f>
        <v>4.9</v>
      </c>
      <c r="AD147" s="47"/>
      <c r="AE147">
        <v>11</v>
      </c>
      <c r="AF147">
        <v>0</v>
      </c>
      <c r="AG147">
        <v>6</v>
      </c>
      <c r="AH147" s="22">
        <f t="shared" si="38"/>
        <v>11.025</v>
      </c>
      <c r="AI147">
        <v>4</v>
      </c>
      <c r="AJ147">
        <v>18</v>
      </c>
      <c r="AK147">
        <v>0</v>
      </c>
      <c r="AL147" s="7">
        <f t="shared" si="39"/>
        <v>4.9</v>
      </c>
      <c r="AM147" s="22"/>
      <c r="BD147" s="7">
        <v>4.9</v>
      </c>
      <c r="BI147" s="7"/>
      <c r="BR147" s="36"/>
      <c r="BU147" s="20"/>
      <c r="BY147" s="19">
        <f t="shared" si="40"/>
        <v>132.3</v>
      </c>
      <c r="BZ147" s="19">
        <f t="shared" si="41"/>
        <v>58.800000000000004</v>
      </c>
      <c r="CL147" s="17">
        <f t="shared" si="42"/>
        <v>1408</v>
      </c>
      <c r="CM147" s="2" t="s">
        <v>1295</v>
      </c>
    </row>
    <row r="148" spans="1:91" ht="12.75">
      <c r="A148" s="9">
        <v>1408</v>
      </c>
      <c r="B148" s="14" t="s">
        <v>756</v>
      </c>
      <c r="C148" s="14" t="s">
        <v>214</v>
      </c>
      <c r="D148" s="14" t="s">
        <v>189</v>
      </c>
      <c r="E148" s="14" t="s">
        <v>194</v>
      </c>
      <c r="F148" s="35" t="s">
        <v>165</v>
      </c>
      <c r="G148" s="2">
        <v>2</v>
      </c>
      <c r="H148" s="2" t="s">
        <v>325</v>
      </c>
      <c r="I148" s="10">
        <v>1</v>
      </c>
      <c r="J148" s="7">
        <v>4.25</v>
      </c>
      <c r="K148" s="2" t="s">
        <v>284</v>
      </c>
      <c r="L148" s="14" t="s">
        <v>240</v>
      </c>
      <c r="M148" s="2" t="s">
        <v>328</v>
      </c>
      <c r="N148" s="14" t="s">
        <v>308</v>
      </c>
      <c r="O148" s="14" t="s">
        <v>241</v>
      </c>
      <c r="P148" s="2" t="s">
        <v>485</v>
      </c>
      <c r="Q148" s="10">
        <v>1</v>
      </c>
      <c r="W148" s="47">
        <f t="shared" si="36"/>
        <v>51</v>
      </c>
      <c r="X148" s="47">
        <f t="shared" si="37"/>
        <v>51</v>
      </c>
      <c r="Z148" s="22">
        <f>4+5/20</f>
        <v>4.25</v>
      </c>
      <c r="AD148" s="47"/>
      <c r="AE148">
        <v>4</v>
      </c>
      <c r="AF148">
        <v>5</v>
      </c>
      <c r="AG148">
        <v>0</v>
      </c>
      <c r="AH148" s="22">
        <f t="shared" si="38"/>
        <v>4.25</v>
      </c>
      <c r="AI148">
        <v>4</v>
      </c>
      <c r="AJ148">
        <v>5</v>
      </c>
      <c r="AK148">
        <v>0</v>
      </c>
      <c r="AL148" s="7">
        <f t="shared" si="39"/>
        <v>4.25</v>
      </c>
      <c r="AM148" s="22"/>
      <c r="AZ148" s="7">
        <v>4.25</v>
      </c>
      <c r="BU148" s="20"/>
      <c r="BY148" s="19">
        <f t="shared" si="40"/>
        <v>51</v>
      </c>
      <c r="BZ148" s="19">
        <f t="shared" si="41"/>
        <v>51</v>
      </c>
      <c r="CL148" s="17">
        <f t="shared" si="42"/>
        <v>1408</v>
      </c>
      <c r="CM148" s="2" t="s">
        <v>328</v>
      </c>
    </row>
    <row r="149" spans="1:91" ht="12.75">
      <c r="A149" s="9">
        <v>1408</v>
      </c>
      <c r="B149" s="14" t="s">
        <v>756</v>
      </c>
      <c r="C149" s="14" t="s">
        <v>214</v>
      </c>
      <c r="D149" s="14" t="s">
        <v>189</v>
      </c>
      <c r="E149" s="14" t="s">
        <v>194</v>
      </c>
      <c r="F149" s="35" t="s">
        <v>166</v>
      </c>
      <c r="G149" s="2">
        <v>2</v>
      </c>
      <c r="H149" s="2" t="s">
        <v>325</v>
      </c>
      <c r="I149" s="10">
        <v>1</v>
      </c>
      <c r="J149" s="7">
        <v>4.25</v>
      </c>
      <c r="K149" s="2" t="s">
        <v>510</v>
      </c>
      <c r="L149" s="14" t="s">
        <v>240</v>
      </c>
      <c r="M149" s="2" t="s">
        <v>339</v>
      </c>
      <c r="N149" s="14" t="s">
        <v>308</v>
      </c>
      <c r="O149" s="14" t="s">
        <v>578</v>
      </c>
      <c r="P149" s="2" t="s">
        <v>1114</v>
      </c>
      <c r="Q149" s="10">
        <v>1</v>
      </c>
      <c r="W149" s="47">
        <f t="shared" si="36"/>
        <v>51</v>
      </c>
      <c r="X149" s="47">
        <f t="shared" si="37"/>
        <v>51</v>
      </c>
      <c r="Z149" s="22">
        <f>4+5/20</f>
        <v>4.25</v>
      </c>
      <c r="AD149" s="47"/>
      <c r="AE149">
        <v>4</v>
      </c>
      <c r="AF149">
        <v>5</v>
      </c>
      <c r="AG149">
        <v>0</v>
      </c>
      <c r="AH149" s="22">
        <f t="shared" si="38"/>
        <v>4.25</v>
      </c>
      <c r="AI149">
        <v>4</v>
      </c>
      <c r="AJ149">
        <v>5</v>
      </c>
      <c r="AK149">
        <v>0</v>
      </c>
      <c r="AL149" s="7">
        <f t="shared" si="39"/>
        <v>4.25</v>
      </c>
      <c r="BG149" s="7">
        <v>4.25</v>
      </c>
      <c r="BR149" s="36"/>
      <c r="BU149" s="20"/>
      <c r="BY149" s="19">
        <f t="shared" si="40"/>
        <v>51</v>
      </c>
      <c r="BZ149" s="19">
        <f t="shared" si="41"/>
        <v>51</v>
      </c>
      <c r="CL149" s="17">
        <f t="shared" si="42"/>
        <v>1408</v>
      </c>
      <c r="CM149" s="2" t="s">
        <v>339</v>
      </c>
    </row>
    <row r="150" spans="1:91" ht="12.75">
      <c r="A150" s="9">
        <v>1408</v>
      </c>
      <c r="B150" s="14" t="s">
        <v>756</v>
      </c>
      <c r="C150" s="14" t="s">
        <v>214</v>
      </c>
      <c r="D150" s="14" t="s">
        <v>189</v>
      </c>
      <c r="E150" s="14" t="s">
        <v>194</v>
      </c>
      <c r="F150" s="35" t="s">
        <v>167</v>
      </c>
      <c r="G150" s="2">
        <v>2</v>
      </c>
      <c r="H150" s="2" t="s">
        <v>1227</v>
      </c>
      <c r="I150" s="10">
        <v>3</v>
      </c>
      <c r="J150" s="7">
        <v>3.4</v>
      </c>
      <c r="K150" s="2" t="s">
        <v>780</v>
      </c>
      <c r="L150" s="14" t="s">
        <v>240</v>
      </c>
      <c r="M150" s="2" t="s">
        <v>1233</v>
      </c>
      <c r="N150" s="14" t="s">
        <v>1223</v>
      </c>
      <c r="O150" s="14" t="s">
        <v>573</v>
      </c>
      <c r="P150" s="2" t="s">
        <v>1224</v>
      </c>
      <c r="Q150" s="10">
        <v>3</v>
      </c>
      <c r="W150" s="47">
        <f t="shared" si="36"/>
        <v>122.39999999999999</v>
      </c>
      <c r="X150" s="47">
        <f t="shared" si="37"/>
        <v>40.8</v>
      </c>
      <c r="Z150" s="22">
        <f>3+8/20</f>
        <v>3.4</v>
      </c>
      <c r="AD150" s="47"/>
      <c r="AE150">
        <v>10</v>
      </c>
      <c r="AF150">
        <v>4</v>
      </c>
      <c r="AG150">
        <v>0</v>
      </c>
      <c r="AH150" s="22">
        <f t="shared" si="38"/>
        <v>10.2</v>
      </c>
      <c r="AI150">
        <v>3</v>
      </c>
      <c r="AJ150">
        <v>8</v>
      </c>
      <c r="AK150">
        <v>0</v>
      </c>
      <c r="AL150" s="7">
        <f t="shared" si="39"/>
        <v>3.4</v>
      </c>
      <c r="BI150" s="7">
        <v>3.4</v>
      </c>
      <c r="BR150" s="36"/>
      <c r="BU150" s="20"/>
      <c r="BY150" s="19">
        <f t="shared" si="40"/>
        <v>122.39999999999999</v>
      </c>
      <c r="BZ150" s="19">
        <f t="shared" si="41"/>
        <v>40.8</v>
      </c>
      <c r="CL150" s="17">
        <f t="shared" si="42"/>
        <v>1408</v>
      </c>
      <c r="CM150" s="2" t="s">
        <v>1233</v>
      </c>
    </row>
    <row r="151" spans="1:92" ht="12.75">
      <c r="A151" s="9">
        <v>1408</v>
      </c>
      <c r="B151" s="14" t="s">
        <v>756</v>
      </c>
      <c r="C151" s="14" t="s">
        <v>214</v>
      </c>
      <c r="D151" s="14" t="s">
        <v>189</v>
      </c>
      <c r="E151" s="14" t="s">
        <v>194</v>
      </c>
      <c r="F151" s="35" t="s">
        <v>168</v>
      </c>
      <c r="G151" s="2">
        <v>2</v>
      </c>
      <c r="H151" s="2" t="s">
        <v>1005</v>
      </c>
      <c r="I151" s="10">
        <v>6</v>
      </c>
      <c r="J151" s="7">
        <v>1.8</v>
      </c>
      <c r="K151" s="2" t="s">
        <v>977</v>
      </c>
      <c r="L151" s="14" t="s">
        <v>240</v>
      </c>
      <c r="M151" s="2" t="s">
        <v>1014</v>
      </c>
      <c r="N151" s="14" t="s">
        <v>981</v>
      </c>
      <c r="O151" s="14" t="s">
        <v>919</v>
      </c>
      <c r="P151" s="2" t="s">
        <v>588</v>
      </c>
      <c r="Q151" s="10">
        <v>6</v>
      </c>
      <c r="W151" s="47">
        <f t="shared" si="36"/>
        <v>129.60000000000002</v>
      </c>
      <c r="X151" s="47">
        <f t="shared" si="37"/>
        <v>21.6</v>
      </c>
      <c r="Z151" s="22">
        <f>1+16/20</f>
        <v>1.8</v>
      </c>
      <c r="AE151">
        <v>10</v>
      </c>
      <c r="AF151">
        <v>16</v>
      </c>
      <c r="AG151">
        <v>0</v>
      </c>
      <c r="AH151" s="22">
        <f t="shared" si="38"/>
        <v>10.8</v>
      </c>
      <c r="AI151">
        <v>1</v>
      </c>
      <c r="AJ151">
        <v>16</v>
      </c>
      <c r="AK151">
        <v>0</v>
      </c>
      <c r="AL151" s="7">
        <f t="shared" si="39"/>
        <v>1.8</v>
      </c>
      <c r="BI151" s="7">
        <v>1.8</v>
      </c>
      <c r="BR151" s="36"/>
      <c r="BU151" s="20"/>
      <c r="BY151" s="19">
        <f t="shared" si="40"/>
        <v>129.60000000000002</v>
      </c>
      <c r="BZ151" s="19">
        <f t="shared" si="41"/>
        <v>21.600000000000005</v>
      </c>
      <c r="CL151" s="17">
        <f t="shared" si="42"/>
        <v>1408</v>
      </c>
      <c r="CM151" s="2" t="s">
        <v>1014</v>
      </c>
      <c r="CN151" t="s">
        <v>816</v>
      </c>
    </row>
    <row r="152" spans="1:91" ht="12.75">
      <c r="A152" s="9">
        <v>1408</v>
      </c>
      <c r="B152" s="14" t="s">
        <v>756</v>
      </c>
      <c r="C152" s="14" t="s">
        <v>214</v>
      </c>
      <c r="D152" s="14" t="s">
        <v>189</v>
      </c>
      <c r="E152" s="14" t="s">
        <v>194</v>
      </c>
      <c r="F152" s="35" t="s">
        <v>154</v>
      </c>
      <c r="G152" s="2">
        <v>2</v>
      </c>
      <c r="H152" s="2" t="s">
        <v>1005</v>
      </c>
      <c r="I152" s="10">
        <v>1</v>
      </c>
      <c r="J152" s="7">
        <v>1.85</v>
      </c>
      <c r="K152" s="2" t="s">
        <v>290</v>
      </c>
      <c r="L152" s="14" t="s">
        <v>240</v>
      </c>
      <c r="M152" s="2" t="s">
        <v>1006</v>
      </c>
      <c r="N152" s="14" t="s">
        <v>980</v>
      </c>
      <c r="O152" s="14" t="s">
        <v>246</v>
      </c>
      <c r="P152" s="2" t="s">
        <v>171</v>
      </c>
      <c r="Q152" s="10">
        <v>1</v>
      </c>
      <c r="W152" s="47">
        <f t="shared" si="36"/>
        <v>22.200000000000003</v>
      </c>
      <c r="X152" s="47">
        <f t="shared" si="37"/>
        <v>22.200000000000003</v>
      </c>
      <c r="Z152" s="22">
        <f>1+17/20</f>
        <v>1.85</v>
      </c>
      <c r="AD152" s="47"/>
      <c r="AE152">
        <v>1</v>
      </c>
      <c r="AF152">
        <v>17</v>
      </c>
      <c r="AG152">
        <v>0</v>
      </c>
      <c r="AH152" s="22">
        <f t="shared" si="38"/>
        <v>1.85</v>
      </c>
      <c r="AI152">
        <v>1</v>
      </c>
      <c r="AJ152">
        <v>17</v>
      </c>
      <c r="AK152">
        <v>0</v>
      </c>
      <c r="AL152" s="7">
        <f t="shared" si="39"/>
        <v>1.85</v>
      </c>
      <c r="AW152" s="7"/>
      <c r="BA152" s="7"/>
      <c r="BB152" s="17"/>
      <c r="BI152" s="7">
        <v>1.85</v>
      </c>
      <c r="BR152" s="36"/>
      <c r="BU152" s="20"/>
      <c r="BY152" s="19">
        <f t="shared" si="40"/>
        <v>22.200000000000003</v>
      </c>
      <c r="BZ152" s="19">
        <f t="shared" si="41"/>
        <v>22.200000000000003</v>
      </c>
      <c r="CL152" s="17">
        <f t="shared" si="42"/>
        <v>1408</v>
      </c>
      <c r="CM152" s="2" t="s">
        <v>1006</v>
      </c>
    </row>
    <row r="153" spans="1:91" ht="12.75">
      <c r="A153" s="9">
        <v>1408</v>
      </c>
      <c r="B153" s="14" t="s">
        <v>756</v>
      </c>
      <c r="C153" s="14" t="s">
        <v>214</v>
      </c>
      <c r="D153" s="14" t="s">
        <v>189</v>
      </c>
      <c r="E153" s="14" t="s">
        <v>194</v>
      </c>
      <c r="F153" s="35" t="s">
        <v>155</v>
      </c>
      <c r="G153" s="2">
        <v>2</v>
      </c>
      <c r="H153" s="2" t="s">
        <v>1005</v>
      </c>
      <c r="I153" s="10">
        <v>1</v>
      </c>
      <c r="J153" s="7">
        <v>1.9</v>
      </c>
      <c r="K153" s="2" t="s">
        <v>652</v>
      </c>
      <c r="L153" s="14" t="s">
        <v>240</v>
      </c>
      <c r="M153" s="2" t="s">
        <v>1011</v>
      </c>
      <c r="N153" s="14" t="s">
        <v>981</v>
      </c>
      <c r="O153" s="14" t="s">
        <v>573</v>
      </c>
      <c r="P153" s="2" t="s">
        <v>1213</v>
      </c>
      <c r="Q153" s="10">
        <v>1</v>
      </c>
      <c r="W153" s="47">
        <f t="shared" si="36"/>
        <v>22.799999999999997</v>
      </c>
      <c r="X153" s="47">
        <f t="shared" si="37"/>
        <v>22.799999999999997</v>
      </c>
      <c r="Z153" s="22">
        <f>1+18/20</f>
        <v>1.9</v>
      </c>
      <c r="AD153" s="47"/>
      <c r="AE153">
        <v>1</v>
      </c>
      <c r="AF153">
        <v>18</v>
      </c>
      <c r="AG153">
        <v>0</v>
      </c>
      <c r="AH153" s="22">
        <f t="shared" si="38"/>
        <v>1.9</v>
      </c>
      <c r="AI153">
        <v>1</v>
      </c>
      <c r="AJ153">
        <v>18</v>
      </c>
      <c r="AK153">
        <v>0</v>
      </c>
      <c r="AL153" s="7">
        <f t="shared" si="39"/>
        <v>1.9</v>
      </c>
      <c r="BA153" s="17"/>
      <c r="BB153" s="7"/>
      <c r="BI153" s="7">
        <v>1.9</v>
      </c>
      <c r="BR153" s="36"/>
      <c r="BU153" s="20"/>
      <c r="BY153" s="19">
        <f t="shared" si="40"/>
        <v>22.799999999999997</v>
      </c>
      <c r="BZ153" s="19">
        <f t="shared" si="41"/>
        <v>22.799999999999997</v>
      </c>
      <c r="CL153" s="17">
        <f t="shared" si="42"/>
        <v>1408</v>
      </c>
      <c r="CM153" s="2" t="s">
        <v>1011</v>
      </c>
    </row>
    <row r="154" spans="1:91" ht="12.75">
      <c r="A154" s="9"/>
      <c r="E154" s="14"/>
      <c r="F154" s="35"/>
      <c r="G154" s="2"/>
      <c r="J154" s="7"/>
      <c r="M154" s="2"/>
      <c r="W154" s="47"/>
      <c r="X154" s="47"/>
      <c r="AD154" s="47"/>
      <c r="AL154" s="7"/>
      <c r="BD154" s="7"/>
      <c r="BR154" s="36"/>
      <c r="BU154" s="20"/>
      <c r="BY154" s="47"/>
      <c r="BZ154" s="47"/>
      <c r="CL154" s="16"/>
      <c r="CM154" s="2"/>
    </row>
    <row r="155" spans="1:91" ht="12.75">
      <c r="A155" s="9">
        <v>1408</v>
      </c>
      <c r="B155" s="14" t="s">
        <v>756</v>
      </c>
      <c r="C155" s="14" t="s">
        <v>214</v>
      </c>
      <c r="D155" s="14" t="s">
        <v>189</v>
      </c>
      <c r="E155" s="14" t="s">
        <v>196</v>
      </c>
      <c r="F155" s="35" t="s">
        <v>156</v>
      </c>
      <c r="G155" s="2">
        <v>3</v>
      </c>
      <c r="H155" s="2" t="s">
        <v>1005</v>
      </c>
      <c r="I155" s="10">
        <v>1</v>
      </c>
      <c r="J155" s="7">
        <v>1.85</v>
      </c>
      <c r="K155" s="2" t="s">
        <v>291</v>
      </c>
      <c r="L155" s="14" t="s">
        <v>240</v>
      </c>
      <c r="M155" s="2" t="s">
        <v>1006</v>
      </c>
      <c r="N155" s="14" t="s">
        <v>980</v>
      </c>
      <c r="O155" s="14" t="s">
        <v>246</v>
      </c>
      <c r="P155" s="2" t="s">
        <v>169</v>
      </c>
      <c r="Q155" s="10">
        <v>1</v>
      </c>
      <c r="W155" s="47">
        <f>Q155*X155</f>
        <v>22.200000000000003</v>
      </c>
      <c r="X155" s="47">
        <f>12*Z155</f>
        <v>22.200000000000003</v>
      </c>
      <c r="Z155" s="22">
        <f>1+17/20</f>
        <v>1.85</v>
      </c>
      <c r="AD155" s="47"/>
      <c r="AE155">
        <v>1</v>
      </c>
      <c r="AF155">
        <v>17</v>
      </c>
      <c r="AG155">
        <v>0</v>
      </c>
      <c r="AH155" s="22">
        <f>AE155+AF155/20+AG155/240</f>
        <v>1.85</v>
      </c>
      <c r="AI155">
        <v>1</v>
      </c>
      <c r="AJ155">
        <v>17</v>
      </c>
      <c r="AK155">
        <v>0</v>
      </c>
      <c r="AL155" s="7">
        <f>Z155*1</f>
        <v>1.85</v>
      </c>
      <c r="BI155" s="7">
        <v>1.85</v>
      </c>
      <c r="BR155" s="36"/>
      <c r="BU155" s="20"/>
      <c r="BY155" s="19">
        <f>W155+(BR155*12*Q155)+BV155</f>
        <v>22.200000000000003</v>
      </c>
      <c r="BZ155" s="19">
        <f>BY155/Q155</f>
        <v>22.200000000000003</v>
      </c>
      <c r="CL155" s="17">
        <f>A155*1</f>
        <v>1408</v>
      </c>
      <c r="CM155" s="2" t="s">
        <v>1006</v>
      </c>
    </row>
    <row r="156" spans="1:91" ht="12.75">
      <c r="A156" s="9">
        <v>1408</v>
      </c>
      <c r="B156" s="14" t="s">
        <v>756</v>
      </c>
      <c r="C156" s="14" t="s">
        <v>214</v>
      </c>
      <c r="D156" s="14" t="s">
        <v>189</v>
      </c>
      <c r="E156" s="14" t="s">
        <v>196</v>
      </c>
      <c r="F156" s="35" t="s">
        <v>157</v>
      </c>
      <c r="G156" s="2">
        <v>3</v>
      </c>
      <c r="H156" s="2" t="s">
        <v>325</v>
      </c>
      <c r="I156" s="10">
        <v>2</v>
      </c>
      <c r="J156" s="7">
        <v>0.9</v>
      </c>
      <c r="K156" s="2" t="s">
        <v>387</v>
      </c>
      <c r="L156" s="14" t="s">
        <v>240</v>
      </c>
      <c r="M156" s="2" t="s">
        <v>334</v>
      </c>
      <c r="N156" s="14" t="s">
        <v>308</v>
      </c>
      <c r="O156" s="14" t="s">
        <v>6</v>
      </c>
      <c r="P156" s="2" t="s">
        <v>938</v>
      </c>
      <c r="Q156" s="10">
        <v>2</v>
      </c>
      <c r="W156" s="47">
        <f>12*(1+16/20)</f>
        <v>21.6</v>
      </c>
      <c r="X156" s="47">
        <f>W156/Q156</f>
        <v>10.8</v>
      </c>
      <c r="Z156" s="22">
        <f>X156/12</f>
        <v>0.9</v>
      </c>
      <c r="AD156" s="47"/>
      <c r="AE156">
        <v>1</v>
      </c>
      <c r="AF156">
        <v>16</v>
      </c>
      <c r="AG156">
        <v>0</v>
      </c>
      <c r="AH156" s="22">
        <f>AE156+AF156/20+AG156/240</f>
        <v>1.8</v>
      </c>
      <c r="AL156" s="7">
        <f>Z156*1</f>
        <v>0.9</v>
      </c>
      <c r="BI156" s="7">
        <v>0.9</v>
      </c>
      <c r="BR156" s="36"/>
      <c r="BU156" s="20"/>
      <c r="BY156" s="19">
        <f>W156+(BR156*12*Q156)+BV156</f>
        <v>21.6</v>
      </c>
      <c r="BZ156" s="19">
        <f>BY156/Q156</f>
        <v>10.8</v>
      </c>
      <c r="CL156" s="17">
        <f>A156*1</f>
        <v>1408</v>
      </c>
      <c r="CM156" s="2" t="s">
        <v>334</v>
      </c>
    </row>
    <row r="157" spans="1:92" ht="12.75">
      <c r="A157" s="9">
        <v>1408</v>
      </c>
      <c r="B157" s="14" t="s">
        <v>756</v>
      </c>
      <c r="C157" s="14" t="s">
        <v>214</v>
      </c>
      <c r="D157" s="14" t="s">
        <v>189</v>
      </c>
      <c r="E157" s="14" t="s">
        <v>196</v>
      </c>
      <c r="F157" s="35" t="s">
        <v>158</v>
      </c>
      <c r="G157" s="2">
        <v>3</v>
      </c>
      <c r="H157" s="2" t="s">
        <v>325</v>
      </c>
      <c r="I157" s="10">
        <v>25</v>
      </c>
      <c r="J157" s="7">
        <v>4</v>
      </c>
      <c r="K157" s="2" t="s">
        <v>971</v>
      </c>
      <c r="L157" s="14" t="s">
        <v>240</v>
      </c>
      <c r="M157" s="2" t="s">
        <v>349</v>
      </c>
      <c r="N157" s="14" t="s">
        <v>308</v>
      </c>
      <c r="O157" s="14" t="s">
        <v>919</v>
      </c>
      <c r="P157" s="2" t="s">
        <v>1050</v>
      </c>
      <c r="Q157" s="10">
        <v>25</v>
      </c>
      <c r="W157" s="47">
        <f>Q157*X157</f>
        <v>1200</v>
      </c>
      <c r="X157" s="47">
        <f>12*Z157</f>
        <v>48</v>
      </c>
      <c r="Z157" s="22">
        <v>4</v>
      </c>
      <c r="AD157" s="47"/>
      <c r="AH157" s="22">
        <f>Q157*Z157</f>
        <v>100</v>
      </c>
      <c r="AI157">
        <v>4</v>
      </c>
      <c r="AJ157">
        <v>0</v>
      </c>
      <c r="AK157">
        <v>0</v>
      </c>
      <c r="AL157" s="7">
        <f>Z157*1</f>
        <v>4</v>
      </c>
      <c r="BE157" s="7">
        <v>4</v>
      </c>
      <c r="BI157" s="7"/>
      <c r="BR157" s="36"/>
      <c r="BU157" s="20"/>
      <c r="BY157" s="19">
        <f>W157+(BR157*12*Q157)+BV157</f>
        <v>1200</v>
      </c>
      <c r="BZ157" s="19">
        <f>BY157/Q157</f>
        <v>48</v>
      </c>
      <c r="CL157" s="17">
        <f>A157*1</f>
        <v>1408</v>
      </c>
      <c r="CM157" s="2" t="s">
        <v>349</v>
      </c>
      <c r="CN157" t="s">
        <v>35</v>
      </c>
    </row>
    <row r="158" spans="1:91" ht="12.75">
      <c r="A158" s="9">
        <v>1408</v>
      </c>
      <c r="B158" s="14" t="s">
        <v>756</v>
      </c>
      <c r="C158" s="14" t="s">
        <v>214</v>
      </c>
      <c r="D158" s="14" t="s">
        <v>189</v>
      </c>
      <c r="E158" s="14" t="s">
        <v>196</v>
      </c>
      <c r="F158" s="35" t="s">
        <v>159</v>
      </c>
      <c r="G158" s="2">
        <v>3</v>
      </c>
      <c r="H158" s="2" t="s">
        <v>325</v>
      </c>
      <c r="I158" s="10">
        <v>25</v>
      </c>
      <c r="J158" s="7">
        <v>3.9</v>
      </c>
      <c r="K158" s="2" t="s">
        <v>1262</v>
      </c>
      <c r="L158" s="14" t="s">
        <v>240</v>
      </c>
      <c r="M158" s="2" t="s">
        <v>357</v>
      </c>
      <c r="N158" s="14" t="s">
        <v>308</v>
      </c>
      <c r="O158" s="14" t="s">
        <v>1210</v>
      </c>
      <c r="P158" s="2" t="s">
        <v>1050</v>
      </c>
      <c r="Q158" s="10">
        <v>25</v>
      </c>
      <c r="W158" s="47">
        <f>Q158*X158</f>
        <v>1170</v>
      </c>
      <c r="X158" s="47">
        <f>12*Z158</f>
        <v>46.8</v>
      </c>
      <c r="Z158" s="22">
        <f>3+18/20</f>
        <v>3.9</v>
      </c>
      <c r="AD158" s="47"/>
      <c r="AH158" s="22">
        <f>Q158*Z158</f>
        <v>97.5</v>
      </c>
      <c r="AI158">
        <v>3</v>
      </c>
      <c r="AJ158">
        <v>18</v>
      </c>
      <c r="AK158">
        <v>0</v>
      </c>
      <c r="AL158" s="7">
        <f>Z158*1</f>
        <v>3.9</v>
      </c>
      <c r="BE158" s="7">
        <v>3.9</v>
      </c>
      <c r="BR158" s="36"/>
      <c r="BU158" s="20"/>
      <c r="BY158" s="19">
        <f>W158+(BR158*12*Q158)+BV158</f>
        <v>1170</v>
      </c>
      <c r="BZ158" s="19">
        <f>BY158/Q158</f>
        <v>46.8</v>
      </c>
      <c r="CL158" s="17">
        <f>A158*1</f>
        <v>1408</v>
      </c>
      <c r="CM158" s="2" t="s">
        <v>357</v>
      </c>
    </row>
    <row r="159" spans="1:91" ht="12.75">
      <c r="A159" s="9"/>
      <c r="E159" s="14"/>
      <c r="F159" s="35"/>
      <c r="G159" s="2"/>
      <c r="J159" s="7"/>
      <c r="M159" s="2"/>
      <c r="W159" s="47"/>
      <c r="X159" s="47"/>
      <c r="AD159" s="47"/>
      <c r="AL159" s="7"/>
      <c r="BR159" s="36"/>
      <c r="BU159" s="20"/>
      <c r="BY159" s="47"/>
      <c r="BZ159" s="47"/>
      <c r="CL159" s="16"/>
      <c r="CM159" s="2"/>
    </row>
    <row r="160" spans="1:91" ht="12.75">
      <c r="A160" s="9">
        <v>1408</v>
      </c>
      <c r="B160" s="14" t="s">
        <v>831</v>
      </c>
      <c r="C160" s="14" t="s">
        <v>1018</v>
      </c>
      <c r="D160" s="14" t="s">
        <v>53</v>
      </c>
      <c r="E160" s="14" t="s">
        <v>184</v>
      </c>
      <c r="F160" s="35" t="s">
        <v>174</v>
      </c>
      <c r="G160" s="2"/>
      <c r="H160" s="2" t="s">
        <v>325</v>
      </c>
      <c r="I160" s="10">
        <v>5</v>
      </c>
      <c r="J160" s="7">
        <v>4.2</v>
      </c>
      <c r="K160" s="2" t="s">
        <v>294</v>
      </c>
      <c r="L160" s="14" t="s">
        <v>240</v>
      </c>
      <c r="M160" s="2" t="s">
        <v>328</v>
      </c>
      <c r="N160" s="14" t="s">
        <v>308</v>
      </c>
      <c r="O160" s="14" t="s">
        <v>241</v>
      </c>
      <c r="P160" s="2" t="s">
        <v>1042</v>
      </c>
      <c r="Q160" s="10">
        <v>5</v>
      </c>
      <c r="W160" s="47">
        <f>Q160*X160</f>
        <v>252.00000000000003</v>
      </c>
      <c r="X160" s="47">
        <f>12*Z160</f>
        <v>50.400000000000006</v>
      </c>
      <c r="Z160" s="22">
        <f>4+4/20</f>
        <v>4.2</v>
      </c>
      <c r="AE160">
        <v>21</v>
      </c>
      <c r="AF160">
        <v>0</v>
      </c>
      <c r="AG160">
        <v>0</v>
      </c>
      <c r="AH160" s="22">
        <f>AE160+AF160/20+AG160/240</f>
        <v>21</v>
      </c>
      <c r="AI160">
        <v>4</v>
      </c>
      <c r="AJ160">
        <v>4</v>
      </c>
      <c r="AK160">
        <v>0</v>
      </c>
      <c r="AL160" s="7">
        <f>Z160*1</f>
        <v>4.2</v>
      </c>
      <c r="BF160" s="7">
        <v>4.2</v>
      </c>
      <c r="BR160" s="36"/>
      <c r="BU160" s="20"/>
      <c r="BY160" s="19">
        <f>W160+(BR160*12*Q160)+BV160</f>
        <v>252.00000000000003</v>
      </c>
      <c r="BZ160" s="19">
        <f>BY160/Q160</f>
        <v>50.400000000000006</v>
      </c>
      <c r="CL160" s="17">
        <f>A160*1</f>
        <v>1408</v>
      </c>
      <c r="CM160" s="2" t="s">
        <v>328</v>
      </c>
    </row>
    <row r="161" spans="1:91" ht="12.75">
      <c r="A161" s="9"/>
      <c r="E161" s="14"/>
      <c r="F161" s="35"/>
      <c r="G161" s="2"/>
      <c r="M161" s="2"/>
      <c r="W161" s="47"/>
      <c r="X161" s="47"/>
      <c r="AD161" s="47"/>
      <c r="AX161" s="7"/>
      <c r="AY161" s="7"/>
      <c r="BG161" s="17"/>
      <c r="BH161" s="17"/>
      <c r="BR161" s="36"/>
      <c r="BU161" s="20"/>
      <c r="CL161" s="17"/>
      <c r="CM161" s="2"/>
    </row>
    <row r="162" spans="1:91" ht="12.75">
      <c r="A162" s="9">
        <v>1409</v>
      </c>
      <c r="B162" s="14" t="s">
        <v>756</v>
      </c>
      <c r="C162" s="14" t="s">
        <v>1018</v>
      </c>
      <c r="D162" s="14" t="s">
        <v>53</v>
      </c>
      <c r="E162" s="14" t="s">
        <v>184</v>
      </c>
      <c r="F162" s="35" t="s">
        <v>175</v>
      </c>
      <c r="G162" s="2"/>
      <c r="H162" s="2" t="s">
        <v>325</v>
      </c>
      <c r="I162" s="10">
        <v>5</v>
      </c>
      <c r="J162" s="7">
        <v>4.2</v>
      </c>
      <c r="K162" s="2" t="s">
        <v>988</v>
      </c>
      <c r="L162" s="14" t="s">
        <v>240</v>
      </c>
      <c r="M162" s="2" t="s">
        <v>349</v>
      </c>
      <c r="N162" s="14" t="s">
        <v>308</v>
      </c>
      <c r="O162" s="14" t="s">
        <v>919</v>
      </c>
      <c r="P162" s="2" t="s">
        <v>1042</v>
      </c>
      <c r="Q162" s="10">
        <v>5</v>
      </c>
      <c r="W162" s="47">
        <f>Q162*X162</f>
        <v>252.00000000000003</v>
      </c>
      <c r="X162" s="47">
        <f>12*Z162</f>
        <v>50.400000000000006</v>
      </c>
      <c r="Z162" s="22">
        <f>4+4/20</f>
        <v>4.2</v>
      </c>
      <c r="AD162" s="47"/>
      <c r="AE162">
        <v>21</v>
      </c>
      <c r="AF162">
        <v>0</v>
      </c>
      <c r="AG162">
        <v>0</v>
      </c>
      <c r="AH162" s="22">
        <f>AE162+AF162/20+AG162/240</f>
        <v>21</v>
      </c>
      <c r="AI162">
        <v>4</v>
      </c>
      <c r="AJ162">
        <v>4</v>
      </c>
      <c r="AK162">
        <v>0</v>
      </c>
      <c r="AL162" s="7">
        <f>Z162*1</f>
        <v>4.2</v>
      </c>
      <c r="AX162" s="7"/>
      <c r="AY162" s="7"/>
      <c r="BF162" s="7">
        <v>4.2</v>
      </c>
      <c r="BG162" s="17"/>
      <c r="BH162" s="17"/>
      <c r="BR162" s="36"/>
      <c r="BU162" s="20"/>
      <c r="BY162" s="19">
        <f>W162+(BR162*12*Q162)+BV162</f>
        <v>252.00000000000003</v>
      </c>
      <c r="BZ162" s="19">
        <f>BY162/Q162</f>
        <v>50.400000000000006</v>
      </c>
      <c r="CL162" s="17">
        <f>A162*1</f>
        <v>1409</v>
      </c>
      <c r="CM162" s="2" t="s">
        <v>349</v>
      </c>
    </row>
    <row r="163" spans="1:91" ht="12.75">
      <c r="A163" s="9"/>
      <c r="E163" s="14"/>
      <c r="F163" s="35"/>
      <c r="G163" s="2"/>
      <c r="J163" s="7"/>
      <c r="M163" s="2"/>
      <c r="W163" s="47"/>
      <c r="X163" s="47"/>
      <c r="AD163" s="47"/>
      <c r="AL163" s="7"/>
      <c r="AX163" s="7"/>
      <c r="AY163" s="7"/>
      <c r="BF163" s="7"/>
      <c r="BG163" s="17"/>
      <c r="BH163" s="17"/>
      <c r="BR163" s="36"/>
      <c r="BU163" s="20"/>
      <c r="BY163" s="47"/>
      <c r="BZ163" s="47"/>
      <c r="CL163" s="16"/>
      <c r="CM163" s="2"/>
    </row>
    <row r="164" spans="1:92" ht="12.75">
      <c r="A164" s="9">
        <v>1408</v>
      </c>
      <c r="B164" s="14" t="s">
        <v>831</v>
      </c>
      <c r="C164" s="14" t="s">
        <v>1018</v>
      </c>
      <c r="D164" s="14" t="s">
        <v>190</v>
      </c>
      <c r="E164" s="14" t="s">
        <v>185</v>
      </c>
      <c r="F164" s="35" t="s">
        <v>176</v>
      </c>
      <c r="G164" s="2"/>
      <c r="H164" s="2" t="s">
        <v>325</v>
      </c>
      <c r="I164" s="10">
        <f>11+2/3</f>
        <v>11.666666666666666</v>
      </c>
      <c r="J164" s="7">
        <v>6</v>
      </c>
      <c r="K164" s="2" t="s">
        <v>365</v>
      </c>
      <c r="L164" s="14" t="s">
        <v>240</v>
      </c>
      <c r="M164" s="2" t="s">
        <v>333</v>
      </c>
      <c r="N164" s="14" t="s">
        <v>306</v>
      </c>
      <c r="O164" s="14" t="s">
        <v>263</v>
      </c>
      <c r="P164" s="2" t="s">
        <v>393</v>
      </c>
      <c r="Q164" s="10">
        <f>11+2/3</f>
        <v>11.666666666666666</v>
      </c>
      <c r="W164" s="47">
        <f aca="true" t="shared" si="43" ref="W164:W170">Q164*X164</f>
        <v>840</v>
      </c>
      <c r="X164" s="47">
        <f aca="true" t="shared" si="44" ref="X164:X170">12*Z164</f>
        <v>72</v>
      </c>
      <c r="Z164" s="22">
        <v>6</v>
      </c>
      <c r="AD164" s="47"/>
      <c r="AH164" s="22">
        <f>Q164*Z164</f>
        <v>70</v>
      </c>
      <c r="AI164">
        <v>6</v>
      </c>
      <c r="AJ164">
        <v>0</v>
      </c>
      <c r="AK164">
        <v>0</v>
      </c>
      <c r="AL164" s="7">
        <f aca="true" t="shared" si="45" ref="AL164:AL170">Z164*1</f>
        <v>6</v>
      </c>
      <c r="AX164" s="7"/>
      <c r="AY164" s="7"/>
      <c r="BF164" s="7"/>
      <c r="BG164" s="17"/>
      <c r="BH164" s="17"/>
      <c r="BI164" s="7">
        <v>6</v>
      </c>
      <c r="BR164" s="36"/>
      <c r="BU164" s="20"/>
      <c r="BY164" s="19">
        <f aca="true" t="shared" si="46" ref="BY164:BY170">W164+(BR164*12*Q164)+BV164</f>
        <v>840</v>
      </c>
      <c r="BZ164" s="19">
        <f aca="true" t="shared" si="47" ref="BZ164:BZ170">BY164/Q164</f>
        <v>72</v>
      </c>
      <c r="CL164" s="17">
        <f aca="true" t="shared" si="48" ref="CL164:CL170">A164*1</f>
        <v>1408</v>
      </c>
      <c r="CM164" s="2" t="s">
        <v>333</v>
      </c>
      <c r="CN164" t="s">
        <v>22</v>
      </c>
    </row>
    <row r="165" spans="1:91" ht="12.75">
      <c r="A165" s="9">
        <v>1408</v>
      </c>
      <c r="B165" s="14" t="s">
        <v>831</v>
      </c>
      <c r="C165" s="14" t="s">
        <v>1018</v>
      </c>
      <c r="D165" s="14" t="s">
        <v>190</v>
      </c>
      <c r="E165" s="14" t="s">
        <v>185</v>
      </c>
      <c r="F165" s="35" t="s">
        <v>177</v>
      </c>
      <c r="G165" s="2"/>
      <c r="H165" s="2" t="s">
        <v>325</v>
      </c>
      <c r="I165" s="10">
        <f>11+2/3</f>
        <v>11.666666666666666</v>
      </c>
      <c r="J165" s="7">
        <v>6</v>
      </c>
      <c r="K165" s="2" t="s">
        <v>383</v>
      </c>
      <c r="L165" s="14" t="s">
        <v>240</v>
      </c>
      <c r="M165" s="2" t="s">
        <v>341</v>
      </c>
      <c r="N165" s="14" t="s">
        <v>306</v>
      </c>
      <c r="O165" s="14" t="s">
        <v>576</v>
      </c>
      <c r="P165" s="2" t="s">
        <v>393</v>
      </c>
      <c r="Q165" s="10">
        <f>11+2/3</f>
        <v>11.666666666666666</v>
      </c>
      <c r="W165" s="47">
        <f t="shared" si="43"/>
        <v>840</v>
      </c>
      <c r="X165" s="47">
        <f t="shared" si="44"/>
        <v>72</v>
      </c>
      <c r="Z165" s="22">
        <v>6</v>
      </c>
      <c r="AD165" s="47"/>
      <c r="AH165" s="22">
        <f>Q165*Z165</f>
        <v>70</v>
      </c>
      <c r="AI165">
        <v>6</v>
      </c>
      <c r="AJ165">
        <v>0</v>
      </c>
      <c r="AK165">
        <v>0</v>
      </c>
      <c r="AL165" s="7">
        <f t="shared" si="45"/>
        <v>6</v>
      </c>
      <c r="AX165" s="7"/>
      <c r="AY165" s="7"/>
      <c r="BF165" s="7"/>
      <c r="BG165" s="17"/>
      <c r="BH165" s="17"/>
      <c r="BI165" s="7">
        <v>6</v>
      </c>
      <c r="BR165" s="36"/>
      <c r="BU165" s="20"/>
      <c r="BY165" s="19">
        <f t="shared" si="46"/>
        <v>840</v>
      </c>
      <c r="BZ165" s="19">
        <f t="shared" si="47"/>
        <v>72</v>
      </c>
      <c r="CL165" s="17">
        <f t="shared" si="48"/>
        <v>1408</v>
      </c>
      <c r="CM165" s="2" t="s">
        <v>341</v>
      </c>
    </row>
    <row r="166" spans="1:91" ht="12.75">
      <c r="A166" s="9">
        <v>1408</v>
      </c>
      <c r="B166" s="14" t="s">
        <v>831</v>
      </c>
      <c r="C166" s="14" t="s">
        <v>1018</v>
      </c>
      <c r="D166" s="14" t="s">
        <v>190</v>
      </c>
      <c r="E166" s="14" t="s">
        <v>185</v>
      </c>
      <c r="F166" s="35" t="s">
        <v>178</v>
      </c>
      <c r="G166" s="2"/>
      <c r="H166" s="2" t="s">
        <v>325</v>
      </c>
      <c r="I166" s="10">
        <f>11+2/3</f>
        <v>11.666666666666666</v>
      </c>
      <c r="J166" s="7">
        <v>4.2</v>
      </c>
      <c r="K166" s="2" t="s">
        <v>649</v>
      </c>
      <c r="L166" s="14" t="s">
        <v>240</v>
      </c>
      <c r="M166" s="2" t="s">
        <v>340</v>
      </c>
      <c r="N166" s="14" t="s">
        <v>308</v>
      </c>
      <c r="O166" s="14" t="s">
        <v>573</v>
      </c>
      <c r="P166" s="2" t="s">
        <v>1242</v>
      </c>
      <c r="Q166" s="10">
        <f>11+2/3</f>
        <v>11.666666666666666</v>
      </c>
      <c r="W166" s="47">
        <f t="shared" si="43"/>
        <v>588</v>
      </c>
      <c r="X166" s="47">
        <f t="shared" si="44"/>
        <v>50.400000000000006</v>
      </c>
      <c r="Z166" s="22">
        <f>4+4/20</f>
        <v>4.2</v>
      </c>
      <c r="AD166" s="47"/>
      <c r="AE166">
        <v>49</v>
      </c>
      <c r="AF166">
        <v>0</v>
      </c>
      <c r="AG166">
        <v>0</v>
      </c>
      <c r="AH166" s="22">
        <f>AE166+AF166/20+AG166/240</f>
        <v>49</v>
      </c>
      <c r="AI166">
        <v>5</v>
      </c>
      <c r="AJ166">
        <v>4</v>
      </c>
      <c r="AK166">
        <v>0</v>
      </c>
      <c r="AL166" s="7">
        <f t="shared" si="45"/>
        <v>4.2</v>
      </c>
      <c r="AM166" s="22"/>
      <c r="BR166" s="36"/>
      <c r="BU166" s="20"/>
      <c r="BY166" s="19">
        <f t="shared" si="46"/>
        <v>588</v>
      </c>
      <c r="BZ166" s="19">
        <f t="shared" si="47"/>
        <v>50.400000000000006</v>
      </c>
      <c r="CL166" s="17">
        <f t="shared" si="48"/>
        <v>1408</v>
      </c>
      <c r="CM166" s="2" t="s">
        <v>340</v>
      </c>
    </row>
    <row r="167" spans="1:91" ht="12.75">
      <c r="A167" s="9">
        <v>1408</v>
      </c>
      <c r="B167" s="14" t="s">
        <v>831</v>
      </c>
      <c r="C167" s="14" t="s">
        <v>1018</v>
      </c>
      <c r="D167" s="14" t="s">
        <v>190</v>
      </c>
      <c r="E167" s="14" t="s">
        <v>185</v>
      </c>
      <c r="F167" s="35" t="s">
        <v>179</v>
      </c>
      <c r="G167" s="2"/>
      <c r="H167" s="2" t="s">
        <v>325</v>
      </c>
      <c r="I167" s="10">
        <v>2</v>
      </c>
      <c r="J167" s="7">
        <v>6</v>
      </c>
      <c r="K167" s="2" t="s">
        <v>364</v>
      </c>
      <c r="L167" s="14" t="s">
        <v>240</v>
      </c>
      <c r="M167" s="2" t="s">
        <v>333</v>
      </c>
      <c r="N167" s="14" t="s">
        <v>306</v>
      </c>
      <c r="O167" s="14" t="s">
        <v>263</v>
      </c>
      <c r="P167" s="2" t="s">
        <v>430</v>
      </c>
      <c r="Q167" s="10">
        <v>2</v>
      </c>
      <c r="W167" s="47">
        <f t="shared" si="43"/>
        <v>144</v>
      </c>
      <c r="X167" s="47">
        <f t="shared" si="44"/>
        <v>72</v>
      </c>
      <c r="Z167" s="22">
        <v>6</v>
      </c>
      <c r="AD167" s="47"/>
      <c r="AE167">
        <v>12</v>
      </c>
      <c r="AF167">
        <v>0</v>
      </c>
      <c r="AG167">
        <v>0</v>
      </c>
      <c r="AH167" s="22">
        <f>AE167+AF167/20+AG167/240</f>
        <v>12</v>
      </c>
      <c r="AI167">
        <v>6</v>
      </c>
      <c r="AJ167">
        <v>0</v>
      </c>
      <c r="AK167">
        <v>0</v>
      </c>
      <c r="AL167" s="7">
        <f t="shared" si="45"/>
        <v>6</v>
      </c>
      <c r="AZ167" s="7">
        <v>6</v>
      </c>
      <c r="BR167" s="36"/>
      <c r="BU167" s="20"/>
      <c r="BY167" s="19">
        <f t="shared" si="46"/>
        <v>144</v>
      </c>
      <c r="BZ167" s="19">
        <f t="shared" si="47"/>
        <v>72</v>
      </c>
      <c r="CL167" s="17">
        <f t="shared" si="48"/>
        <v>1408</v>
      </c>
      <c r="CM167" s="2" t="s">
        <v>333</v>
      </c>
    </row>
    <row r="168" spans="1:91" ht="12.75">
      <c r="A168" s="9">
        <v>1408</v>
      </c>
      <c r="B168" s="14" t="s">
        <v>831</v>
      </c>
      <c r="C168" s="14" t="s">
        <v>1018</v>
      </c>
      <c r="D168" s="14" t="s">
        <v>190</v>
      </c>
      <c r="E168" s="14" t="s">
        <v>185</v>
      </c>
      <c r="F168" s="35" t="s">
        <v>180</v>
      </c>
      <c r="G168" s="2"/>
      <c r="H168" s="2" t="s">
        <v>325</v>
      </c>
      <c r="I168" s="10">
        <v>1</v>
      </c>
      <c r="J168" s="7">
        <v>5</v>
      </c>
      <c r="K168" s="2" t="s">
        <v>632</v>
      </c>
      <c r="L168" s="14" t="s">
        <v>240</v>
      </c>
      <c r="M168" s="2" t="s">
        <v>343</v>
      </c>
      <c r="N168" s="14" t="s">
        <v>308</v>
      </c>
      <c r="O168" s="14" t="s">
        <v>580</v>
      </c>
      <c r="P168" s="2" t="s">
        <v>432</v>
      </c>
      <c r="Q168" s="10">
        <v>1</v>
      </c>
      <c r="W168" s="47">
        <f t="shared" si="43"/>
        <v>60</v>
      </c>
      <c r="X168" s="47">
        <f t="shared" si="44"/>
        <v>60</v>
      </c>
      <c r="Z168" s="22">
        <v>5</v>
      </c>
      <c r="AD168" s="47"/>
      <c r="AE168">
        <v>5</v>
      </c>
      <c r="AF168">
        <v>0</v>
      </c>
      <c r="AG168">
        <v>0</v>
      </c>
      <c r="AH168" s="22">
        <f>AE168+AF168/20+AG168/240</f>
        <v>5</v>
      </c>
      <c r="AI168">
        <v>5</v>
      </c>
      <c r="AJ168">
        <v>0</v>
      </c>
      <c r="AK168">
        <v>0</v>
      </c>
      <c r="AL168" s="7">
        <f t="shared" si="45"/>
        <v>5</v>
      </c>
      <c r="AX168" s="7"/>
      <c r="AZ168" s="7">
        <v>5</v>
      </c>
      <c r="BR168" s="36"/>
      <c r="BU168" s="20"/>
      <c r="BY168" s="19">
        <f t="shared" si="46"/>
        <v>60</v>
      </c>
      <c r="BZ168" s="19">
        <f t="shared" si="47"/>
        <v>60</v>
      </c>
      <c r="CL168" s="17">
        <f t="shared" si="48"/>
        <v>1408</v>
      </c>
      <c r="CM168" s="2" t="s">
        <v>343</v>
      </c>
    </row>
    <row r="169" spans="1:91" ht="12.75">
      <c r="A169" s="9">
        <v>1408</v>
      </c>
      <c r="B169" s="14" t="s">
        <v>831</v>
      </c>
      <c r="C169" s="14" t="s">
        <v>1018</v>
      </c>
      <c r="D169" s="14" t="s">
        <v>190</v>
      </c>
      <c r="E169" s="14" t="s">
        <v>185</v>
      </c>
      <c r="F169" s="35" t="s">
        <v>181</v>
      </c>
      <c r="G169" s="2"/>
      <c r="H169" s="2" t="s">
        <v>325</v>
      </c>
      <c r="I169" s="10">
        <v>2</v>
      </c>
      <c r="J169" s="7">
        <v>4.2</v>
      </c>
      <c r="K169" s="2" t="s">
        <v>295</v>
      </c>
      <c r="L169" s="14" t="s">
        <v>240</v>
      </c>
      <c r="M169" s="2" t="s">
        <v>328</v>
      </c>
      <c r="N169" s="14" t="s">
        <v>308</v>
      </c>
      <c r="O169" s="14" t="s">
        <v>241</v>
      </c>
      <c r="P169" s="2" t="s">
        <v>1060</v>
      </c>
      <c r="Q169" s="10">
        <v>2</v>
      </c>
      <c r="W169" s="47">
        <f t="shared" si="43"/>
        <v>100.80000000000001</v>
      </c>
      <c r="X169" s="47">
        <f t="shared" si="44"/>
        <v>50.400000000000006</v>
      </c>
      <c r="Z169" s="22">
        <f>4+4/20</f>
        <v>4.2</v>
      </c>
      <c r="AD169" s="47"/>
      <c r="AE169">
        <v>4</v>
      </c>
      <c r="AF169">
        <v>4</v>
      </c>
      <c r="AG169">
        <v>0</v>
      </c>
      <c r="AH169" s="22">
        <f>AE169+AF169/20+AG169/240</f>
        <v>4.2</v>
      </c>
      <c r="AI169">
        <v>4</v>
      </c>
      <c r="AJ169">
        <v>4</v>
      </c>
      <c r="AK169">
        <v>0</v>
      </c>
      <c r="AL169" s="7">
        <f t="shared" si="45"/>
        <v>4.2</v>
      </c>
      <c r="AW169" s="7"/>
      <c r="BA169" s="7"/>
      <c r="BB169" s="17"/>
      <c r="BD169" s="7">
        <v>4.2</v>
      </c>
      <c r="BR169" s="36"/>
      <c r="BU169" s="20"/>
      <c r="BY169" s="19">
        <f t="shared" si="46"/>
        <v>100.80000000000001</v>
      </c>
      <c r="BZ169" s="19">
        <f t="shared" si="47"/>
        <v>50.400000000000006</v>
      </c>
      <c r="CL169" s="17">
        <f t="shared" si="48"/>
        <v>1408</v>
      </c>
      <c r="CM169" s="2" t="s">
        <v>328</v>
      </c>
    </row>
    <row r="170" spans="1:92" ht="12.75">
      <c r="A170" s="9">
        <v>1408</v>
      </c>
      <c r="B170" s="14" t="s">
        <v>831</v>
      </c>
      <c r="C170" s="14" t="s">
        <v>1018</v>
      </c>
      <c r="D170" s="14" t="s">
        <v>190</v>
      </c>
      <c r="E170" s="14" t="s">
        <v>185</v>
      </c>
      <c r="F170" s="35" t="s">
        <v>182</v>
      </c>
      <c r="G170" s="2"/>
      <c r="H170" s="2" t="s">
        <v>325</v>
      </c>
      <c r="I170" s="10">
        <v>1</v>
      </c>
      <c r="J170" s="7">
        <v>4.15</v>
      </c>
      <c r="K170" s="2" t="s">
        <v>377</v>
      </c>
      <c r="L170" s="14" t="s">
        <v>240</v>
      </c>
      <c r="M170" s="2" t="s">
        <v>347</v>
      </c>
      <c r="N170" s="14" t="s">
        <v>308</v>
      </c>
      <c r="O170" s="14" t="s">
        <v>864</v>
      </c>
      <c r="P170" s="2" t="s">
        <v>485</v>
      </c>
      <c r="Q170" s="10">
        <v>1</v>
      </c>
      <c r="W170" s="47">
        <f t="shared" si="43"/>
        <v>49.800000000000004</v>
      </c>
      <c r="X170" s="47">
        <f t="shared" si="44"/>
        <v>49.800000000000004</v>
      </c>
      <c r="Z170" s="22">
        <f>4+3/20</f>
        <v>4.15</v>
      </c>
      <c r="AE170">
        <v>4</v>
      </c>
      <c r="AF170">
        <v>3</v>
      </c>
      <c r="AG170">
        <v>0</v>
      </c>
      <c r="AH170" s="22">
        <f>AE170+AF170/20+AG170/240</f>
        <v>4.15</v>
      </c>
      <c r="AI170">
        <v>4</v>
      </c>
      <c r="AJ170">
        <v>3</v>
      </c>
      <c r="AK170">
        <v>0</v>
      </c>
      <c r="AL170" s="7">
        <f t="shared" si="45"/>
        <v>4.15</v>
      </c>
      <c r="AM170" s="22"/>
      <c r="AZ170" s="7">
        <v>4.15</v>
      </c>
      <c r="BU170" s="20"/>
      <c r="BY170" s="19">
        <f t="shared" si="46"/>
        <v>49.800000000000004</v>
      </c>
      <c r="BZ170" s="19">
        <f t="shared" si="47"/>
        <v>49.800000000000004</v>
      </c>
      <c r="CL170" s="17">
        <f t="shared" si="48"/>
        <v>1408</v>
      </c>
      <c r="CM170" s="2" t="s">
        <v>347</v>
      </c>
      <c r="CN170" t="s">
        <v>806</v>
      </c>
    </row>
    <row r="171" spans="1:91" ht="12.75">
      <c r="A171" s="9"/>
      <c r="E171" s="14"/>
      <c r="F171" s="35"/>
      <c r="G171" s="2"/>
      <c r="J171" s="7"/>
      <c r="M171" s="2"/>
      <c r="W171" s="47"/>
      <c r="X171" s="47"/>
      <c r="AD171" s="47"/>
      <c r="AL171" s="7"/>
      <c r="BA171" s="7"/>
      <c r="BB171" s="17"/>
      <c r="BR171" s="36"/>
      <c r="BU171" s="20"/>
      <c r="BY171" s="47"/>
      <c r="BZ171" s="47"/>
      <c r="CL171" s="16"/>
      <c r="CM171" s="2"/>
    </row>
    <row r="172" spans="1:91" ht="12.75">
      <c r="A172" s="9"/>
      <c r="E172" s="14"/>
      <c r="F172" s="35"/>
      <c r="G172" s="2"/>
      <c r="J172" s="7"/>
      <c r="M172" s="2"/>
      <c r="W172" s="47"/>
      <c r="X172" s="47"/>
      <c r="AD172" s="47"/>
      <c r="AL172" s="7"/>
      <c r="BA172" s="7"/>
      <c r="BB172" s="17"/>
      <c r="BR172" s="36"/>
      <c r="BU172" s="20"/>
      <c r="BY172" s="47"/>
      <c r="BZ172" s="47"/>
      <c r="CL172" s="16"/>
      <c r="CM172" s="2"/>
    </row>
    <row r="173" spans="1:91" ht="12.75">
      <c r="A173" s="9"/>
      <c r="E173" s="14"/>
      <c r="F173" s="35"/>
      <c r="G173" s="2"/>
      <c r="J173" s="7"/>
      <c r="M173" s="2"/>
      <c r="W173" s="47"/>
      <c r="X173" s="47"/>
      <c r="AD173" s="47"/>
      <c r="AL173" s="7"/>
      <c r="BA173" s="17"/>
      <c r="BB173" s="7"/>
      <c r="BR173" s="36"/>
      <c r="BU173" s="20"/>
      <c r="BY173" s="47"/>
      <c r="BZ173" s="47"/>
      <c r="CL173" s="16"/>
      <c r="CM173" s="2"/>
    </row>
    <row r="174" spans="1:91" ht="12.75">
      <c r="A174" s="9"/>
      <c r="E174" s="14"/>
      <c r="F174" s="35"/>
      <c r="G174" s="2"/>
      <c r="J174" s="7"/>
      <c r="M174" s="2"/>
      <c r="W174" s="47"/>
      <c r="X174" s="47"/>
      <c r="AD174" s="47"/>
      <c r="AL174" s="7"/>
      <c r="BI174" s="7"/>
      <c r="BR174" s="36"/>
      <c r="BU174" s="20"/>
      <c r="BY174" s="47"/>
      <c r="BZ174" s="47"/>
      <c r="CL174" s="16"/>
      <c r="CM174" s="2"/>
    </row>
    <row r="175" spans="1:91" ht="12.75">
      <c r="A175" s="9"/>
      <c r="E175" s="14"/>
      <c r="F175" s="35"/>
      <c r="G175" s="2"/>
      <c r="M175" s="2"/>
      <c r="W175" s="47"/>
      <c r="X175" s="47"/>
      <c r="BU175" s="20"/>
      <c r="BY175" s="47"/>
      <c r="BZ175" s="47"/>
      <c r="CM175" s="2"/>
    </row>
    <row r="176" spans="1:91" ht="12.75">
      <c r="A176" s="9"/>
      <c r="E176" s="14"/>
      <c r="F176" s="35"/>
      <c r="G176" s="2"/>
      <c r="J176" s="7"/>
      <c r="M176" s="2"/>
      <c r="W176" s="47"/>
      <c r="X176" s="47"/>
      <c r="AD176" s="47"/>
      <c r="AL176" s="7"/>
      <c r="BD176" s="7"/>
      <c r="BR176" s="36"/>
      <c r="BU176" s="20"/>
      <c r="BY176" s="47"/>
      <c r="BZ176" s="47"/>
      <c r="CL176" s="16"/>
      <c r="CM176" s="2"/>
    </row>
    <row r="177" spans="1:91" ht="12.75">
      <c r="A177" s="9"/>
      <c r="E177" s="14"/>
      <c r="F177" s="35"/>
      <c r="G177" s="2"/>
      <c r="J177" s="7"/>
      <c r="M177" s="2"/>
      <c r="W177" s="47"/>
      <c r="X177" s="47"/>
      <c r="AD177" s="47"/>
      <c r="AL177" s="7"/>
      <c r="BD177" s="7"/>
      <c r="BR177" s="36"/>
      <c r="BU177" s="20"/>
      <c r="BY177" s="47"/>
      <c r="BZ177" s="47"/>
      <c r="CL177" s="16"/>
      <c r="CM177" s="2"/>
    </row>
    <row r="178" spans="1:91" ht="12.75">
      <c r="A178" s="9"/>
      <c r="E178" s="14"/>
      <c r="F178" s="35"/>
      <c r="G178" s="2"/>
      <c r="J178" s="7"/>
      <c r="M178" s="2"/>
      <c r="W178" s="47"/>
      <c r="X178" s="47"/>
      <c r="AD178" s="47"/>
      <c r="AL178" s="7"/>
      <c r="BI178" s="7"/>
      <c r="BR178" s="36"/>
      <c r="BU178" s="20"/>
      <c r="BY178" s="47"/>
      <c r="BZ178" s="47"/>
      <c r="CL178" s="16"/>
      <c r="CM178" s="2"/>
    </row>
    <row r="179" spans="1:91" ht="12.75">
      <c r="A179" s="9"/>
      <c r="E179" s="14"/>
      <c r="F179" s="35"/>
      <c r="G179" s="2"/>
      <c r="J179" s="7"/>
      <c r="M179" s="2"/>
      <c r="W179" s="47"/>
      <c r="X179" s="47"/>
      <c r="AD179" s="47"/>
      <c r="AL179" s="7"/>
      <c r="BI179" s="7"/>
      <c r="BR179" s="36"/>
      <c r="BU179" s="20"/>
      <c r="BY179" s="47"/>
      <c r="BZ179" s="47"/>
      <c r="CL179" s="16"/>
      <c r="CM179" s="2"/>
    </row>
    <row r="180" spans="1:91" ht="12.75">
      <c r="A180" s="9"/>
      <c r="E180" s="14"/>
      <c r="F180" s="35"/>
      <c r="G180" s="2"/>
      <c r="J180" s="7"/>
      <c r="M180" s="2"/>
      <c r="W180" s="47"/>
      <c r="X180" s="47"/>
      <c r="AD180" s="47"/>
      <c r="AL180" s="7"/>
      <c r="BI180" s="7"/>
      <c r="BR180" s="36"/>
      <c r="BU180" s="20"/>
      <c r="BY180" s="47"/>
      <c r="BZ180" s="47"/>
      <c r="CL180" s="16"/>
      <c r="CM180" s="2"/>
    </row>
    <row r="181" spans="1:91" ht="12.75">
      <c r="A181" s="9"/>
      <c r="E181" s="14"/>
      <c r="F181" s="35"/>
      <c r="G181" s="2"/>
      <c r="J181" s="7"/>
      <c r="M181" s="2"/>
      <c r="W181" s="47"/>
      <c r="X181" s="47"/>
      <c r="AD181" s="47"/>
      <c r="AL181" s="7"/>
      <c r="BR181" s="36"/>
      <c r="BU181" s="20"/>
      <c r="BY181" s="47"/>
      <c r="BZ181" s="47"/>
      <c r="CL181" s="16"/>
      <c r="CM181" s="2"/>
    </row>
    <row r="182" spans="1:91" ht="12.75">
      <c r="A182" s="9"/>
      <c r="E182" s="14"/>
      <c r="F182" s="35"/>
      <c r="G182" s="2"/>
      <c r="M182" s="2"/>
      <c r="W182" s="47"/>
      <c r="X182" s="47"/>
      <c r="AD182" s="47"/>
      <c r="BU182" s="20"/>
      <c r="BY182" s="47"/>
      <c r="BZ182" s="47"/>
      <c r="CM182" s="2"/>
    </row>
    <row r="183" spans="1:91" ht="12.75">
      <c r="A183" s="9"/>
      <c r="E183" s="14"/>
      <c r="F183" s="35"/>
      <c r="G183" s="2"/>
      <c r="J183" s="7"/>
      <c r="M183" s="2"/>
      <c r="W183" s="47"/>
      <c r="X183" s="47"/>
      <c r="AD183" s="47"/>
      <c r="AL183" s="7"/>
      <c r="BA183" s="7"/>
      <c r="BB183" s="17"/>
      <c r="BR183" s="36"/>
      <c r="BU183" s="20"/>
      <c r="BY183" s="47"/>
      <c r="BZ183" s="47"/>
      <c r="CL183" s="16"/>
      <c r="CM183" s="2"/>
    </row>
    <row r="184" spans="1:91" ht="12.75">
      <c r="A184" s="9"/>
      <c r="E184" s="14"/>
      <c r="F184" s="35"/>
      <c r="G184" s="2"/>
      <c r="J184" s="7"/>
      <c r="M184" s="2"/>
      <c r="W184" s="47"/>
      <c r="X184" s="47"/>
      <c r="AD184" s="47"/>
      <c r="AL184" s="7"/>
      <c r="BA184" s="17"/>
      <c r="BB184" s="7"/>
      <c r="BR184" s="36"/>
      <c r="BU184" s="20"/>
      <c r="BY184" s="47"/>
      <c r="BZ184" s="47"/>
      <c r="CL184" s="16"/>
      <c r="CM184" s="2"/>
    </row>
    <row r="185" spans="1:91" ht="12.75">
      <c r="A185" s="9"/>
      <c r="E185" s="14"/>
      <c r="F185" s="35"/>
      <c r="G185" s="2"/>
      <c r="J185" s="7"/>
      <c r="M185" s="2"/>
      <c r="W185" s="47"/>
      <c r="X185" s="47"/>
      <c r="AD185" s="47"/>
      <c r="AL185" s="7"/>
      <c r="BI185" s="7"/>
      <c r="BR185" s="36"/>
      <c r="BU185" s="20"/>
      <c r="BY185" s="47"/>
      <c r="BZ185" s="47"/>
      <c r="CL185" s="16"/>
      <c r="CM185" s="2"/>
    </row>
    <row r="186" spans="1:91" ht="12.75">
      <c r="A186" s="9"/>
      <c r="E186" s="14"/>
      <c r="F186" s="35"/>
      <c r="G186" s="2"/>
      <c r="J186" s="7"/>
      <c r="M186" s="2"/>
      <c r="W186" s="47"/>
      <c r="X186" s="47"/>
      <c r="AD186" s="47"/>
      <c r="AL186" s="7"/>
      <c r="BD186" s="7"/>
      <c r="BR186" s="36"/>
      <c r="BU186" s="20"/>
      <c r="BY186" s="47"/>
      <c r="BZ186" s="47"/>
      <c r="CL186" s="16"/>
      <c r="CM186" s="2"/>
    </row>
    <row r="187" spans="1:91" ht="12.75">
      <c r="A187" s="9"/>
      <c r="E187" s="14"/>
      <c r="F187" s="35"/>
      <c r="G187" s="2"/>
      <c r="J187" s="7"/>
      <c r="M187" s="2"/>
      <c r="W187" s="47"/>
      <c r="X187" s="47"/>
      <c r="AD187" s="47"/>
      <c r="AL187" s="7"/>
      <c r="BI187" s="7"/>
      <c r="BR187" s="36"/>
      <c r="BU187" s="20"/>
      <c r="BY187" s="47"/>
      <c r="BZ187" s="47"/>
      <c r="CL187" s="16"/>
      <c r="CM187" s="2"/>
    </row>
    <row r="188" spans="1:91" ht="12.75">
      <c r="A188" s="9"/>
      <c r="E188" s="14"/>
      <c r="F188" s="35"/>
      <c r="G188" s="2"/>
      <c r="J188" s="7"/>
      <c r="M188" s="2"/>
      <c r="W188" s="47"/>
      <c r="X188" s="47"/>
      <c r="AD188" s="47"/>
      <c r="AL188" s="7"/>
      <c r="BI188" s="7"/>
      <c r="BR188" s="36"/>
      <c r="BU188" s="20"/>
      <c r="BY188" s="47"/>
      <c r="BZ188" s="47"/>
      <c r="CL188" s="16"/>
      <c r="CM188" s="2"/>
    </row>
    <row r="189" spans="1:91" ht="12.75">
      <c r="A189" s="9"/>
      <c r="E189" s="14"/>
      <c r="F189" s="35"/>
      <c r="G189" s="2"/>
      <c r="M189" s="2"/>
      <c r="AD189" s="47"/>
      <c r="BR189" s="36"/>
      <c r="BU189" s="20"/>
      <c r="BY189" s="47"/>
      <c r="BZ189" s="47"/>
      <c r="CL189" s="16"/>
      <c r="CM189" s="2"/>
    </row>
    <row r="190" spans="1:91" ht="12.75">
      <c r="A190" s="9"/>
      <c r="E190" s="14"/>
      <c r="F190" s="35"/>
      <c r="G190" s="2"/>
      <c r="J190" s="7"/>
      <c r="M190" s="2"/>
      <c r="W190" s="47"/>
      <c r="X190" s="47"/>
      <c r="AD190" s="47"/>
      <c r="AL190" s="7"/>
      <c r="AX190" s="7"/>
      <c r="AY190" s="7"/>
      <c r="BF190" s="7"/>
      <c r="BG190" s="17"/>
      <c r="BH190" s="17"/>
      <c r="BR190" s="36"/>
      <c r="BU190" s="20"/>
      <c r="BY190" s="47"/>
      <c r="BZ190" s="47"/>
      <c r="CL190" s="16"/>
      <c r="CM190" s="2"/>
    </row>
    <row r="191" spans="1:91" ht="12.75">
      <c r="A191" s="9"/>
      <c r="E191" s="14"/>
      <c r="F191" s="35"/>
      <c r="G191" s="2"/>
      <c r="J191" s="7"/>
      <c r="M191" s="2"/>
      <c r="W191" s="47"/>
      <c r="X191" s="47"/>
      <c r="AD191" s="47"/>
      <c r="AL191" s="7"/>
      <c r="AX191" s="7"/>
      <c r="AY191" s="7"/>
      <c r="BF191" s="7"/>
      <c r="BG191" s="17"/>
      <c r="BH191" s="17"/>
      <c r="BR191" s="36"/>
      <c r="BU191" s="20"/>
      <c r="BY191" s="47"/>
      <c r="BZ191" s="47"/>
      <c r="CL191" s="16"/>
      <c r="CM191" s="2"/>
    </row>
    <row r="192" spans="1:91" ht="12.75">
      <c r="A192" s="9"/>
      <c r="E192" s="14"/>
      <c r="F192" s="35"/>
      <c r="G192" s="2"/>
      <c r="J192" s="7"/>
      <c r="M192" s="2"/>
      <c r="W192" s="47"/>
      <c r="X192" s="47"/>
      <c r="AD192" s="47"/>
      <c r="AL192" s="7"/>
      <c r="AX192" s="7"/>
      <c r="AY192" s="7"/>
      <c r="BF192" s="7"/>
      <c r="BG192" s="17"/>
      <c r="BH192" s="17"/>
      <c r="BR192" s="36"/>
      <c r="BU192" s="20"/>
      <c r="BY192" s="47"/>
      <c r="BZ192" s="47"/>
      <c r="CL192" s="16"/>
      <c r="CM192" s="2"/>
    </row>
    <row r="193" spans="1:91" ht="12.75">
      <c r="A193" s="9"/>
      <c r="E193" s="14"/>
      <c r="F193" s="35"/>
      <c r="G193" s="2"/>
      <c r="J193" s="7"/>
      <c r="M193" s="2"/>
      <c r="W193" s="47"/>
      <c r="X193" s="47"/>
      <c r="AD193" s="47"/>
      <c r="AL193" s="7"/>
      <c r="AX193" s="7"/>
      <c r="AY193" s="7"/>
      <c r="BF193" s="7"/>
      <c r="BG193" s="17"/>
      <c r="BH193" s="17"/>
      <c r="BR193" s="36"/>
      <c r="BU193" s="20"/>
      <c r="BY193" s="47"/>
      <c r="BZ193" s="47"/>
      <c r="CL193" s="16"/>
      <c r="CM193" s="2"/>
    </row>
    <row r="194" spans="1:91" ht="12.75">
      <c r="A194" s="9"/>
      <c r="E194" s="14"/>
      <c r="F194" s="35"/>
      <c r="G194" s="2"/>
      <c r="J194" s="7"/>
      <c r="M194" s="2"/>
      <c r="W194" s="47"/>
      <c r="X194" s="47"/>
      <c r="AD194" s="47"/>
      <c r="AL194" s="7"/>
      <c r="AX194" s="7"/>
      <c r="AY194" s="7"/>
      <c r="BF194" s="7"/>
      <c r="BG194" s="17"/>
      <c r="BH194" s="17"/>
      <c r="BR194" s="36"/>
      <c r="BU194" s="20"/>
      <c r="BY194" s="47"/>
      <c r="BZ194" s="47"/>
      <c r="CL194" s="16"/>
      <c r="CM194" s="2"/>
    </row>
    <row r="195" spans="1:91" ht="12.75">
      <c r="A195" s="9"/>
      <c r="E195" s="14"/>
      <c r="F195" s="35"/>
      <c r="G195" s="2"/>
      <c r="J195" s="7"/>
      <c r="M195" s="2"/>
      <c r="W195" s="47"/>
      <c r="X195" s="47"/>
      <c r="AD195" s="47"/>
      <c r="AL195" s="7"/>
      <c r="AX195" s="7"/>
      <c r="AY195" s="7"/>
      <c r="BF195" s="7"/>
      <c r="BG195" s="17"/>
      <c r="BH195" s="17"/>
      <c r="BR195" s="36"/>
      <c r="BU195" s="20"/>
      <c r="BY195" s="47"/>
      <c r="BZ195" s="47"/>
      <c r="CL195" s="16"/>
      <c r="CM195" s="2"/>
    </row>
    <row r="196" spans="1:91" ht="12.75">
      <c r="A196" s="9"/>
      <c r="E196" s="14"/>
      <c r="F196" s="35"/>
      <c r="G196" s="2"/>
      <c r="J196" s="7"/>
      <c r="M196" s="2"/>
      <c r="W196" s="47"/>
      <c r="X196" s="47"/>
      <c r="AL196" s="7"/>
      <c r="AM196" s="22"/>
      <c r="BR196" s="36"/>
      <c r="BU196" s="20"/>
      <c r="BY196" s="47"/>
      <c r="BZ196" s="47"/>
      <c r="CM196" s="2"/>
    </row>
    <row r="197" spans="1:91" ht="12.75">
      <c r="A197" s="9"/>
      <c r="E197" s="14"/>
      <c r="F197" s="35"/>
      <c r="G197" s="2"/>
      <c r="J197" s="7"/>
      <c r="M197" s="2"/>
      <c r="AL197" s="7"/>
      <c r="AM197" s="22"/>
      <c r="BR197" s="36"/>
      <c r="BU197" s="20"/>
      <c r="BY197" s="47"/>
      <c r="BZ197" s="47"/>
      <c r="CL197" s="16"/>
      <c r="CM197" s="2"/>
    </row>
    <row r="198" spans="1:91" ht="12.75">
      <c r="A198" s="9"/>
      <c r="E198" s="14"/>
      <c r="F198" s="35"/>
      <c r="G198" s="2"/>
      <c r="J198" s="7"/>
      <c r="M198" s="2"/>
      <c r="AL198" s="7"/>
      <c r="AM198" s="22"/>
      <c r="BR198" s="36"/>
      <c r="BU198" s="20"/>
      <c r="BY198" s="47"/>
      <c r="BZ198" s="47"/>
      <c r="CL198" s="16"/>
      <c r="CM198" s="2"/>
    </row>
    <row r="199" spans="1:91" ht="12.75">
      <c r="A199" s="9"/>
      <c r="E199" s="14"/>
      <c r="F199" s="35"/>
      <c r="G199" s="2"/>
      <c r="J199" s="7"/>
      <c r="M199" s="2"/>
      <c r="AL199" s="7"/>
      <c r="AM199" s="22"/>
      <c r="BR199" s="36"/>
      <c r="BU199" s="20"/>
      <c r="BY199" s="47"/>
      <c r="BZ199" s="47"/>
      <c r="CL199" s="16"/>
      <c r="CM199" s="2"/>
    </row>
    <row r="200" spans="1:91" ht="12.75">
      <c r="A200" s="9"/>
      <c r="E200" s="14"/>
      <c r="F200" s="35"/>
      <c r="G200" s="2"/>
      <c r="J200" s="7"/>
      <c r="M200" s="2"/>
      <c r="AL200" s="7"/>
      <c r="AM200" s="22"/>
      <c r="BR200" s="36"/>
      <c r="BU200" s="20"/>
      <c r="BY200" s="47"/>
      <c r="BZ200" s="47"/>
      <c r="CM200" s="2"/>
    </row>
    <row r="201" spans="1:91" ht="12.75">
      <c r="A201" s="9"/>
      <c r="E201" s="14"/>
      <c r="F201" s="35"/>
      <c r="G201" s="2"/>
      <c r="J201" s="7"/>
      <c r="M201" s="2"/>
      <c r="W201" s="47"/>
      <c r="X201" s="47"/>
      <c r="AD201" s="47"/>
      <c r="AL201" s="7"/>
      <c r="AM201" s="22"/>
      <c r="AW201" s="7"/>
      <c r="BR201" s="36"/>
      <c r="BU201" s="20"/>
      <c r="BY201" s="47"/>
      <c r="BZ201" s="47"/>
      <c r="CL201" s="16"/>
      <c r="CM201" s="2"/>
    </row>
    <row r="202" spans="1:91" ht="12.75">
      <c r="A202" s="9"/>
      <c r="E202" s="14"/>
      <c r="F202" s="35"/>
      <c r="G202" s="2"/>
      <c r="J202" s="7"/>
      <c r="M202" s="2"/>
      <c r="W202" s="47"/>
      <c r="X202" s="47"/>
      <c r="AD202" s="47"/>
      <c r="AL202" s="7"/>
      <c r="AM202" s="22"/>
      <c r="AW202" s="7"/>
      <c r="BR202" s="36"/>
      <c r="BU202" s="20"/>
      <c r="BY202" s="47"/>
      <c r="BZ202" s="47"/>
      <c r="CL202" s="16"/>
      <c r="CM202" s="2"/>
    </row>
    <row r="203" spans="1:91" ht="12.75">
      <c r="A203" s="9"/>
      <c r="E203" s="14"/>
      <c r="F203" s="35"/>
      <c r="G203" s="2"/>
      <c r="J203" s="7"/>
      <c r="M203" s="2"/>
      <c r="W203" s="47"/>
      <c r="X203" s="47"/>
      <c r="AD203" s="47"/>
      <c r="AL203" s="7"/>
      <c r="AM203" s="22"/>
      <c r="BA203" s="7"/>
      <c r="BB203" s="17"/>
      <c r="BR203" s="36"/>
      <c r="BU203" s="20"/>
      <c r="BY203" s="47"/>
      <c r="BZ203" s="47"/>
      <c r="CL203" s="16"/>
      <c r="CM203" s="2"/>
    </row>
    <row r="204" spans="1:91" ht="12.75">
      <c r="A204" s="9"/>
      <c r="E204" s="14"/>
      <c r="F204" s="35"/>
      <c r="G204" s="2"/>
      <c r="J204" s="7"/>
      <c r="M204" s="2"/>
      <c r="W204" s="47"/>
      <c r="X204" s="47"/>
      <c r="AD204" s="47"/>
      <c r="AL204" s="7"/>
      <c r="AM204" s="22"/>
      <c r="BA204" s="17"/>
      <c r="BB204" s="7"/>
      <c r="BR204" s="36"/>
      <c r="BU204" s="20"/>
      <c r="BY204" s="47"/>
      <c r="BZ204" s="47"/>
      <c r="CL204" s="16"/>
      <c r="CM204" s="2"/>
    </row>
    <row r="205" spans="1:91" ht="12.75">
      <c r="A205" s="9"/>
      <c r="E205" s="14"/>
      <c r="F205" s="35"/>
      <c r="G205" s="2"/>
      <c r="J205" s="7"/>
      <c r="M205" s="2"/>
      <c r="W205" s="47"/>
      <c r="X205" s="47"/>
      <c r="AD205" s="47"/>
      <c r="AL205" s="7"/>
      <c r="AM205" s="22"/>
      <c r="BD205" s="7"/>
      <c r="BR205" s="36"/>
      <c r="BU205" s="20"/>
      <c r="BY205" s="47"/>
      <c r="BZ205" s="47"/>
      <c r="CL205" s="16"/>
      <c r="CM205" s="2"/>
    </row>
    <row r="206" spans="1:91" ht="12.75">
      <c r="A206" s="9"/>
      <c r="E206" s="14"/>
      <c r="F206" s="35"/>
      <c r="G206" s="2"/>
      <c r="J206" s="7"/>
      <c r="M206" s="2"/>
      <c r="W206" s="47"/>
      <c r="X206" s="47"/>
      <c r="AD206" s="47"/>
      <c r="AL206" s="7"/>
      <c r="AM206" s="22"/>
      <c r="BI206" s="7"/>
      <c r="BR206" s="36"/>
      <c r="BU206" s="20"/>
      <c r="BY206" s="47"/>
      <c r="BZ206" s="47"/>
      <c r="CL206" s="16"/>
      <c r="CM206" s="2"/>
    </row>
    <row r="207" spans="1:91" ht="12.75">
      <c r="A207" s="9"/>
      <c r="E207" s="14"/>
      <c r="F207" s="35"/>
      <c r="G207" s="2"/>
      <c r="J207" s="7"/>
      <c r="M207" s="2"/>
      <c r="W207" s="47"/>
      <c r="X207" s="47"/>
      <c r="AD207" s="47"/>
      <c r="AL207" s="7"/>
      <c r="AM207" s="22"/>
      <c r="BI207" s="7"/>
      <c r="BR207" s="36"/>
      <c r="BU207" s="20"/>
      <c r="BY207" s="47"/>
      <c r="BZ207" s="47"/>
      <c r="CL207" s="16"/>
      <c r="CM207" s="2"/>
    </row>
    <row r="208" spans="1:91" ht="12.75">
      <c r="A208" s="9"/>
      <c r="E208" s="14"/>
      <c r="F208" s="35"/>
      <c r="G208" s="2"/>
      <c r="J208" s="7"/>
      <c r="M208" s="2"/>
      <c r="W208" s="47"/>
      <c r="X208" s="47"/>
      <c r="AD208" s="47"/>
      <c r="AL208" s="7"/>
      <c r="AM208" s="22"/>
      <c r="AY208" s="7"/>
      <c r="BR208" s="36"/>
      <c r="BU208" s="20"/>
      <c r="BY208" s="47"/>
      <c r="BZ208" s="47"/>
      <c r="CL208" s="16"/>
      <c r="CM208" s="2"/>
    </row>
    <row r="209" spans="1:91" ht="12.75">
      <c r="A209" s="9"/>
      <c r="E209" s="14"/>
      <c r="F209" s="35"/>
      <c r="G209" s="2"/>
      <c r="J209" s="7"/>
      <c r="M209" s="2"/>
      <c r="W209" s="47"/>
      <c r="X209" s="47"/>
      <c r="AD209" s="47"/>
      <c r="AL209" s="7"/>
      <c r="AM209" s="22"/>
      <c r="BI209" s="7"/>
      <c r="BR209" s="36"/>
      <c r="BU209" s="20"/>
      <c r="BY209" s="47"/>
      <c r="BZ209" s="47"/>
      <c r="CL209" s="16"/>
      <c r="CM209" s="2"/>
    </row>
    <row r="210" spans="1:91" ht="12.75">
      <c r="A210" s="9"/>
      <c r="E210" s="14"/>
      <c r="F210" s="35"/>
      <c r="G210" s="2"/>
      <c r="J210" s="7"/>
      <c r="M210" s="2"/>
      <c r="W210" s="47"/>
      <c r="X210" s="47"/>
      <c r="AD210" s="47"/>
      <c r="AL210" s="7"/>
      <c r="AM210" s="22"/>
      <c r="BI210" s="7"/>
      <c r="BR210" s="36"/>
      <c r="BU210" s="20"/>
      <c r="BY210" s="47"/>
      <c r="BZ210" s="47"/>
      <c r="CL210" s="16"/>
      <c r="CM210" s="2"/>
    </row>
    <row r="211" spans="1:91" ht="12.75">
      <c r="A211" s="9"/>
      <c r="E211" s="14"/>
      <c r="F211" s="35"/>
      <c r="G211" s="2"/>
      <c r="M211" s="2"/>
      <c r="AD211" s="47"/>
      <c r="AM211" s="22"/>
      <c r="BR211" s="36"/>
      <c r="BU211" s="20"/>
      <c r="BY211" s="47"/>
      <c r="BZ211" s="47"/>
      <c r="CM211" s="2"/>
    </row>
    <row r="212" spans="1:91" ht="12.75">
      <c r="A212" s="9"/>
      <c r="E212" s="14"/>
      <c r="F212" s="35"/>
      <c r="G212" s="2"/>
      <c r="J212" s="7"/>
      <c r="M212" s="2"/>
      <c r="W212" s="47"/>
      <c r="X212" s="47"/>
      <c r="AD212" s="47"/>
      <c r="AL212" s="7"/>
      <c r="AM212" s="22"/>
      <c r="BR212" s="36"/>
      <c r="BU212" s="20"/>
      <c r="BY212" s="47"/>
      <c r="BZ212" s="47"/>
      <c r="CL212" s="16"/>
      <c r="CM212" s="2"/>
    </row>
    <row r="213" spans="1:91" ht="12.75">
      <c r="A213" s="9"/>
      <c r="E213" s="14"/>
      <c r="F213" s="35"/>
      <c r="G213" s="2"/>
      <c r="J213" s="7"/>
      <c r="M213" s="2"/>
      <c r="W213" s="47"/>
      <c r="X213" s="47"/>
      <c r="AD213" s="47"/>
      <c r="AL213" s="7"/>
      <c r="AM213" s="22"/>
      <c r="BR213" s="36"/>
      <c r="BU213" s="20"/>
      <c r="BY213" s="47"/>
      <c r="BZ213" s="47"/>
      <c r="CL213" s="16"/>
      <c r="CM213" s="2"/>
    </row>
    <row r="214" spans="1:91" ht="12.75">
      <c r="A214" s="9"/>
      <c r="E214" s="14"/>
      <c r="F214" s="35"/>
      <c r="G214" s="2"/>
      <c r="J214" s="7"/>
      <c r="M214" s="2"/>
      <c r="W214" s="47"/>
      <c r="X214" s="47"/>
      <c r="AD214" s="47"/>
      <c r="AL214" s="7"/>
      <c r="AM214" s="22"/>
      <c r="BE214" s="7"/>
      <c r="BR214" s="36"/>
      <c r="BU214" s="20"/>
      <c r="BY214" s="47"/>
      <c r="BZ214" s="47"/>
      <c r="CL214" s="16"/>
      <c r="CM214" s="2"/>
    </row>
    <row r="215" spans="1:91" ht="12.75">
      <c r="A215" s="9"/>
      <c r="E215" s="14"/>
      <c r="F215" s="35"/>
      <c r="G215" s="2"/>
      <c r="J215" s="7"/>
      <c r="M215" s="2"/>
      <c r="W215" s="47"/>
      <c r="X215" s="47"/>
      <c r="AD215" s="47"/>
      <c r="AL215" s="7"/>
      <c r="AM215" s="22"/>
      <c r="BE215" s="7"/>
      <c r="BR215" s="36"/>
      <c r="BU215" s="20"/>
      <c r="BY215" s="47"/>
      <c r="BZ215" s="47"/>
      <c r="CL215" s="16"/>
      <c r="CM215" s="2"/>
    </row>
    <row r="216" spans="1:91" ht="12.75">
      <c r="A216" s="9"/>
      <c r="E216" s="14"/>
      <c r="F216" s="35"/>
      <c r="G216" s="2"/>
      <c r="J216" s="7"/>
      <c r="M216" s="2"/>
      <c r="W216" s="47"/>
      <c r="X216" s="47"/>
      <c r="AD216" s="47"/>
      <c r="AL216" s="7"/>
      <c r="AM216" s="22"/>
      <c r="BE216" s="7"/>
      <c r="BR216" s="36"/>
      <c r="BU216" s="20"/>
      <c r="BY216" s="47"/>
      <c r="BZ216" s="47"/>
      <c r="CL216" s="16"/>
      <c r="CM216" s="2"/>
    </row>
    <row r="217" spans="1:91" ht="12.75">
      <c r="A217" s="9"/>
      <c r="E217" s="14"/>
      <c r="F217" s="35"/>
      <c r="G217" s="2"/>
      <c r="J217" s="7"/>
      <c r="M217" s="2"/>
      <c r="W217" s="47"/>
      <c r="X217" s="47"/>
      <c r="AD217" s="47"/>
      <c r="AL217" s="7"/>
      <c r="AM217" s="22"/>
      <c r="BI217" s="7"/>
      <c r="BR217" s="36"/>
      <c r="BU217" s="20"/>
      <c r="BY217" s="47"/>
      <c r="BZ217" s="47"/>
      <c r="CL217" s="16"/>
      <c r="CM217" s="2"/>
    </row>
    <row r="218" spans="1:91" ht="12.75">
      <c r="A218" s="9"/>
      <c r="E218" s="14"/>
      <c r="F218" s="35"/>
      <c r="G218" s="2"/>
      <c r="J218" s="7"/>
      <c r="M218" s="2"/>
      <c r="AL218" s="7"/>
      <c r="AM218" s="22"/>
      <c r="BU218" s="20"/>
      <c r="CL218" s="16"/>
      <c r="CM218" s="2"/>
    </row>
    <row r="219" spans="1:91" ht="12.75">
      <c r="A219" s="9"/>
      <c r="E219" s="14"/>
      <c r="F219" s="35"/>
      <c r="G219" s="2"/>
      <c r="J219" s="7"/>
      <c r="M219" s="2"/>
      <c r="W219" s="47"/>
      <c r="X219" s="47"/>
      <c r="AD219" s="47"/>
      <c r="AL219" s="7"/>
      <c r="AM219" s="22"/>
      <c r="BA219" s="7"/>
      <c r="BB219" s="17"/>
      <c r="BR219" s="36"/>
      <c r="BU219" s="20"/>
      <c r="BY219" s="47"/>
      <c r="BZ219" s="47"/>
      <c r="CL219" s="16"/>
      <c r="CM219" s="2"/>
    </row>
    <row r="220" spans="1:91" ht="12.75">
      <c r="A220" s="9"/>
      <c r="E220" s="14"/>
      <c r="F220" s="35"/>
      <c r="G220" s="2"/>
      <c r="J220" s="7"/>
      <c r="M220" s="2"/>
      <c r="W220" s="47"/>
      <c r="X220" s="47"/>
      <c r="AD220" s="47"/>
      <c r="AL220" s="7"/>
      <c r="AM220" s="22"/>
      <c r="BA220" s="17"/>
      <c r="BB220" s="7"/>
      <c r="BR220" s="36"/>
      <c r="BU220" s="20"/>
      <c r="BY220" s="47"/>
      <c r="BZ220" s="47"/>
      <c r="CL220" s="16"/>
      <c r="CM220" s="2"/>
    </row>
    <row r="221" spans="1:91" ht="12.75">
      <c r="A221" s="9"/>
      <c r="E221" s="14"/>
      <c r="F221" s="35"/>
      <c r="G221" s="2"/>
      <c r="J221" s="7"/>
      <c r="M221" s="2"/>
      <c r="W221" s="47"/>
      <c r="X221" s="47"/>
      <c r="AD221" s="47"/>
      <c r="AL221" s="7"/>
      <c r="AM221" s="22"/>
      <c r="BD221" s="7"/>
      <c r="BR221" s="36"/>
      <c r="BU221" s="20"/>
      <c r="BY221" s="47"/>
      <c r="BZ221" s="47"/>
      <c r="CL221" s="16"/>
      <c r="CM221" s="2"/>
    </row>
    <row r="222" spans="1:91" ht="12.75">
      <c r="A222" s="9"/>
      <c r="E222" s="14"/>
      <c r="F222" s="35"/>
      <c r="G222" s="2"/>
      <c r="J222" s="7"/>
      <c r="M222" s="2"/>
      <c r="W222" s="47"/>
      <c r="X222" s="47"/>
      <c r="AD222" s="47"/>
      <c r="AL222" s="7"/>
      <c r="AM222" s="22"/>
      <c r="BI222" s="7"/>
      <c r="BR222" s="36"/>
      <c r="BU222" s="20"/>
      <c r="BY222" s="47"/>
      <c r="BZ222" s="47"/>
      <c r="CL222" s="16"/>
      <c r="CM222" s="2"/>
    </row>
    <row r="223" spans="1:91" ht="12.75">
      <c r="A223" s="9"/>
      <c r="E223" s="14"/>
      <c r="F223" s="35"/>
      <c r="G223" s="2"/>
      <c r="J223" s="7"/>
      <c r="M223" s="2"/>
      <c r="W223" s="47"/>
      <c r="X223" s="47"/>
      <c r="AD223" s="47"/>
      <c r="AL223" s="7"/>
      <c r="AM223" s="22"/>
      <c r="BI223" s="7"/>
      <c r="BR223" s="36"/>
      <c r="BU223" s="20"/>
      <c r="BY223" s="47"/>
      <c r="BZ223" s="47"/>
      <c r="CL223" s="16"/>
      <c r="CM223" s="2"/>
    </row>
    <row r="224" spans="1:91" ht="12.75">
      <c r="A224" s="9"/>
      <c r="E224" s="14"/>
      <c r="F224" s="35"/>
      <c r="G224" s="2"/>
      <c r="J224" s="7"/>
      <c r="M224" s="2"/>
      <c r="W224" s="47"/>
      <c r="X224" s="47"/>
      <c r="AD224" s="47"/>
      <c r="AL224" s="7"/>
      <c r="AM224" s="22"/>
      <c r="BI224" s="7"/>
      <c r="BR224" s="36"/>
      <c r="BU224" s="20"/>
      <c r="BY224" s="47"/>
      <c r="BZ224" s="47"/>
      <c r="CL224" s="16"/>
      <c r="CM224" s="2"/>
    </row>
    <row r="225" spans="1:91" ht="12.75">
      <c r="A225" s="9"/>
      <c r="E225" s="14"/>
      <c r="F225" s="35"/>
      <c r="G225" s="2"/>
      <c r="J225" s="7"/>
      <c r="M225" s="2"/>
      <c r="W225" s="47"/>
      <c r="X225" s="47"/>
      <c r="AD225" s="47"/>
      <c r="AL225" s="7"/>
      <c r="AM225" s="22"/>
      <c r="BI225" s="7"/>
      <c r="BR225" s="36"/>
      <c r="BU225" s="20"/>
      <c r="BY225" s="47"/>
      <c r="BZ225" s="47"/>
      <c r="CL225" s="16"/>
      <c r="CM225" s="2"/>
    </row>
    <row r="226" spans="1:91" ht="12.75">
      <c r="A226" s="9"/>
      <c r="E226" s="14"/>
      <c r="F226" s="35"/>
      <c r="G226" s="2"/>
      <c r="J226" s="7"/>
      <c r="M226" s="2"/>
      <c r="W226" s="47"/>
      <c r="X226" s="47"/>
      <c r="AL226" s="7"/>
      <c r="AM226" s="22"/>
      <c r="BU226" s="20"/>
      <c r="CM226" s="2"/>
    </row>
    <row r="227" spans="1:91" ht="12.75">
      <c r="A227" s="9"/>
      <c r="E227" s="14"/>
      <c r="F227" s="35"/>
      <c r="G227" s="2"/>
      <c r="J227" s="7"/>
      <c r="M227" s="2"/>
      <c r="W227" s="47"/>
      <c r="X227" s="47"/>
      <c r="AD227" s="47"/>
      <c r="AL227" s="7"/>
      <c r="AM227" s="22"/>
      <c r="BF227" s="7"/>
      <c r="BG227" s="17"/>
      <c r="BH227" s="17"/>
      <c r="BR227" s="36"/>
      <c r="BU227" s="20"/>
      <c r="BY227" s="47"/>
      <c r="BZ227" s="47"/>
      <c r="CL227" s="16"/>
      <c r="CM227" s="2"/>
    </row>
    <row r="228" spans="1:91" ht="12.75">
      <c r="A228" s="9"/>
      <c r="E228" s="14"/>
      <c r="F228" s="35"/>
      <c r="G228" s="2"/>
      <c r="J228" s="7"/>
      <c r="M228" s="2"/>
      <c r="W228" s="47"/>
      <c r="X228" s="47"/>
      <c r="AD228" s="47"/>
      <c r="AL228" s="7"/>
      <c r="AM228" s="22"/>
      <c r="BF228" s="7"/>
      <c r="BG228" s="17"/>
      <c r="BH228" s="17"/>
      <c r="BR228" s="36"/>
      <c r="BU228" s="20"/>
      <c r="BY228" s="47"/>
      <c r="BZ228" s="47"/>
      <c r="CL228" s="16"/>
      <c r="CM228" s="2"/>
    </row>
    <row r="229" spans="1:91" ht="12.75">
      <c r="A229" s="9"/>
      <c r="E229" s="14"/>
      <c r="F229" s="35"/>
      <c r="G229" s="2"/>
      <c r="J229" s="7"/>
      <c r="M229" s="2"/>
      <c r="W229" s="47"/>
      <c r="X229" s="47"/>
      <c r="AD229" s="47"/>
      <c r="AL229" s="7"/>
      <c r="AM229" s="22"/>
      <c r="BF229" s="7"/>
      <c r="BG229" s="17"/>
      <c r="BH229" s="17"/>
      <c r="BR229" s="36"/>
      <c r="BU229" s="20"/>
      <c r="BY229" s="47"/>
      <c r="BZ229" s="47"/>
      <c r="CL229" s="16"/>
      <c r="CM229" s="2"/>
    </row>
    <row r="230" spans="1:91" ht="12.75">
      <c r="A230" s="9"/>
      <c r="E230" s="14"/>
      <c r="F230" s="35"/>
      <c r="G230" s="2"/>
      <c r="J230" s="7"/>
      <c r="M230" s="2"/>
      <c r="W230" s="47"/>
      <c r="X230" s="47"/>
      <c r="AD230" s="47"/>
      <c r="AL230" s="7"/>
      <c r="AM230" s="22"/>
      <c r="BF230" s="7"/>
      <c r="BG230" s="17"/>
      <c r="BH230" s="17"/>
      <c r="BR230" s="36"/>
      <c r="BU230" s="20"/>
      <c r="BY230" s="47"/>
      <c r="BZ230" s="47"/>
      <c r="CL230" s="16"/>
      <c r="CM230" s="2"/>
    </row>
    <row r="231" spans="1:91" ht="12.75">
      <c r="A231" s="9"/>
      <c r="E231" s="14"/>
      <c r="F231" s="35"/>
      <c r="G231" s="2"/>
      <c r="M231" s="2"/>
      <c r="AD231" s="47"/>
      <c r="AM231" s="22"/>
      <c r="BU231" s="20"/>
      <c r="CM231" s="2"/>
    </row>
    <row r="232" spans="1:91" ht="12.75">
      <c r="A232" s="9"/>
      <c r="E232" s="14"/>
      <c r="F232" s="35"/>
      <c r="G232" s="2"/>
      <c r="J232" s="7"/>
      <c r="M232" s="2"/>
      <c r="W232" s="47"/>
      <c r="X232" s="47"/>
      <c r="AD232" s="47"/>
      <c r="AL232" s="7"/>
      <c r="AM232" s="22"/>
      <c r="BR232" s="36"/>
      <c r="BU232" s="20"/>
      <c r="BY232" s="47"/>
      <c r="BZ232" s="47"/>
      <c r="CL232" s="16"/>
      <c r="CM232" s="2"/>
    </row>
    <row r="233" spans="1:91" ht="12.75">
      <c r="A233" s="9"/>
      <c r="E233" s="14"/>
      <c r="F233" s="35"/>
      <c r="G233" s="2"/>
      <c r="J233" s="7"/>
      <c r="M233" s="2"/>
      <c r="W233" s="47"/>
      <c r="X233" s="47"/>
      <c r="AD233" s="47"/>
      <c r="AL233" s="7"/>
      <c r="AM233" s="22"/>
      <c r="AW233" s="7"/>
      <c r="BR233" s="36"/>
      <c r="BU233" s="20"/>
      <c r="BY233" s="47"/>
      <c r="BZ233" s="47"/>
      <c r="CL233" s="16"/>
      <c r="CM233" s="2"/>
    </row>
    <row r="234" spans="1:91" ht="12.75">
      <c r="A234" s="9"/>
      <c r="E234" s="14"/>
      <c r="F234" s="35"/>
      <c r="G234" s="2"/>
      <c r="J234" s="7"/>
      <c r="M234" s="2"/>
      <c r="W234" s="47"/>
      <c r="X234" s="47"/>
      <c r="AD234" s="47"/>
      <c r="AL234" s="7"/>
      <c r="AM234" s="22"/>
      <c r="BA234" s="7"/>
      <c r="BB234" s="17"/>
      <c r="BR234" s="36"/>
      <c r="BU234" s="20"/>
      <c r="BY234" s="47"/>
      <c r="BZ234" s="47"/>
      <c r="CL234" s="16"/>
      <c r="CM234" s="2"/>
    </row>
    <row r="235" spans="1:91" ht="12.75">
      <c r="A235" s="9"/>
      <c r="E235" s="14"/>
      <c r="F235" s="35"/>
      <c r="G235" s="2"/>
      <c r="J235" s="7"/>
      <c r="M235" s="2"/>
      <c r="W235" s="47"/>
      <c r="X235" s="47"/>
      <c r="AD235" s="47"/>
      <c r="AL235" s="7"/>
      <c r="AM235" s="22"/>
      <c r="BA235" s="17"/>
      <c r="BB235" s="7"/>
      <c r="BR235" s="36"/>
      <c r="BU235" s="20"/>
      <c r="BY235" s="47"/>
      <c r="BZ235" s="47"/>
      <c r="CL235" s="16"/>
      <c r="CM235" s="2"/>
    </row>
    <row r="236" spans="1:91" ht="12.75">
      <c r="A236" s="9"/>
      <c r="E236" s="14"/>
      <c r="F236" s="35"/>
      <c r="G236" s="2"/>
      <c r="J236" s="7"/>
      <c r="M236" s="2"/>
      <c r="W236" s="47"/>
      <c r="X236" s="47"/>
      <c r="AD236" s="47"/>
      <c r="AL236" s="7"/>
      <c r="AM236" s="22"/>
      <c r="BD236" s="7"/>
      <c r="BR236" s="36"/>
      <c r="BU236" s="20"/>
      <c r="BY236" s="47"/>
      <c r="BZ236" s="47"/>
      <c r="CL236" s="16"/>
      <c r="CM236" s="2"/>
    </row>
    <row r="237" spans="1:91" ht="12.75">
      <c r="A237" s="9"/>
      <c r="E237" s="14"/>
      <c r="F237" s="35"/>
      <c r="G237" s="2"/>
      <c r="J237" s="7"/>
      <c r="M237" s="2"/>
      <c r="W237" s="47"/>
      <c r="X237" s="47"/>
      <c r="AD237" s="47"/>
      <c r="AL237" s="7"/>
      <c r="AM237" s="22"/>
      <c r="BI237" s="7"/>
      <c r="BR237" s="36"/>
      <c r="BU237" s="20"/>
      <c r="BY237" s="47"/>
      <c r="BZ237" s="47"/>
      <c r="CL237" s="16"/>
      <c r="CM237" s="2"/>
    </row>
    <row r="238" spans="1:91" ht="12.75">
      <c r="A238" s="9"/>
      <c r="E238" s="14"/>
      <c r="F238" s="35"/>
      <c r="G238" s="2"/>
      <c r="J238" s="7"/>
      <c r="M238" s="2"/>
      <c r="W238" s="47"/>
      <c r="X238" s="47"/>
      <c r="AD238" s="47"/>
      <c r="AL238" s="7"/>
      <c r="AM238" s="22"/>
      <c r="BI238" s="7"/>
      <c r="BR238" s="36"/>
      <c r="BU238" s="20"/>
      <c r="BY238" s="47"/>
      <c r="BZ238" s="47"/>
      <c r="CL238" s="16"/>
      <c r="CM238" s="2"/>
    </row>
    <row r="239" spans="1:91" ht="12.75">
      <c r="A239" s="9"/>
      <c r="E239" s="14"/>
      <c r="F239" s="35"/>
      <c r="G239" s="2"/>
      <c r="J239" s="7"/>
      <c r="M239" s="2"/>
      <c r="W239" s="47"/>
      <c r="X239" s="47"/>
      <c r="AD239" s="47"/>
      <c r="AL239" s="7"/>
      <c r="AM239" s="22"/>
      <c r="AY239" s="7"/>
      <c r="BR239" s="36"/>
      <c r="BU239" s="20"/>
      <c r="BY239" s="47"/>
      <c r="BZ239" s="47"/>
      <c r="CL239" s="16"/>
      <c r="CM239" s="2"/>
    </row>
    <row r="240" spans="1:91" ht="12.75">
      <c r="A240" s="9"/>
      <c r="E240" s="14"/>
      <c r="F240" s="35"/>
      <c r="G240" s="2"/>
      <c r="J240" s="7"/>
      <c r="M240" s="2"/>
      <c r="W240" s="47"/>
      <c r="X240" s="47"/>
      <c r="AD240" s="47"/>
      <c r="AL240" s="7"/>
      <c r="AM240" s="22"/>
      <c r="BR240" s="36"/>
      <c r="BU240" s="20"/>
      <c r="BY240" s="47"/>
      <c r="BZ240" s="47"/>
      <c r="CL240" s="16"/>
      <c r="CM240" s="2"/>
    </row>
    <row r="241" spans="1:91" ht="12.75">
      <c r="A241" s="9"/>
      <c r="E241" s="14"/>
      <c r="F241" s="35"/>
      <c r="G241" s="2"/>
      <c r="J241" s="7"/>
      <c r="M241" s="2"/>
      <c r="AD241" s="47"/>
      <c r="AL241" s="7"/>
      <c r="AM241" s="22"/>
      <c r="BR241" s="36"/>
      <c r="BU241" s="20"/>
      <c r="CM241" s="2"/>
    </row>
    <row r="242" spans="1:91" ht="12.75">
      <c r="A242" s="9"/>
      <c r="E242" s="14"/>
      <c r="F242" s="35"/>
      <c r="G242" s="2"/>
      <c r="J242" s="7"/>
      <c r="M242" s="2"/>
      <c r="W242" s="47"/>
      <c r="X242" s="47"/>
      <c r="AD242" s="47"/>
      <c r="AL242" s="7"/>
      <c r="AM242" s="22"/>
      <c r="BR242" s="36"/>
      <c r="BU242" s="20"/>
      <c r="BY242" s="47"/>
      <c r="BZ242" s="47"/>
      <c r="CL242" s="16"/>
      <c r="CM242" s="2"/>
    </row>
    <row r="243" spans="1:91" ht="12.75">
      <c r="A243" s="9"/>
      <c r="E243" s="14"/>
      <c r="F243" s="35"/>
      <c r="G243" s="2"/>
      <c r="J243" s="7"/>
      <c r="M243" s="2"/>
      <c r="W243" s="47"/>
      <c r="X243" s="47"/>
      <c r="AD243" s="47"/>
      <c r="AL243" s="7"/>
      <c r="AM243" s="22"/>
      <c r="BE243" s="7"/>
      <c r="BR243" s="36"/>
      <c r="BU243" s="20"/>
      <c r="BY243" s="47"/>
      <c r="BZ243" s="47"/>
      <c r="CL243" s="16"/>
      <c r="CM243" s="2"/>
    </row>
    <row r="244" spans="1:91" ht="12.75">
      <c r="A244" s="9"/>
      <c r="E244" s="14"/>
      <c r="F244" s="35"/>
      <c r="G244" s="2"/>
      <c r="J244" s="7"/>
      <c r="M244" s="2"/>
      <c r="W244" s="47"/>
      <c r="X244" s="47"/>
      <c r="AD244" s="47"/>
      <c r="AL244" s="7"/>
      <c r="AM244" s="22"/>
      <c r="BI244" s="7"/>
      <c r="BR244" s="36"/>
      <c r="BU244" s="20"/>
      <c r="BY244" s="47"/>
      <c r="BZ244" s="47"/>
      <c r="CL244" s="16"/>
      <c r="CM244" s="2"/>
    </row>
    <row r="245" spans="1:91" ht="12.75">
      <c r="A245" s="9"/>
      <c r="E245" s="14"/>
      <c r="F245" s="35"/>
      <c r="G245" s="2"/>
      <c r="J245" s="7"/>
      <c r="M245" s="2"/>
      <c r="AL245" s="7"/>
      <c r="AM245" s="22"/>
      <c r="BR245" s="36"/>
      <c r="BU245" s="20"/>
      <c r="CM245" s="2"/>
    </row>
    <row r="246" spans="1:91" ht="12.75">
      <c r="A246" s="9"/>
      <c r="E246" s="14"/>
      <c r="F246" s="35"/>
      <c r="G246" s="2"/>
      <c r="J246" s="7"/>
      <c r="M246" s="2"/>
      <c r="W246" s="47"/>
      <c r="X246" s="47"/>
      <c r="AD246" s="47"/>
      <c r="AL246" s="7"/>
      <c r="AM246" s="22"/>
      <c r="BA246" s="7"/>
      <c r="BB246" s="17"/>
      <c r="BR246" s="36"/>
      <c r="BU246" s="20"/>
      <c r="BY246" s="47"/>
      <c r="BZ246" s="47"/>
      <c r="CL246" s="16"/>
      <c r="CM246" s="2"/>
    </row>
    <row r="247" spans="1:91" ht="12.75">
      <c r="A247" s="9"/>
      <c r="E247" s="14"/>
      <c r="F247" s="35"/>
      <c r="G247" s="2"/>
      <c r="J247" s="7"/>
      <c r="M247" s="2"/>
      <c r="W247" s="47"/>
      <c r="X247" s="47"/>
      <c r="AD247" s="47"/>
      <c r="AL247" s="7"/>
      <c r="AM247" s="22"/>
      <c r="BA247" s="17"/>
      <c r="BB247" s="7"/>
      <c r="BR247" s="36"/>
      <c r="BU247" s="20"/>
      <c r="BY247" s="47"/>
      <c r="BZ247" s="47"/>
      <c r="CL247" s="16"/>
      <c r="CM247" s="2"/>
    </row>
    <row r="248" spans="1:91" ht="12.75">
      <c r="A248" s="9"/>
      <c r="E248" s="14"/>
      <c r="F248" s="35"/>
      <c r="G248" s="2"/>
      <c r="J248" s="7"/>
      <c r="M248" s="2"/>
      <c r="W248" s="47"/>
      <c r="X248" s="47"/>
      <c r="AD248" s="47"/>
      <c r="AL248" s="7"/>
      <c r="AM248" s="22"/>
      <c r="BI248" s="7"/>
      <c r="BR248" s="36"/>
      <c r="BU248" s="20"/>
      <c r="BY248" s="47"/>
      <c r="BZ248" s="47"/>
      <c r="CL248" s="16"/>
      <c r="CM248" s="2"/>
    </row>
    <row r="249" spans="1:91" ht="12.75">
      <c r="A249" s="9"/>
      <c r="E249" s="14"/>
      <c r="F249" s="35"/>
      <c r="G249" s="2"/>
      <c r="J249" s="7"/>
      <c r="M249" s="2"/>
      <c r="W249" s="47"/>
      <c r="X249" s="47"/>
      <c r="AD249" s="47"/>
      <c r="AL249" s="7"/>
      <c r="AM249" s="22"/>
      <c r="BD249" s="7"/>
      <c r="BR249" s="36"/>
      <c r="BU249" s="20"/>
      <c r="BY249" s="47"/>
      <c r="BZ249" s="47"/>
      <c r="CL249" s="16"/>
      <c r="CM249" s="2"/>
    </row>
    <row r="250" spans="1:91" ht="12.75">
      <c r="A250" s="9"/>
      <c r="E250" s="14"/>
      <c r="F250" s="35"/>
      <c r="G250" s="2"/>
      <c r="J250" s="7"/>
      <c r="M250" s="2"/>
      <c r="W250" s="47"/>
      <c r="X250" s="47"/>
      <c r="AD250" s="47"/>
      <c r="AL250" s="7"/>
      <c r="AM250" s="22"/>
      <c r="BI250" s="7"/>
      <c r="BR250" s="36"/>
      <c r="BU250" s="20"/>
      <c r="BY250" s="47"/>
      <c r="BZ250" s="47"/>
      <c r="CL250" s="16"/>
      <c r="CM250" s="2"/>
    </row>
    <row r="251" spans="1:91" ht="12.75">
      <c r="A251" s="9"/>
      <c r="E251" s="14"/>
      <c r="F251" s="35"/>
      <c r="G251" s="2"/>
      <c r="J251" s="7"/>
      <c r="M251" s="2"/>
      <c r="W251" s="47"/>
      <c r="X251" s="47"/>
      <c r="AD251" s="47"/>
      <c r="AL251" s="7"/>
      <c r="AM251" s="22"/>
      <c r="BI251" s="7"/>
      <c r="BR251" s="36"/>
      <c r="BU251" s="20"/>
      <c r="BY251" s="47"/>
      <c r="BZ251" s="47"/>
      <c r="CL251" s="16"/>
      <c r="CM251" s="2"/>
    </row>
    <row r="252" spans="1:91" ht="12.75">
      <c r="A252" s="9"/>
      <c r="E252" s="14"/>
      <c r="F252" s="35"/>
      <c r="G252" s="2"/>
      <c r="J252" s="7"/>
      <c r="M252" s="2"/>
      <c r="W252" s="47"/>
      <c r="X252" s="47"/>
      <c r="AD252" s="47"/>
      <c r="AL252" s="7"/>
      <c r="AM252" s="22"/>
      <c r="BI252" s="7"/>
      <c r="BR252" s="36"/>
      <c r="BU252" s="20"/>
      <c r="BY252" s="47"/>
      <c r="BZ252" s="47"/>
      <c r="CL252" s="16"/>
      <c r="CM252" s="2"/>
    </row>
    <row r="253" spans="1:91" ht="12.75">
      <c r="A253" s="9"/>
      <c r="E253" s="14"/>
      <c r="F253" s="35"/>
      <c r="G253" s="2"/>
      <c r="J253" s="7"/>
      <c r="M253" s="2"/>
      <c r="AD253" s="47"/>
      <c r="AL253" s="7"/>
      <c r="AM253" s="22"/>
      <c r="BI253" s="7"/>
      <c r="BR253" s="36"/>
      <c r="BU253" s="20"/>
      <c r="CL253" s="16"/>
      <c r="CM253" s="2"/>
    </row>
    <row r="254" spans="1:91" ht="12.75">
      <c r="A254" s="9"/>
      <c r="E254" s="14"/>
      <c r="F254" s="35"/>
      <c r="G254" s="2"/>
      <c r="J254" s="7"/>
      <c r="M254" s="2"/>
      <c r="W254" s="47"/>
      <c r="X254" s="47"/>
      <c r="AD254" s="47"/>
      <c r="AL254" s="7"/>
      <c r="AM254" s="22"/>
      <c r="BR254" s="36"/>
      <c r="BU254" s="20"/>
      <c r="BY254" s="47"/>
      <c r="BZ254" s="47"/>
      <c r="CL254" s="16"/>
      <c r="CM254" s="2"/>
    </row>
    <row r="255" spans="1:91" ht="12.75">
      <c r="A255" s="9"/>
      <c r="E255" s="14"/>
      <c r="F255" s="35"/>
      <c r="G255" s="2"/>
      <c r="J255" s="7"/>
      <c r="M255" s="2"/>
      <c r="W255" s="47"/>
      <c r="X255" s="47"/>
      <c r="AD255" s="47"/>
      <c r="AL255" s="7"/>
      <c r="AM255" s="22"/>
      <c r="BR255" s="36"/>
      <c r="BU255" s="20"/>
      <c r="BY255" s="47"/>
      <c r="BZ255" s="47"/>
      <c r="CL255" s="16"/>
      <c r="CM255" s="2"/>
    </row>
    <row r="256" spans="1:91" ht="12.75">
      <c r="A256" s="9"/>
      <c r="E256" s="14"/>
      <c r="F256" s="35"/>
      <c r="G256" s="2"/>
      <c r="J256" s="7"/>
      <c r="M256" s="2"/>
      <c r="W256" s="47"/>
      <c r="X256" s="47"/>
      <c r="AD256" s="47"/>
      <c r="AL256" s="7"/>
      <c r="AM256" s="22"/>
      <c r="BR256" s="36"/>
      <c r="BU256" s="20"/>
      <c r="BY256" s="47"/>
      <c r="BZ256" s="47"/>
      <c r="CL256" s="16"/>
      <c r="CM256" s="2"/>
    </row>
    <row r="257" spans="1:91" ht="12.75">
      <c r="A257" s="9"/>
      <c r="E257" s="14"/>
      <c r="F257" s="35"/>
      <c r="G257" s="2"/>
      <c r="J257" s="7"/>
      <c r="M257" s="2"/>
      <c r="W257" s="47"/>
      <c r="X257" s="47"/>
      <c r="AD257" s="47"/>
      <c r="AL257" s="7"/>
      <c r="AM257" s="22"/>
      <c r="BR257" s="36"/>
      <c r="BU257" s="20"/>
      <c r="BY257" s="47"/>
      <c r="BZ257" s="47"/>
      <c r="CL257" s="16"/>
      <c r="CM257" s="2"/>
    </row>
    <row r="258" spans="1:91" ht="12.75">
      <c r="A258" s="9"/>
      <c r="E258" s="14"/>
      <c r="F258" s="35"/>
      <c r="G258" s="2"/>
      <c r="J258" s="7"/>
      <c r="M258" s="2"/>
      <c r="W258" s="47"/>
      <c r="X258" s="47"/>
      <c r="AD258" s="47"/>
      <c r="AL258" s="7"/>
      <c r="AM258" s="22"/>
      <c r="BR258" s="36"/>
      <c r="BU258" s="20"/>
      <c r="BY258" s="47"/>
      <c r="BZ258" s="47"/>
      <c r="CL258" s="16"/>
      <c r="CM258" s="2"/>
    </row>
    <row r="259" spans="1:91" ht="12.75">
      <c r="A259" s="9"/>
      <c r="E259" s="14"/>
      <c r="F259" s="35"/>
      <c r="G259" s="2"/>
      <c r="M259" s="2"/>
      <c r="BR259" s="36"/>
      <c r="BU259" s="20"/>
      <c r="CM259" s="2"/>
    </row>
    <row r="260" spans="1:91" ht="12.75">
      <c r="A260" s="9"/>
      <c r="E260" s="14"/>
      <c r="F260" s="35"/>
      <c r="G260" s="2"/>
      <c r="J260" s="7"/>
      <c r="M260" s="2"/>
      <c r="W260" s="47"/>
      <c r="X260" s="47"/>
      <c r="AD260" s="47"/>
      <c r="AL260" s="7"/>
      <c r="BR260" s="36"/>
      <c r="BU260" s="20"/>
      <c r="BY260" s="47"/>
      <c r="BZ260" s="47"/>
      <c r="CL260" s="16"/>
      <c r="CM260" s="2"/>
    </row>
    <row r="261" spans="1:91" ht="12.75">
      <c r="A261" s="9"/>
      <c r="E261" s="14"/>
      <c r="F261" s="35"/>
      <c r="G261" s="2"/>
      <c r="J261" s="7"/>
      <c r="M261" s="2"/>
      <c r="W261" s="47"/>
      <c r="X261" s="47"/>
      <c r="AD261" s="47"/>
      <c r="AL261" s="7"/>
      <c r="AW261" s="7"/>
      <c r="BR261" s="36"/>
      <c r="BU261" s="20"/>
      <c r="BY261" s="47"/>
      <c r="BZ261" s="47"/>
      <c r="CL261" s="16"/>
      <c r="CM261" s="2"/>
    </row>
    <row r="262" spans="1:91" ht="12.75">
      <c r="A262" s="9"/>
      <c r="E262" s="14"/>
      <c r="F262" s="35"/>
      <c r="G262" s="2"/>
      <c r="J262" s="7"/>
      <c r="M262" s="2"/>
      <c r="W262" s="47"/>
      <c r="X262" s="47"/>
      <c r="AD262" s="47"/>
      <c r="AL262" s="7"/>
      <c r="BA262" s="7"/>
      <c r="BR262" s="36"/>
      <c r="BU262" s="20"/>
      <c r="BY262" s="47"/>
      <c r="BZ262" s="47"/>
      <c r="CL262" s="16"/>
      <c r="CM262" s="2"/>
    </row>
    <row r="263" spans="1:91" ht="12.75">
      <c r="A263" s="9"/>
      <c r="E263" s="14"/>
      <c r="F263" s="35"/>
      <c r="G263" s="2"/>
      <c r="J263" s="7"/>
      <c r="M263" s="2"/>
      <c r="W263" s="47"/>
      <c r="X263" s="47"/>
      <c r="AD263" s="47"/>
      <c r="AL263" s="7"/>
      <c r="BB263" s="7"/>
      <c r="BR263" s="36"/>
      <c r="BU263" s="20"/>
      <c r="BY263" s="47"/>
      <c r="BZ263" s="47"/>
      <c r="CL263" s="16"/>
      <c r="CM263" s="2"/>
    </row>
    <row r="264" spans="1:91" ht="12.75">
      <c r="A264" s="9"/>
      <c r="E264" s="14"/>
      <c r="F264" s="35"/>
      <c r="G264" s="2"/>
      <c r="J264" s="7"/>
      <c r="M264" s="2"/>
      <c r="W264" s="47"/>
      <c r="X264" s="47"/>
      <c r="AD264" s="47"/>
      <c r="AL264" s="7"/>
      <c r="BD264" s="7"/>
      <c r="BR264" s="36"/>
      <c r="BU264" s="20"/>
      <c r="BY264" s="47"/>
      <c r="BZ264" s="47"/>
      <c r="CL264" s="16"/>
      <c r="CM264" s="2"/>
    </row>
    <row r="265" spans="1:91" ht="12.75">
      <c r="A265" s="9"/>
      <c r="E265" s="14"/>
      <c r="F265" s="35"/>
      <c r="G265" s="2"/>
      <c r="J265" s="7"/>
      <c r="M265" s="2"/>
      <c r="W265" s="47"/>
      <c r="X265" s="47"/>
      <c r="AD265" s="47"/>
      <c r="AL265" s="7"/>
      <c r="BI265" s="7"/>
      <c r="BR265" s="36"/>
      <c r="BU265" s="20"/>
      <c r="BY265" s="47"/>
      <c r="BZ265" s="47"/>
      <c r="CL265" s="16"/>
      <c r="CM265" s="2"/>
    </row>
    <row r="266" spans="1:91" ht="12.75">
      <c r="A266" s="9"/>
      <c r="E266" s="14"/>
      <c r="F266" s="35"/>
      <c r="G266" s="2"/>
      <c r="J266" s="7"/>
      <c r="M266" s="2"/>
      <c r="W266" s="47"/>
      <c r="X266" s="47"/>
      <c r="AD266" s="47"/>
      <c r="AL266" s="7"/>
      <c r="BI266" s="7"/>
      <c r="BR266" s="36"/>
      <c r="BU266" s="20"/>
      <c r="BY266" s="47"/>
      <c r="BZ266" s="47"/>
      <c r="CL266" s="16"/>
      <c r="CM266" s="2"/>
    </row>
    <row r="267" spans="1:91" ht="12.75">
      <c r="A267" s="9"/>
      <c r="E267" s="14"/>
      <c r="F267" s="35"/>
      <c r="G267" s="2"/>
      <c r="J267" s="7"/>
      <c r="M267" s="2"/>
      <c r="W267" s="47"/>
      <c r="X267" s="47"/>
      <c r="AD267" s="47"/>
      <c r="AL267" s="7"/>
      <c r="AY267" s="7"/>
      <c r="BF267" s="7"/>
      <c r="BG267" s="17"/>
      <c r="BH267" s="17"/>
      <c r="BR267" s="36"/>
      <c r="BU267" s="20"/>
      <c r="BY267" s="47"/>
      <c r="BZ267" s="47"/>
      <c r="CL267" s="16"/>
      <c r="CM267" s="2"/>
    </row>
    <row r="268" spans="1:91" ht="12.75">
      <c r="A268" s="9"/>
      <c r="E268" s="14"/>
      <c r="F268" s="35"/>
      <c r="G268" s="2"/>
      <c r="J268" s="7"/>
      <c r="M268" s="2"/>
      <c r="W268" s="47"/>
      <c r="X268" s="47"/>
      <c r="AD268" s="47"/>
      <c r="AL268" s="7"/>
      <c r="BI268" s="7"/>
      <c r="BR268" s="36"/>
      <c r="BU268" s="20"/>
      <c r="BY268" s="47"/>
      <c r="BZ268" s="47"/>
      <c r="CL268" s="16"/>
      <c r="CM268" s="2"/>
    </row>
    <row r="269" spans="1:91" ht="12.75">
      <c r="A269" s="9"/>
      <c r="E269" s="14"/>
      <c r="F269" s="35"/>
      <c r="G269" s="2"/>
      <c r="J269" s="7"/>
      <c r="M269" s="2"/>
      <c r="W269" s="47"/>
      <c r="X269" s="47"/>
      <c r="AD269" s="47"/>
      <c r="AL269" s="7"/>
      <c r="BI269" s="7"/>
      <c r="BR269" s="36"/>
      <c r="BU269" s="20"/>
      <c r="BY269" s="47"/>
      <c r="BZ269" s="47"/>
      <c r="CL269" s="16"/>
      <c r="CM269" s="2"/>
    </row>
    <row r="270" spans="1:91" ht="12.75">
      <c r="A270" s="9"/>
      <c r="E270" s="14"/>
      <c r="F270" s="35"/>
      <c r="G270" s="2"/>
      <c r="M270" s="2"/>
      <c r="W270" s="47"/>
      <c r="X270" s="47"/>
      <c r="BU270" s="20"/>
      <c r="BY270" s="47"/>
      <c r="BZ270" s="47"/>
      <c r="CM270" s="2"/>
    </row>
    <row r="271" spans="1:91" ht="12.75">
      <c r="A271" s="9"/>
      <c r="E271" s="14"/>
      <c r="F271" s="35"/>
      <c r="G271" s="2"/>
      <c r="J271" s="7"/>
      <c r="M271" s="2"/>
      <c r="W271" s="47"/>
      <c r="X271" s="47"/>
      <c r="AD271" s="47"/>
      <c r="AL271" s="7"/>
      <c r="BI271" s="7"/>
      <c r="BR271" s="36"/>
      <c r="BU271" s="20"/>
      <c r="BY271" s="47"/>
      <c r="BZ271" s="47"/>
      <c r="CL271" s="16"/>
      <c r="CM271" s="2"/>
    </row>
    <row r="272" spans="1:91" ht="12.75">
      <c r="A272" s="9"/>
      <c r="E272" s="14"/>
      <c r="F272" s="35"/>
      <c r="G272" s="2"/>
      <c r="J272" s="7"/>
      <c r="M272" s="2"/>
      <c r="W272" s="47"/>
      <c r="X272" s="47"/>
      <c r="AD272" s="47"/>
      <c r="AL272" s="7"/>
      <c r="BI272" s="7"/>
      <c r="BR272" s="36"/>
      <c r="BU272" s="20"/>
      <c r="BY272" s="47"/>
      <c r="BZ272" s="47"/>
      <c r="CL272" s="16"/>
      <c r="CM272" s="2"/>
    </row>
    <row r="273" spans="1:91" ht="12.75">
      <c r="A273" s="9"/>
      <c r="E273" s="14"/>
      <c r="F273" s="35"/>
      <c r="G273" s="2"/>
      <c r="J273" s="7"/>
      <c r="M273" s="2"/>
      <c r="W273" s="47"/>
      <c r="X273" s="47"/>
      <c r="AD273" s="47"/>
      <c r="AL273" s="7"/>
      <c r="BI273" s="7"/>
      <c r="BR273" s="36"/>
      <c r="BU273" s="20"/>
      <c r="BY273" s="47"/>
      <c r="BZ273" s="47"/>
      <c r="CL273" s="16"/>
      <c r="CM273" s="2"/>
    </row>
    <row r="274" spans="1:91" ht="12.75">
      <c r="A274" s="9"/>
      <c r="E274" s="14"/>
      <c r="F274" s="35"/>
      <c r="G274" s="2"/>
      <c r="M274" s="2"/>
      <c r="W274" s="47"/>
      <c r="X274" s="47"/>
      <c r="BR274" s="36"/>
      <c r="BU274" s="20"/>
      <c r="BY274" s="47"/>
      <c r="BZ274" s="47"/>
      <c r="CL274" s="16"/>
      <c r="CM274" s="2"/>
    </row>
    <row r="275" spans="1:91" ht="12.75">
      <c r="A275" s="9"/>
      <c r="E275" s="14"/>
      <c r="F275" s="35"/>
      <c r="G275" s="2"/>
      <c r="J275" s="7"/>
      <c r="M275" s="2"/>
      <c r="W275" s="47"/>
      <c r="X275" s="47"/>
      <c r="AL275" s="7"/>
      <c r="BR275" s="36"/>
      <c r="BU275" s="20"/>
      <c r="CM275" s="2"/>
    </row>
    <row r="276" spans="1:91" ht="12.75">
      <c r="A276" s="9"/>
      <c r="E276" s="14"/>
      <c r="F276" s="35"/>
      <c r="G276" s="2"/>
      <c r="J276" s="7"/>
      <c r="M276" s="2"/>
      <c r="W276" s="47"/>
      <c r="X276" s="47"/>
      <c r="AD276" s="47"/>
      <c r="AL276" s="7"/>
      <c r="BA276" s="7"/>
      <c r="BR276" s="36"/>
      <c r="BU276" s="20"/>
      <c r="BY276" s="47"/>
      <c r="BZ276" s="47"/>
      <c r="CL276" s="16"/>
      <c r="CM276" s="2"/>
    </row>
    <row r="277" spans="1:91" ht="12.75">
      <c r="A277" s="9"/>
      <c r="E277" s="14"/>
      <c r="F277" s="35"/>
      <c r="G277" s="2"/>
      <c r="J277" s="7"/>
      <c r="M277" s="2"/>
      <c r="W277" s="47"/>
      <c r="X277" s="47"/>
      <c r="AD277" s="47"/>
      <c r="AL277" s="7"/>
      <c r="BB277" s="7"/>
      <c r="BR277" s="36"/>
      <c r="BU277" s="20"/>
      <c r="BY277" s="47"/>
      <c r="BZ277" s="47"/>
      <c r="CL277" s="16"/>
      <c r="CM277" s="2"/>
    </row>
    <row r="278" spans="1:91" ht="12.75">
      <c r="A278" s="9"/>
      <c r="E278" s="14"/>
      <c r="F278" s="35"/>
      <c r="G278" s="2"/>
      <c r="J278" s="7"/>
      <c r="M278" s="2"/>
      <c r="W278" s="47"/>
      <c r="X278" s="47"/>
      <c r="AD278" s="47"/>
      <c r="AL278" s="7"/>
      <c r="BI278" s="7"/>
      <c r="BR278" s="36"/>
      <c r="BU278" s="20"/>
      <c r="BY278" s="47"/>
      <c r="BZ278" s="47"/>
      <c r="CL278" s="16"/>
      <c r="CM278" s="2"/>
    </row>
    <row r="279" spans="1:91" ht="12.75">
      <c r="A279" s="9"/>
      <c r="E279" s="14"/>
      <c r="F279" s="35"/>
      <c r="G279" s="2"/>
      <c r="J279" s="7"/>
      <c r="M279" s="2"/>
      <c r="W279" s="47"/>
      <c r="X279" s="47"/>
      <c r="AD279" s="47"/>
      <c r="AL279" s="7"/>
      <c r="BD279" s="7"/>
      <c r="BR279" s="36"/>
      <c r="BU279" s="20"/>
      <c r="BY279" s="47"/>
      <c r="BZ279" s="47"/>
      <c r="CL279" s="16"/>
      <c r="CM279" s="2"/>
    </row>
    <row r="280" spans="1:91" ht="12.75">
      <c r="A280" s="9"/>
      <c r="E280" s="14"/>
      <c r="F280" s="35"/>
      <c r="G280" s="2"/>
      <c r="J280" s="7"/>
      <c r="M280" s="2"/>
      <c r="W280" s="47"/>
      <c r="X280" s="47"/>
      <c r="AD280" s="47"/>
      <c r="AL280" s="7"/>
      <c r="BI280" s="7"/>
      <c r="BR280" s="36"/>
      <c r="BU280" s="20"/>
      <c r="BY280" s="47"/>
      <c r="BZ280" s="47"/>
      <c r="CL280" s="16"/>
      <c r="CM280" s="2"/>
    </row>
    <row r="281" spans="1:91" ht="12.75">
      <c r="A281" s="9"/>
      <c r="E281" s="14"/>
      <c r="F281" s="35"/>
      <c r="G281" s="2"/>
      <c r="J281" s="7"/>
      <c r="M281" s="2"/>
      <c r="W281" s="47"/>
      <c r="X281" s="47"/>
      <c r="AD281" s="47"/>
      <c r="AL281" s="7"/>
      <c r="BI281" s="7"/>
      <c r="BR281" s="36"/>
      <c r="BU281" s="20"/>
      <c r="BY281" s="47"/>
      <c r="BZ281" s="47"/>
      <c r="CL281" s="16"/>
      <c r="CM281" s="2"/>
    </row>
    <row r="282" spans="1:91" ht="12.75">
      <c r="A282" s="9"/>
      <c r="E282" s="14"/>
      <c r="F282" s="35"/>
      <c r="G282" s="2"/>
      <c r="J282" s="7"/>
      <c r="M282" s="2"/>
      <c r="W282" s="47"/>
      <c r="X282" s="47"/>
      <c r="AD282" s="47"/>
      <c r="AL282" s="7"/>
      <c r="BI282" s="7"/>
      <c r="BR282" s="36"/>
      <c r="BU282" s="20"/>
      <c r="BY282" s="47"/>
      <c r="BZ282" s="47"/>
      <c r="CL282" s="16"/>
      <c r="CM282" s="2"/>
    </row>
    <row r="283" spans="1:91" ht="12.75">
      <c r="A283" s="9"/>
      <c r="E283" s="14"/>
      <c r="F283" s="35"/>
      <c r="G283" s="2"/>
      <c r="M283" s="2"/>
      <c r="BR283" s="36"/>
      <c r="BU283" s="20"/>
      <c r="CM283" s="2"/>
    </row>
    <row r="284" spans="1:91" ht="12.75">
      <c r="A284" s="9"/>
      <c r="E284" s="14"/>
      <c r="F284" s="35"/>
      <c r="G284" s="2"/>
      <c r="J284" s="7"/>
      <c r="M284" s="2"/>
      <c r="W284" s="47"/>
      <c r="X284" s="47"/>
      <c r="AD284" s="47"/>
      <c r="AL284" s="7"/>
      <c r="AM284" s="22"/>
      <c r="BF284" s="7"/>
      <c r="BG284" s="17"/>
      <c r="BH284" s="17"/>
      <c r="BR284" s="36"/>
      <c r="BU284" s="20"/>
      <c r="BY284" s="47"/>
      <c r="BZ284" s="47"/>
      <c r="CL284" s="16"/>
      <c r="CM284" s="2"/>
    </row>
    <row r="285" spans="1:91" ht="12.75">
      <c r="A285" s="9"/>
      <c r="E285" s="14"/>
      <c r="F285" s="35"/>
      <c r="G285" s="2"/>
      <c r="J285" s="7"/>
      <c r="M285" s="2"/>
      <c r="W285" s="47"/>
      <c r="X285" s="47"/>
      <c r="AD285" s="47"/>
      <c r="AL285" s="7"/>
      <c r="AM285" s="22"/>
      <c r="BF285" s="7"/>
      <c r="BG285" s="17"/>
      <c r="BH285" s="17"/>
      <c r="BR285" s="36"/>
      <c r="BU285" s="20"/>
      <c r="BY285" s="47"/>
      <c r="BZ285" s="47"/>
      <c r="CL285" s="16"/>
      <c r="CM285" s="2"/>
    </row>
    <row r="286" spans="1:91" ht="12.75">
      <c r="A286" s="9"/>
      <c r="E286" s="14"/>
      <c r="F286" s="35"/>
      <c r="G286" s="2"/>
      <c r="J286" s="7"/>
      <c r="M286" s="2"/>
      <c r="W286" s="47"/>
      <c r="X286" s="47"/>
      <c r="AD286" s="47"/>
      <c r="AL286" s="7"/>
      <c r="AM286" s="22"/>
      <c r="BF286" s="7"/>
      <c r="BG286" s="17"/>
      <c r="BH286" s="17"/>
      <c r="BR286" s="36"/>
      <c r="BU286" s="20"/>
      <c r="BY286" s="47"/>
      <c r="BZ286" s="47"/>
      <c r="CL286" s="16"/>
      <c r="CM286" s="2"/>
    </row>
    <row r="287" spans="1:91" ht="12.75">
      <c r="A287" s="9"/>
      <c r="E287" s="14"/>
      <c r="F287" s="35"/>
      <c r="G287" s="2"/>
      <c r="J287" s="7"/>
      <c r="M287" s="2"/>
      <c r="W287" s="47"/>
      <c r="X287" s="47"/>
      <c r="AD287" s="47"/>
      <c r="AL287" s="7"/>
      <c r="AM287" s="22"/>
      <c r="BF287" s="7"/>
      <c r="BG287" s="17"/>
      <c r="BH287" s="17"/>
      <c r="BR287" s="36"/>
      <c r="BU287" s="20"/>
      <c r="BY287" s="47"/>
      <c r="BZ287" s="47"/>
      <c r="CL287" s="16"/>
      <c r="CM287" s="2"/>
    </row>
    <row r="288" spans="1:91" ht="12.75">
      <c r="A288" s="9"/>
      <c r="E288" s="14"/>
      <c r="F288" s="35"/>
      <c r="G288" s="2"/>
      <c r="J288" s="7"/>
      <c r="M288" s="2"/>
      <c r="W288" s="47"/>
      <c r="X288" s="47"/>
      <c r="AD288" s="47"/>
      <c r="AL288" s="7"/>
      <c r="AM288" s="22"/>
      <c r="BF288" s="7"/>
      <c r="BG288" s="17"/>
      <c r="BH288" s="17"/>
      <c r="BR288" s="36"/>
      <c r="BU288" s="20"/>
      <c r="BY288" s="47"/>
      <c r="BZ288" s="47"/>
      <c r="CL288" s="16"/>
      <c r="CM288" s="2"/>
    </row>
    <row r="289" spans="1:91" ht="12.75">
      <c r="A289" s="9"/>
      <c r="E289" s="14"/>
      <c r="F289" s="35"/>
      <c r="G289" s="2"/>
      <c r="M289" s="2"/>
      <c r="W289" s="47"/>
      <c r="X289" s="47"/>
      <c r="AD289" s="47"/>
      <c r="AM289" s="22"/>
      <c r="BU289" s="20"/>
      <c r="BY289" s="47"/>
      <c r="BZ289" s="47"/>
      <c r="CM289" s="2"/>
    </row>
    <row r="290" spans="1:91" ht="12.75">
      <c r="A290" s="9"/>
      <c r="E290" s="14"/>
      <c r="F290" s="35"/>
      <c r="G290" s="2"/>
      <c r="J290" s="7"/>
      <c r="M290" s="2"/>
      <c r="W290" s="47"/>
      <c r="X290" s="47"/>
      <c r="AD290" s="47"/>
      <c r="AL290" s="7"/>
      <c r="AM290" s="22"/>
      <c r="BR290" s="36"/>
      <c r="BU290" s="20"/>
      <c r="BY290" s="47"/>
      <c r="BZ290" s="47"/>
      <c r="CL290" s="16"/>
      <c r="CM290" s="2"/>
    </row>
    <row r="291" spans="1:91" ht="12.75">
      <c r="A291" s="9"/>
      <c r="E291" s="14"/>
      <c r="F291" s="35"/>
      <c r="G291" s="2"/>
      <c r="J291" s="7"/>
      <c r="M291" s="2"/>
      <c r="W291" s="47"/>
      <c r="X291" s="47"/>
      <c r="AD291" s="47"/>
      <c r="AL291" s="7"/>
      <c r="AM291" s="22"/>
      <c r="AW291" s="7"/>
      <c r="BR291" s="36"/>
      <c r="BU291" s="20"/>
      <c r="BY291" s="47"/>
      <c r="BZ291" s="47"/>
      <c r="CL291" s="16"/>
      <c r="CM291" s="2"/>
    </row>
    <row r="292" spans="1:91" ht="12.75">
      <c r="A292" s="9"/>
      <c r="E292" s="14"/>
      <c r="F292" s="35"/>
      <c r="G292" s="2"/>
      <c r="M292" s="2"/>
      <c r="W292" s="47"/>
      <c r="AM292" s="22"/>
      <c r="BU292" s="20"/>
      <c r="BY292" s="47"/>
      <c r="BZ292" s="47"/>
      <c r="CL292" s="16"/>
      <c r="CM292" s="2"/>
    </row>
    <row r="293" spans="1:91" ht="12.75">
      <c r="A293" s="9"/>
      <c r="E293" s="14"/>
      <c r="F293" s="35"/>
      <c r="G293" s="2"/>
      <c r="J293" s="7"/>
      <c r="M293" s="2"/>
      <c r="W293" s="47"/>
      <c r="X293" s="47"/>
      <c r="AD293" s="47"/>
      <c r="AL293" s="7"/>
      <c r="BA293" s="7"/>
      <c r="BR293" s="36"/>
      <c r="BU293" s="20"/>
      <c r="BY293" s="47"/>
      <c r="BZ293" s="47"/>
      <c r="CL293" s="16"/>
      <c r="CM293" s="2"/>
    </row>
    <row r="294" spans="1:91" ht="12.75">
      <c r="A294" s="9"/>
      <c r="E294" s="14"/>
      <c r="F294" s="35"/>
      <c r="G294" s="2"/>
      <c r="J294" s="7"/>
      <c r="M294" s="2"/>
      <c r="W294" s="47"/>
      <c r="X294" s="47"/>
      <c r="AD294" s="47"/>
      <c r="AL294" s="7"/>
      <c r="BB294" s="7"/>
      <c r="BR294" s="36"/>
      <c r="BU294" s="20"/>
      <c r="BY294" s="47"/>
      <c r="BZ294" s="47"/>
      <c r="CL294" s="16"/>
      <c r="CM294" s="2"/>
    </row>
    <row r="295" spans="1:91" ht="12.75">
      <c r="A295" s="9"/>
      <c r="E295" s="14"/>
      <c r="F295" s="35"/>
      <c r="G295" s="2"/>
      <c r="J295" s="7"/>
      <c r="M295" s="2"/>
      <c r="W295" s="47"/>
      <c r="X295" s="47"/>
      <c r="AD295" s="47"/>
      <c r="AL295" s="7"/>
      <c r="AY295" s="7"/>
      <c r="BR295" s="36"/>
      <c r="BU295" s="20"/>
      <c r="BY295" s="47"/>
      <c r="BZ295" s="47"/>
      <c r="CL295" s="16"/>
      <c r="CM295" s="2"/>
    </row>
    <row r="296" spans="1:91" ht="12.75">
      <c r="A296" s="9"/>
      <c r="E296" s="14"/>
      <c r="F296" s="35"/>
      <c r="G296" s="2"/>
      <c r="J296" s="7"/>
      <c r="M296" s="2"/>
      <c r="W296" s="47"/>
      <c r="X296" s="47"/>
      <c r="AD296" s="47"/>
      <c r="AL296" s="7"/>
      <c r="BD296" s="7"/>
      <c r="BR296" s="36"/>
      <c r="BU296" s="20"/>
      <c r="BY296" s="47"/>
      <c r="BZ296" s="47"/>
      <c r="CL296" s="16"/>
      <c r="CM296" s="2"/>
    </row>
    <row r="297" spans="1:91" ht="12.75">
      <c r="A297" s="9"/>
      <c r="E297" s="14"/>
      <c r="F297" s="35"/>
      <c r="G297" s="2"/>
      <c r="J297" s="7"/>
      <c r="M297" s="2"/>
      <c r="W297" s="47"/>
      <c r="X297" s="47"/>
      <c r="AD297" s="47"/>
      <c r="AL297" s="7"/>
      <c r="BI297" s="7"/>
      <c r="BR297" s="36"/>
      <c r="BU297" s="20"/>
      <c r="BY297" s="47"/>
      <c r="BZ297" s="47"/>
      <c r="CL297" s="16"/>
      <c r="CM297" s="2"/>
    </row>
    <row r="298" spans="1:91" ht="12.75">
      <c r="A298" s="9"/>
      <c r="E298" s="14"/>
      <c r="F298" s="35"/>
      <c r="G298" s="2"/>
      <c r="J298" s="7"/>
      <c r="M298" s="2"/>
      <c r="W298" s="47"/>
      <c r="X298" s="47"/>
      <c r="AD298" s="47"/>
      <c r="AL298" s="7"/>
      <c r="BI298" s="7"/>
      <c r="BR298" s="36"/>
      <c r="BU298" s="20"/>
      <c r="BY298" s="47"/>
      <c r="BZ298" s="47"/>
      <c r="CL298" s="16"/>
      <c r="CM298" s="2"/>
    </row>
    <row r="299" spans="1:91" ht="12.75">
      <c r="A299" s="9"/>
      <c r="E299" s="14"/>
      <c r="F299" s="35"/>
      <c r="G299" s="2"/>
      <c r="J299" s="7"/>
      <c r="M299" s="2"/>
      <c r="W299" s="47"/>
      <c r="X299" s="47"/>
      <c r="AD299" s="47"/>
      <c r="AL299" s="7"/>
      <c r="BI299" s="7"/>
      <c r="BR299" s="36"/>
      <c r="BU299" s="20"/>
      <c r="BY299" s="47"/>
      <c r="BZ299" s="47"/>
      <c r="CL299" s="16"/>
      <c r="CM299" s="2"/>
    </row>
    <row r="300" spans="1:91" ht="12.75">
      <c r="A300" s="9"/>
      <c r="E300" s="14"/>
      <c r="F300" s="35"/>
      <c r="G300" s="2"/>
      <c r="J300" s="7"/>
      <c r="M300" s="2"/>
      <c r="W300" s="47"/>
      <c r="X300" s="47"/>
      <c r="AD300" s="47"/>
      <c r="AL300" s="7"/>
      <c r="BI300" s="7"/>
      <c r="BR300" s="36"/>
      <c r="BU300" s="20"/>
      <c r="BY300" s="47"/>
      <c r="BZ300" s="47"/>
      <c r="CL300" s="16"/>
      <c r="CM300" s="2"/>
    </row>
    <row r="301" spans="1:91" ht="12.75">
      <c r="A301" s="9"/>
      <c r="E301" s="14"/>
      <c r="F301" s="35"/>
      <c r="G301" s="2"/>
      <c r="M301" s="2"/>
      <c r="BU301" s="20"/>
      <c r="BY301" s="47"/>
      <c r="BZ301" s="47"/>
      <c r="CM301" s="2"/>
    </row>
    <row r="302" spans="1:91" ht="12.75">
      <c r="A302" s="9"/>
      <c r="E302" s="14"/>
      <c r="F302" s="35"/>
      <c r="G302" s="2"/>
      <c r="J302" s="7"/>
      <c r="M302" s="2"/>
      <c r="W302" s="47"/>
      <c r="X302" s="47"/>
      <c r="AD302" s="47"/>
      <c r="AL302" s="7"/>
      <c r="AM302" s="22"/>
      <c r="BE302" s="7"/>
      <c r="BR302" s="36"/>
      <c r="BU302" s="20"/>
      <c r="BY302" s="47"/>
      <c r="BZ302" s="47"/>
      <c r="CL302" s="16"/>
      <c r="CM302" s="2"/>
    </row>
    <row r="303" spans="1:91" ht="12.75">
      <c r="A303" s="9"/>
      <c r="E303" s="14"/>
      <c r="F303" s="35"/>
      <c r="G303" s="2"/>
      <c r="J303" s="7"/>
      <c r="M303" s="2"/>
      <c r="W303" s="47"/>
      <c r="X303" s="47"/>
      <c r="AD303" s="47"/>
      <c r="AL303" s="7"/>
      <c r="AM303" s="22"/>
      <c r="BI303" s="7"/>
      <c r="BR303" s="36"/>
      <c r="BU303" s="20"/>
      <c r="BY303" s="47"/>
      <c r="BZ303" s="47"/>
      <c r="CL303" s="16"/>
      <c r="CM303" s="2"/>
    </row>
    <row r="304" spans="1:91" ht="12.75">
      <c r="A304" s="9"/>
      <c r="E304" s="14"/>
      <c r="F304" s="35"/>
      <c r="G304" s="2"/>
      <c r="J304" s="7"/>
      <c r="M304" s="2"/>
      <c r="W304" s="47"/>
      <c r="X304" s="47"/>
      <c r="AD304" s="47"/>
      <c r="AL304" s="7"/>
      <c r="AM304" s="22"/>
      <c r="BI304" s="7"/>
      <c r="BR304" s="36"/>
      <c r="BU304" s="20"/>
      <c r="BY304" s="47"/>
      <c r="BZ304" s="47"/>
      <c r="CL304" s="16"/>
      <c r="CM304" s="2"/>
    </row>
    <row r="305" spans="1:91" ht="12.75">
      <c r="A305" s="9"/>
      <c r="E305" s="14"/>
      <c r="F305" s="35"/>
      <c r="G305" s="2"/>
      <c r="J305" s="7"/>
      <c r="M305" s="2"/>
      <c r="W305" s="47"/>
      <c r="X305" s="47"/>
      <c r="AD305" s="47"/>
      <c r="AL305" s="7"/>
      <c r="AM305" s="37"/>
      <c r="AN305" s="37"/>
      <c r="AO305" s="37"/>
      <c r="AP305" s="37"/>
      <c r="AQ305" s="37"/>
      <c r="AR305" s="37"/>
      <c r="AS305" s="37"/>
      <c r="AT305" s="37"/>
      <c r="AU305" s="37"/>
      <c r="AV305" s="37"/>
      <c r="BR305" s="36"/>
      <c r="BU305" s="20"/>
      <c r="BY305" s="47"/>
      <c r="BZ305" s="47"/>
      <c r="CL305" s="16"/>
      <c r="CM305" s="2"/>
    </row>
    <row r="306" spans="1:91" ht="12.75">
      <c r="A306" s="9"/>
      <c r="E306" s="14"/>
      <c r="F306" s="35"/>
      <c r="G306" s="2"/>
      <c r="J306" s="7"/>
      <c r="M306" s="2"/>
      <c r="W306" s="47"/>
      <c r="X306" s="47"/>
      <c r="AD306" s="47"/>
      <c r="AL306" s="7"/>
      <c r="AM306" s="37"/>
      <c r="AN306" s="37"/>
      <c r="AO306" s="37"/>
      <c r="AP306" s="37"/>
      <c r="AQ306" s="37"/>
      <c r="AR306" s="37"/>
      <c r="AS306" s="37"/>
      <c r="AT306" s="37"/>
      <c r="AU306" s="37"/>
      <c r="AV306" s="37"/>
      <c r="BF306" s="7"/>
      <c r="BG306" s="17"/>
      <c r="BH306" s="17"/>
      <c r="BR306" s="36"/>
      <c r="BU306" s="20"/>
      <c r="BY306" s="47"/>
      <c r="BZ306" s="47"/>
      <c r="CL306" s="16"/>
      <c r="CM306" s="2"/>
    </row>
    <row r="307" spans="1:91" ht="12.75">
      <c r="A307" s="9"/>
      <c r="E307" s="14"/>
      <c r="F307" s="35"/>
      <c r="G307" s="2"/>
      <c r="J307" s="7"/>
      <c r="M307" s="2"/>
      <c r="W307" s="47"/>
      <c r="X307" s="47"/>
      <c r="AD307" s="47"/>
      <c r="AL307" s="7"/>
      <c r="AM307" s="37"/>
      <c r="AN307" s="37"/>
      <c r="AO307" s="37"/>
      <c r="AP307" s="37"/>
      <c r="AQ307" s="37"/>
      <c r="AR307" s="37"/>
      <c r="AS307" s="37"/>
      <c r="AT307" s="37"/>
      <c r="AU307" s="37"/>
      <c r="AV307" s="37"/>
      <c r="BF307" s="7"/>
      <c r="BG307" s="17"/>
      <c r="BH307" s="17"/>
      <c r="BR307" s="36"/>
      <c r="BU307" s="20"/>
      <c r="BY307" s="47"/>
      <c r="BZ307" s="47"/>
      <c r="CL307" s="16"/>
      <c r="CM307" s="2"/>
    </row>
    <row r="308" spans="1:91" ht="12.75">
      <c r="A308" s="9"/>
      <c r="E308" s="14"/>
      <c r="F308" s="35"/>
      <c r="G308" s="2"/>
      <c r="J308" s="7"/>
      <c r="M308" s="2"/>
      <c r="W308" s="47"/>
      <c r="X308" s="47"/>
      <c r="AD308" s="47"/>
      <c r="AL308" s="7"/>
      <c r="AM308" s="37"/>
      <c r="AN308" s="37"/>
      <c r="AO308" s="37"/>
      <c r="AP308" s="37"/>
      <c r="AQ308" s="37"/>
      <c r="AR308" s="37"/>
      <c r="AS308" s="37"/>
      <c r="AT308" s="37"/>
      <c r="AU308" s="37"/>
      <c r="AV308" s="37"/>
      <c r="BF308" s="7"/>
      <c r="BG308" s="17"/>
      <c r="BH308" s="17"/>
      <c r="BR308" s="36"/>
      <c r="BU308" s="20"/>
      <c r="BY308" s="47"/>
      <c r="BZ308" s="47"/>
      <c r="CL308" s="16"/>
      <c r="CM308" s="2"/>
    </row>
    <row r="309" spans="23:91" ht="12.75">
      <c r="W309" s="47"/>
      <c r="X309" s="47"/>
      <c r="AD309" s="47"/>
      <c r="BU309" s="20"/>
      <c r="CM309" s="18"/>
    </row>
    <row r="310" spans="1:91" ht="12.75">
      <c r="A310" s="9"/>
      <c r="E310" s="14"/>
      <c r="F310" s="35"/>
      <c r="G310" s="2"/>
      <c r="J310" s="7"/>
      <c r="M310" s="2"/>
      <c r="W310" s="47"/>
      <c r="X310" s="47"/>
      <c r="AD310" s="47"/>
      <c r="AL310" s="7"/>
      <c r="BA310" s="7"/>
      <c r="BR310" s="36"/>
      <c r="BU310" s="20"/>
      <c r="BY310" s="47"/>
      <c r="BZ310" s="47"/>
      <c r="CL310" s="16"/>
      <c r="CM310" s="2"/>
    </row>
    <row r="311" spans="1:91" ht="12.75">
      <c r="A311" s="9"/>
      <c r="E311" s="14"/>
      <c r="F311" s="35"/>
      <c r="G311" s="2"/>
      <c r="J311" s="7"/>
      <c r="M311" s="2"/>
      <c r="W311" s="47"/>
      <c r="X311" s="47"/>
      <c r="AD311" s="47"/>
      <c r="AL311" s="7"/>
      <c r="BB311" s="7"/>
      <c r="BR311" s="36"/>
      <c r="BU311" s="20"/>
      <c r="BY311" s="47"/>
      <c r="BZ311" s="47"/>
      <c r="CL311" s="16"/>
      <c r="CM311" s="2"/>
    </row>
    <row r="312" spans="1:91" ht="12.75">
      <c r="A312" s="9"/>
      <c r="E312" s="14"/>
      <c r="F312" s="35"/>
      <c r="G312" s="2"/>
      <c r="J312" s="7"/>
      <c r="M312" s="2"/>
      <c r="W312" s="47"/>
      <c r="X312" s="47"/>
      <c r="AD312" s="47"/>
      <c r="AL312" s="7"/>
      <c r="BI312" s="7"/>
      <c r="BR312" s="36"/>
      <c r="BU312" s="20"/>
      <c r="BY312" s="47"/>
      <c r="BZ312" s="47"/>
      <c r="CL312" s="16"/>
      <c r="CM312" s="2"/>
    </row>
    <row r="313" spans="1:91" ht="12.75">
      <c r="A313" s="9"/>
      <c r="E313" s="14"/>
      <c r="F313" s="35"/>
      <c r="G313" s="2"/>
      <c r="J313" s="7"/>
      <c r="M313" s="2"/>
      <c r="W313" s="47"/>
      <c r="X313" s="47"/>
      <c r="AD313" s="47"/>
      <c r="AL313" s="7"/>
      <c r="BD313" s="7"/>
      <c r="BR313" s="36"/>
      <c r="BU313" s="20"/>
      <c r="BY313" s="47"/>
      <c r="BZ313" s="47"/>
      <c r="CL313" s="16"/>
      <c r="CM313" s="2"/>
    </row>
    <row r="314" spans="1:91" ht="12.75">
      <c r="A314" s="9"/>
      <c r="E314" s="14"/>
      <c r="F314" s="35"/>
      <c r="G314" s="2"/>
      <c r="J314" s="7"/>
      <c r="M314" s="2"/>
      <c r="W314" s="47"/>
      <c r="X314" s="47"/>
      <c r="AD314" s="47"/>
      <c r="AL314" s="7"/>
      <c r="BI314" s="7"/>
      <c r="BR314" s="36"/>
      <c r="BU314" s="20"/>
      <c r="BY314" s="47"/>
      <c r="BZ314" s="47"/>
      <c r="CL314" s="16"/>
      <c r="CM314" s="2"/>
    </row>
    <row r="315" spans="1:91" ht="12.75">
      <c r="A315" s="9"/>
      <c r="E315" s="14"/>
      <c r="F315" s="35"/>
      <c r="G315" s="2"/>
      <c r="J315" s="7"/>
      <c r="M315" s="2"/>
      <c r="W315" s="47"/>
      <c r="X315" s="47"/>
      <c r="AD315" s="47"/>
      <c r="AL315" s="7"/>
      <c r="BI315" s="7"/>
      <c r="BR315" s="36"/>
      <c r="BU315" s="20"/>
      <c r="BY315" s="47"/>
      <c r="BZ315" s="47"/>
      <c r="CL315" s="16"/>
      <c r="CM315" s="2"/>
    </row>
    <row r="316" spans="1:91" ht="12.75">
      <c r="A316" s="9"/>
      <c r="E316" s="14"/>
      <c r="F316" s="35"/>
      <c r="G316" s="2"/>
      <c r="J316" s="7"/>
      <c r="M316" s="2"/>
      <c r="W316" s="47"/>
      <c r="X316" s="47"/>
      <c r="AD316" s="47"/>
      <c r="AL316" s="7"/>
      <c r="BI316" s="7"/>
      <c r="BR316" s="36"/>
      <c r="BU316" s="20"/>
      <c r="BY316" s="47"/>
      <c r="BZ316" s="47"/>
      <c r="CL316" s="16"/>
      <c r="CM316" s="2"/>
    </row>
    <row r="317" spans="5:91" ht="12.75">
      <c r="E317" s="14"/>
      <c r="F317" s="35"/>
      <c r="G317" s="2"/>
      <c r="M317" s="2"/>
      <c r="BU317" s="20"/>
      <c r="CL317" s="16"/>
      <c r="CM317" s="2"/>
    </row>
    <row r="318" spans="1:91" ht="12.75">
      <c r="A318" s="9"/>
      <c r="E318" s="14"/>
      <c r="F318" s="35"/>
      <c r="G318" s="2"/>
      <c r="J318" s="7"/>
      <c r="M318" s="2"/>
      <c r="W318" s="47"/>
      <c r="X318" s="47"/>
      <c r="AD318" s="47"/>
      <c r="AL318" s="7"/>
      <c r="AM318" s="37"/>
      <c r="AN318" s="37"/>
      <c r="AO318" s="37"/>
      <c r="AP318" s="37"/>
      <c r="AQ318" s="37"/>
      <c r="AR318" s="37"/>
      <c r="AS318" s="37"/>
      <c r="AT318" s="37"/>
      <c r="AU318" s="37"/>
      <c r="AV318" s="37"/>
      <c r="AW318" s="7"/>
      <c r="BR318" s="36"/>
      <c r="BU318" s="20"/>
      <c r="BY318" s="47"/>
      <c r="BZ318" s="47"/>
      <c r="CL318" s="16"/>
      <c r="CM318" s="2"/>
    </row>
    <row r="319" spans="1:91" ht="12.75">
      <c r="A319" s="9"/>
      <c r="E319" s="14"/>
      <c r="F319" s="35"/>
      <c r="G319" s="2"/>
      <c r="J319" s="7"/>
      <c r="M319" s="2"/>
      <c r="W319" s="47"/>
      <c r="X319" s="47"/>
      <c r="AD319" s="47"/>
      <c r="AL319" s="7"/>
      <c r="AM319" s="37"/>
      <c r="AN319" s="37"/>
      <c r="AO319" s="37"/>
      <c r="AP319" s="37"/>
      <c r="AQ319" s="37"/>
      <c r="AR319" s="37"/>
      <c r="AS319" s="37"/>
      <c r="AT319" s="37"/>
      <c r="AU319" s="37"/>
      <c r="AV319" s="37"/>
      <c r="AW319" s="7"/>
      <c r="BR319" s="36"/>
      <c r="BU319" s="20"/>
      <c r="BY319" s="47"/>
      <c r="BZ319" s="47"/>
      <c r="CL319" s="16"/>
      <c r="CM319" s="2"/>
    </row>
    <row r="320" spans="1:91" ht="12.75">
      <c r="A320" s="9"/>
      <c r="E320" s="14"/>
      <c r="F320" s="35"/>
      <c r="G320" s="2"/>
      <c r="J320" s="7"/>
      <c r="M320" s="2"/>
      <c r="W320" s="47"/>
      <c r="X320" s="47"/>
      <c r="AD320" s="47"/>
      <c r="AL320" s="7"/>
      <c r="AM320" s="37"/>
      <c r="AN320" s="37"/>
      <c r="AO320" s="37"/>
      <c r="AP320" s="37"/>
      <c r="AQ320" s="37"/>
      <c r="AR320" s="37"/>
      <c r="AS320" s="37"/>
      <c r="AT320" s="37"/>
      <c r="AU320" s="37"/>
      <c r="AV320" s="37"/>
      <c r="BR320" s="36"/>
      <c r="BU320" s="20"/>
      <c r="BY320" s="47"/>
      <c r="BZ320" s="47"/>
      <c r="CL320" s="16"/>
      <c r="CM320" s="2"/>
    </row>
    <row r="321" spans="1:91" ht="12.75">
      <c r="A321" s="9"/>
      <c r="E321" s="14"/>
      <c r="F321" s="35"/>
      <c r="G321" s="2"/>
      <c r="J321" s="7"/>
      <c r="M321" s="2"/>
      <c r="W321" s="47"/>
      <c r="X321" s="47"/>
      <c r="AD321" s="47"/>
      <c r="AL321" s="7"/>
      <c r="AM321" s="37"/>
      <c r="AN321" s="37"/>
      <c r="AO321" s="37"/>
      <c r="AP321" s="37"/>
      <c r="AQ321" s="37"/>
      <c r="AR321" s="37"/>
      <c r="AS321" s="37"/>
      <c r="AT321" s="37"/>
      <c r="AU321" s="37"/>
      <c r="AV321" s="37"/>
      <c r="BA321" s="7"/>
      <c r="BR321" s="36"/>
      <c r="BU321" s="20"/>
      <c r="BY321" s="47"/>
      <c r="BZ321" s="47"/>
      <c r="CL321" s="16"/>
      <c r="CM321" s="2"/>
    </row>
    <row r="322" spans="1:91" ht="12.75">
      <c r="A322" s="9"/>
      <c r="E322" s="14"/>
      <c r="F322" s="35"/>
      <c r="G322" s="2"/>
      <c r="J322" s="7"/>
      <c r="M322" s="2"/>
      <c r="W322" s="47"/>
      <c r="X322" s="47"/>
      <c r="AD322" s="47"/>
      <c r="AL322" s="7"/>
      <c r="AM322" s="37"/>
      <c r="AN322" s="37"/>
      <c r="AO322" s="37"/>
      <c r="AP322" s="37"/>
      <c r="AQ322" s="37"/>
      <c r="AR322" s="37"/>
      <c r="AS322" s="37"/>
      <c r="AT322" s="37"/>
      <c r="AU322" s="37"/>
      <c r="AV322" s="37"/>
      <c r="BB322" s="7"/>
      <c r="BR322" s="36"/>
      <c r="BU322" s="20"/>
      <c r="BY322" s="47"/>
      <c r="BZ322" s="47"/>
      <c r="CL322" s="16"/>
      <c r="CM322" s="2"/>
    </row>
    <row r="323" spans="1:91" ht="12.75">
      <c r="A323" s="9"/>
      <c r="E323" s="14"/>
      <c r="F323" s="35"/>
      <c r="G323" s="2"/>
      <c r="J323" s="7"/>
      <c r="M323" s="2"/>
      <c r="W323" s="47"/>
      <c r="X323" s="47"/>
      <c r="AD323" s="47"/>
      <c r="AL323" s="7"/>
      <c r="AM323" s="37"/>
      <c r="AN323" s="37"/>
      <c r="AO323" s="37"/>
      <c r="AP323" s="37"/>
      <c r="AQ323" s="37"/>
      <c r="AR323" s="37"/>
      <c r="AS323" s="37"/>
      <c r="AT323" s="37"/>
      <c r="AU323" s="37"/>
      <c r="AV323" s="37"/>
      <c r="AY323" s="7"/>
      <c r="BF323" s="7"/>
      <c r="BG323" s="17"/>
      <c r="BH323" s="17"/>
      <c r="BR323" s="36"/>
      <c r="BU323" s="20"/>
      <c r="BY323" s="47"/>
      <c r="BZ323" s="47"/>
      <c r="CL323" s="16"/>
      <c r="CM323" s="2"/>
    </row>
    <row r="324" spans="1:91" ht="12.75">
      <c r="A324" s="9"/>
      <c r="E324" s="14"/>
      <c r="F324" s="35"/>
      <c r="G324" s="2"/>
      <c r="J324" s="7"/>
      <c r="M324" s="2"/>
      <c r="W324" s="47"/>
      <c r="X324" s="47"/>
      <c r="AD324" s="47"/>
      <c r="AL324" s="7"/>
      <c r="AM324" s="37"/>
      <c r="AN324" s="37"/>
      <c r="AO324" s="37"/>
      <c r="AP324" s="37"/>
      <c r="AQ324" s="37"/>
      <c r="AR324" s="37"/>
      <c r="AS324" s="37"/>
      <c r="AT324" s="37"/>
      <c r="AU324" s="37"/>
      <c r="AV324" s="37"/>
      <c r="BD324" s="7"/>
      <c r="BR324" s="36"/>
      <c r="BU324" s="20"/>
      <c r="BY324" s="47"/>
      <c r="BZ324" s="47"/>
      <c r="CL324" s="16"/>
      <c r="CM324" s="2"/>
    </row>
    <row r="325" spans="1:91" ht="12.75">
      <c r="A325" s="9"/>
      <c r="E325" s="14"/>
      <c r="F325" s="35"/>
      <c r="G325" s="2"/>
      <c r="J325" s="7"/>
      <c r="M325" s="2"/>
      <c r="W325" s="47"/>
      <c r="X325" s="47"/>
      <c r="AD325" s="47"/>
      <c r="AL325" s="7"/>
      <c r="AM325" s="37"/>
      <c r="AN325" s="37"/>
      <c r="AO325" s="37"/>
      <c r="AP325" s="37"/>
      <c r="AQ325" s="37"/>
      <c r="AR325" s="37"/>
      <c r="AS325" s="37"/>
      <c r="AT325" s="37"/>
      <c r="AU325" s="37"/>
      <c r="AV325" s="37"/>
      <c r="BI325" s="7"/>
      <c r="BR325" s="36"/>
      <c r="BU325" s="20"/>
      <c r="BY325" s="47"/>
      <c r="BZ325" s="47"/>
      <c r="CL325" s="16"/>
      <c r="CM325" s="2"/>
    </row>
    <row r="326" spans="1:91" ht="12.75">
      <c r="A326" s="9"/>
      <c r="E326" s="14"/>
      <c r="F326" s="35"/>
      <c r="G326" s="2"/>
      <c r="J326" s="7"/>
      <c r="M326" s="2"/>
      <c r="W326" s="47"/>
      <c r="X326" s="47"/>
      <c r="AD326" s="47"/>
      <c r="AL326" s="7"/>
      <c r="AM326" s="37"/>
      <c r="AN326" s="37"/>
      <c r="AO326" s="37"/>
      <c r="AP326" s="37"/>
      <c r="AQ326" s="37"/>
      <c r="AR326" s="37"/>
      <c r="AS326" s="37"/>
      <c r="AT326" s="37"/>
      <c r="AU326" s="37"/>
      <c r="AV326" s="37"/>
      <c r="BI326" s="7"/>
      <c r="BR326" s="36"/>
      <c r="BU326" s="20"/>
      <c r="BY326" s="47"/>
      <c r="BZ326" s="47"/>
      <c r="CL326" s="16"/>
      <c r="CM326" s="2"/>
    </row>
    <row r="327" spans="1:91" ht="12.75">
      <c r="A327" s="9"/>
      <c r="E327" s="14"/>
      <c r="F327" s="35"/>
      <c r="G327" s="2"/>
      <c r="M327" s="2"/>
      <c r="W327" s="47"/>
      <c r="X327" s="47"/>
      <c r="AM327" s="37"/>
      <c r="AN327" s="37"/>
      <c r="AO327" s="37"/>
      <c r="AP327" s="37"/>
      <c r="AQ327" s="37"/>
      <c r="AR327" s="37"/>
      <c r="AS327" s="37"/>
      <c r="AT327" s="37"/>
      <c r="AU327" s="37"/>
      <c r="AV327" s="37"/>
      <c r="BU327" s="20"/>
      <c r="CM327" s="2"/>
    </row>
    <row r="328" spans="1:91" ht="12.75">
      <c r="A328" s="9"/>
      <c r="E328" s="14"/>
      <c r="F328" s="35"/>
      <c r="G328" s="2"/>
      <c r="J328" s="7"/>
      <c r="M328" s="2"/>
      <c r="W328" s="47"/>
      <c r="X328" s="47"/>
      <c r="AD328" s="47"/>
      <c r="AL328" s="7"/>
      <c r="BI328" s="7"/>
      <c r="BR328" s="36"/>
      <c r="BU328" s="20"/>
      <c r="BY328" s="47"/>
      <c r="BZ328" s="47"/>
      <c r="CL328" s="16"/>
      <c r="CM328" s="2"/>
    </row>
    <row r="329" spans="1:91" ht="12.75">
      <c r="A329" s="9"/>
      <c r="E329" s="14"/>
      <c r="F329" s="35"/>
      <c r="G329" s="2"/>
      <c r="J329" s="7"/>
      <c r="M329" s="2"/>
      <c r="W329" s="47"/>
      <c r="X329" s="47"/>
      <c r="AD329" s="47"/>
      <c r="AL329" s="7"/>
      <c r="BI329" s="7"/>
      <c r="BR329" s="36"/>
      <c r="BU329" s="20"/>
      <c r="BY329" s="47"/>
      <c r="BZ329" s="47"/>
      <c r="CL329" s="16"/>
      <c r="CM329" s="2"/>
    </row>
    <row r="330" spans="1:91" ht="12.75">
      <c r="A330" s="9"/>
      <c r="E330" s="14"/>
      <c r="F330" s="35"/>
      <c r="G330" s="2"/>
      <c r="J330" s="7"/>
      <c r="M330" s="2"/>
      <c r="W330" s="47"/>
      <c r="X330" s="47"/>
      <c r="AD330" s="47"/>
      <c r="AL330" s="7"/>
      <c r="BE330" s="7"/>
      <c r="BR330" s="36"/>
      <c r="BU330" s="20"/>
      <c r="BY330" s="47"/>
      <c r="BZ330" s="47"/>
      <c r="CL330" s="16"/>
      <c r="CM330" s="2"/>
    </row>
    <row r="331" spans="1:91" ht="12.75">
      <c r="A331" s="9"/>
      <c r="E331" s="14"/>
      <c r="F331" s="35"/>
      <c r="G331" s="2"/>
      <c r="J331" s="7"/>
      <c r="M331" s="2"/>
      <c r="W331" s="47"/>
      <c r="X331" s="47"/>
      <c r="AD331" s="47"/>
      <c r="AL331" s="7"/>
      <c r="BF331" s="7"/>
      <c r="BG331" s="17"/>
      <c r="BH331" s="17"/>
      <c r="BR331" s="36"/>
      <c r="BU331" s="20"/>
      <c r="BY331" s="47"/>
      <c r="BZ331" s="47"/>
      <c r="CL331" s="16"/>
      <c r="CM331" s="2"/>
    </row>
    <row r="332" spans="1:91" ht="12.75">
      <c r="A332" s="9"/>
      <c r="E332" s="14"/>
      <c r="F332" s="35"/>
      <c r="G332" s="2"/>
      <c r="J332" s="7"/>
      <c r="M332" s="2"/>
      <c r="W332" s="47"/>
      <c r="X332" s="47"/>
      <c r="AD332" s="47"/>
      <c r="AL332" s="7"/>
      <c r="BF332" s="7"/>
      <c r="BG332" s="17"/>
      <c r="BH332" s="17"/>
      <c r="BR332" s="36"/>
      <c r="BU332" s="20"/>
      <c r="BY332" s="47"/>
      <c r="BZ332" s="47"/>
      <c r="CL332" s="16"/>
      <c r="CM332" s="2"/>
    </row>
    <row r="333" spans="1:91" ht="12.75">
      <c r="A333" s="9"/>
      <c r="E333" s="14"/>
      <c r="F333" s="35"/>
      <c r="G333" s="2"/>
      <c r="J333" s="7"/>
      <c r="M333" s="2"/>
      <c r="W333" s="47"/>
      <c r="X333" s="47"/>
      <c r="AD333" s="47"/>
      <c r="AL333" s="7"/>
      <c r="BF333" s="7"/>
      <c r="BG333" s="17"/>
      <c r="BH333" s="17"/>
      <c r="BR333" s="36"/>
      <c r="BU333" s="20"/>
      <c r="BY333" s="47"/>
      <c r="BZ333" s="47"/>
      <c r="CL333" s="16"/>
      <c r="CM333" s="2"/>
    </row>
    <row r="334" spans="1:91" ht="12.75">
      <c r="A334" s="9"/>
      <c r="E334" s="14"/>
      <c r="F334" s="35"/>
      <c r="G334" s="2"/>
      <c r="M334" s="2"/>
      <c r="BU334" s="20"/>
      <c r="BY334" s="47"/>
      <c r="BZ334" s="47"/>
      <c r="CM334" s="2"/>
    </row>
    <row r="335" spans="1:91" ht="12.75">
      <c r="A335" s="9"/>
      <c r="E335" s="14"/>
      <c r="F335" s="35"/>
      <c r="G335" s="2"/>
      <c r="J335" s="7"/>
      <c r="M335" s="2"/>
      <c r="W335" s="47"/>
      <c r="X335" s="47"/>
      <c r="AD335" s="47"/>
      <c r="AL335" s="7"/>
      <c r="AM335" s="37"/>
      <c r="AN335" s="37"/>
      <c r="AO335" s="37"/>
      <c r="AP335" s="37"/>
      <c r="AQ335" s="37"/>
      <c r="AR335" s="37"/>
      <c r="AS335" s="37"/>
      <c r="AT335" s="37"/>
      <c r="AU335" s="37"/>
      <c r="AV335" s="37"/>
      <c r="BA335" s="7"/>
      <c r="BR335" s="36"/>
      <c r="BU335" s="20"/>
      <c r="BY335" s="47"/>
      <c r="BZ335" s="47"/>
      <c r="CL335" s="16"/>
      <c r="CM335" s="2"/>
    </row>
    <row r="336" spans="1:91" ht="12.75">
      <c r="A336" s="9"/>
      <c r="E336" s="14"/>
      <c r="F336" s="35"/>
      <c r="G336" s="2"/>
      <c r="J336" s="7"/>
      <c r="M336" s="2"/>
      <c r="W336" s="47"/>
      <c r="X336" s="47"/>
      <c r="AD336" s="47"/>
      <c r="AL336" s="7"/>
      <c r="AM336" s="37"/>
      <c r="AN336" s="37"/>
      <c r="AO336" s="37"/>
      <c r="AP336" s="37"/>
      <c r="AQ336" s="37"/>
      <c r="AR336" s="37"/>
      <c r="AS336" s="37"/>
      <c r="AT336" s="37"/>
      <c r="AU336" s="37"/>
      <c r="AV336" s="37"/>
      <c r="BB336" s="7"/>
      <c r="BR336" s="36"/>
      <c r="BU336" s="20"/>
      <c r="BY336" s="47"/>
      <c r="BZ336" s="47"/>
      <c r="CL336" s="16"/>
      <c r="CM336" s="2"/>
    </row>
    <row r="337" spans="1:91" ht="12.75">
      <c r="A337" s="9"/>
      <c r="E337" s="14"/>
      <c r="F337" s="35"/>
      <c r="G337" s="2"/>
      <c r="J337" s="7"/>
      <c r="M337" s="2"/>
      <c r="W337" s="47"/>
      <c r="X337" s="47"/>
      <c r="AD337" s="47"/>
      <c r="AL337" s="7"/>
      <c r="AM337" s="37"/>
      <c r="AN337" s="37"/>
      <c r="AO337" s="37"/>
      <c r="AP337" s="37"/>
      <c r="AQ337" s="37"/>
      <c r="AR337" s="37"/>
      <c r="AS337" s="37"/>
      <c r="AT337" s="37"/>
      <c r="AU337" s="37"/>
      <c r="AV337" s="37"/>
      <c r="BI337" s="7"/>
      <c r="BR337" s="36"/>
      <c r="BU337" s="20"/>
      <c r="BY337" s="47"/>
      <c r="BZ337" s="47"/>
      <c r="CL337" s="16"/>
      <c r="CM337" s="2"/>
    </row>
    <row r="338" spans="1:91" ht="12.75">
      <c r="A338" s="9"/>
      <c r="E338" s="14"/>
      <c r="F338" s="35"/>
      <c r="G338" s="2"/>
      <c r="J338" s="7"/>
      <c r="M338" s="2"/>
      <c r="W338" s="47"/>
      <c r="X338" s="47"/>
      <c r="AD338" s="47"/>
      <c r="AL338" s="7"/>
      <c r="AM338" s="37"/>
      <c r="AN338" s="37"/>
      <c r="AO338" s="37"/>
      <c r="AP338" s="37"/>
      <c r="AQ338" s="37"/>
      <c r="AR338" s="37"/>
      <c r="AS338" s="37"/>
      <c r="AT338" s="37"/>
      <c r="AU338" s="37"/>
      <c r="AV338" s="37"/>
      <c r="BD338" s="7"/>
      <c r="BR338" s="36"/>
      <c r="BU338" s="20"/>
      <c r="BY338" s="47"/>
      <c r="BZ338" s="47"/>
      <c r="CL338" s="16"/>
      <c r="CM338" s="2"/>
    </row>
    <row r="339" spans="1:91" ht="12.75">
      <c r="A339" s="9"/>
      <c r="E339" s="14"/>
      <c r="F339" s="35"/>
      <c r="G339" s="2"/>
      <c r="J339" s="7"/>
      <c r="M339" s="2"/>
      <c r="W339" s="47"/>
      <c r="X339" s="47"/>
      <c r="AD339" s="47"/>
      <c r="AL339" s="7"/>
      <c r="AM339" s="37"/>
      <c r="AN339" s="37"/>
      <c r="AO339" s="37"/>
      <c r="AP339" s="37"/>
      <c r="AQ339" s="37"/>
      <c r="AR339" s="37"/>
      <c r="AS339" s="37"/>
      <c r="AT339" s="37"/>
      <c r="AU339" s="37"/>
      <c r="AV339" s="37"/>
      <c r="BI339" s="7"/>
      <c r="BR339" s="36"/>
      <c r="BU339" s="20"/>
      <c r="BY339" s="47"/>
      <c r="BZ339" s="47"/>
      <c r="CL339" s="16"/>
      <c r="CM339" s="2"/>
    </row>
    <row r="340" spans="1:91" ht="12.75">
      <c r="A340" s="9"/>
      <c r="E340" s="14"/>
      <c r="F340" s="35"/>
      <c r="G340" s="2"/>
      <c r="J340" s="7"/>
      <c r="M340" s="2"/>
      <c r="W340" s="47"/>
      <c r="X340" s="47"/>
      <c r="AD340" s="47"/>
      <c r="AL340" s="7"/>
      <c r="AM340" s="37"/>
      <c r="AN340" s="37"/>
      <c r="AO340" s="37"/>
      <c r="AP340" s="37"/>
      <c r="AQ340" s="37"/>
      <c r="AR340" s="37"/>
      <c r="AS340" s="37"/>
      <c r="AT340" s="37"/>
      <c r="AU340" s="37"/>
      <c r="AV340" s="37"/>
      <c r="BI340" s="7"/>
      <c r="BR340" s="36"/>
      <c r="BU340" s="20"/>
      <c r="BY340" s="47"/>
      <c r="BZ340" s="47"/>
      <c r="CL340" s="16"/>
      <c r="CM340" s="2"/>
    </row>
    <row r="341" spans="1:91" ht="12.75">
      <c r="A341" s="9"/>
      <c r="E341" s="14"/>
      <c r="F341" s="35"/>
      <c r="G341" s="2"/>
      <c r="M341" s="2"/>
      <c r="W341" s="47"/>
      <c r="X341" s="47"/>
      <c r="AD341" s="47"/>
      <c r="AM341" s="37"/>
      <c r="AN341" s="37"/>
      <c r="AO341" s="37"/>
      <c r="AP341" s="37"/>
      <c r="AQ341" s="37"/>
      <c r="AR341" s="37"/>
      <c r="AS341" s="37"/>
      <c r="AT341" s="37"/>
      <c r="AU341" s="37"/>
      <c r="AV341" s="37"/>
      <c r="BR341" s="36"/>
      <c r="BU341" s="20"/>
      <c r="CM341" s="2"/>
    </row>
    <row r="342" spans="1:91" ht="12.75">
      <c r="A342" s="9"/>
      <c r="E342" s="14"/>
      <c r="F342" s="35"/>
      <c r="G342" s="2"/>
      <c r="J342" s="7"/>
      <c r="M342" s="2"/>
      <c r="W342" s="47"/>
      <c r="X342" s="47"/>
      <c r="AD342" s="47"/>
      <c r="AL342" s="7"/>
      <c r="AW342" s="7"/>
      <c r="BR342" s="36"/>
      <c r="BU342" s="20"/>
      <c r="BY342" s="47"/>
      <c r="BZ342" s="47"/>
      <c r="CL342" s="16"/>
      <c r="CM342" s="2"/>
    </row>
    <row r="343" spans="1:91" ht="12.75">
      <c r="A343" s="9"/>
      <c r="E343" s="14"/>
      <c r="F343" s="35"/>
      <c r="G343" s="2"/>
      <c r="J343" s="7"/>
      <c r="M343" s="2"/>
      <c r="W343" s="47"/>
      <c r="X343" s="47"/>
      <c r="AD343" s="47"/>
      <c r="AL343" s="7"/>
      <c r="AW343" s="7"/>
      <c r="BR343" s="36"/>
      <c r="BU343" s="20"/>
      <c r="BY343" s="47"/>
      <c r="BZ343" s="47"/>
      <c r="CL343" s="16"/>
      <c r="CM343" s="2"/>
    </row>
    <row r="344" spans="1:91" ht="12.75">
      <c r="A344" s="9"/>
      <c r="E344" s="14"/>
      <c r="F344" s="35"/>
      <c r="G344" s="2"/>
      <c r="J344" s="7"/>
      <c r="M344" s="2"/>
      <c r="W344" s="47"/>
      <c r="X344" s="47"/>
      <c r="AD344" s="47"/>
      <c r="AL344" s="7"/>
      <c r="BA344" s="7"/>
      <c r="BR344" s="36"/>
      <c r="BU344" s="20"/>
      <c r="BY344" s="47"/>
      <c r="BZ344" s="47"/>
      <c r="CL344" s="16"/>
      <c r="CM344" s="2"/>
    </row>
    <row r="345" spans="1:91" ht="12.75">
      <c r="A345" s="9"/>
      <c r="E345" s="14"/>
      <c r="F345" s="35"/>
      <c r="G345" s="2"/>
      <c r="J345" s="7"/>
      <c r="M345" s="2"/>
      <c r="W345" s="47"/>
      <c r="X345" s="47"/>
      <c r="AD345" s="47"/>
      <c r="AL345" s="7"/>
      <c r="BB345" s="7"/>
      <c r="BR345" s="36"/>
      <c r="BU345" s="20"/>
      <c r="BY345" s="47"/>
      <c r="BZ345" s="47"/>
      <c r="CL345" s="16"/>
      <c r="CM345" s="2"/>
    </row>
    <row r="346" spans="1:91" ht="12.75">
      <c r="A346" s="9"/>
      <c r="E346" s="14"/>
      <c r="F346" s="35"/>
      <c r="G346" s="2"/>
      <c r="J346" s="7"/>
      <c r="M346" s="2"/>
      <c r="W346" s="47"/>
      <c r="X346" s="47"/>
      <c r="AD346" s="47"/>
      <c r="AL346" s="7"/>
      <c r="BD346" s="7"/>
      <c r="BR346" s="36"/>
      <c r="BU346" s="20"/>
      <c r="BY346" s="47"/>
      <c r="BZ346" s="47"/>
      <c r="CL346" s="16"/>
      <c r="CM346" s="2"/>
    </row>
    <row r="347" spans="1:91" ht="12.75">
      <c r="A347" s="9"/>
      <c r="E347" s="14"/>
      <c r="F347" s="35"/>
      <c r="G347" s="2"/>
      <c r="J347" s="7"/>
      <c r="M347" s="2"/>
      <c r="W347" s="47"/>
      <c r="X347" s="47"/>
      <c r="AD347" s="47"/>
      <c r="AL347" s="7"/>
      <c r="BI347" s="7"/>
      <c r="BR347" s="36"/>
      <c r="BU347" s="20"/>
      <c r="BY347" s="47"/>
      <c r="BZ347" s="47"/>
      <c r="CL347" s="16"/>
      <c r="CM347" s="2"/>
    </row>
    <row r="348" spans="1:91" ht="12.75">
      <c r="A348" s="9"/>
      <c r="E348" s="14"/>
      <c r="F348" s="35"/>
      <c r="G348" s="2"/>
      <c r="J348" s="7"/>
      <c r="M348" s="2"/>
      <c r="W348" s="47"/>
      <c r="X348" s="47"/>
      <c r="AD348" s="47"/>
      <c r="AL348" s="7"/>
      <c r="BI348" s="7"/>
      <c r="BR348" s="36"/>
      <c r="BU348" s="20"/>
      <c r="BY348" s="47"/>
      <c r="BZ348" s="47"/>
      <c r="CL348" s="16"/>
      <c r="CM348" s="2"/>
    </row>
    <row r="349" spans="1:91" ht="12.75">
      <c r="A349" s="9"/>
      <c r="E349" s="14"/>
      <c r="F349" s="35"/>
      <c r="G349" s="2"/>
      <c r="J349" s="7"/>
      <c r="M349" s="2"/>
      <c r="W349" s="47"/>
      <c r="X349" s="47"/>
      <c r="AD349" s="47"/>
      <c r="AL349" s="7"/>
      <c r="AY349" s="7"/>
      <c r="BR349" s="36"/>
      <c r="BU349" s="20"/>
      <c r="BY349" s="47"/>
      <c r="BZ349" s="47"/>
      <c r="CL349" s="16"/>
      <c r="CM349" s="2"/>
    </row>
    <row r="350" spans="1:91" ht="12.75">
      <c r="A350" s="9"/>
      <c r="E350" s="14"/>
      <c r="F350" s="35"/>
      <c r="G350" s="2"/>
      <c r="M350" s="2"/>
      <c r="W350" s="47"/>
      <c r="X350" s="47"/>
      <c r="BU350" s="20"/>
      <c r="CM350" s="2"/>
    </row>
    <row r="351" spans="1:91" ht="12.75">
      <c r="A351" s="9"/>
      <c r="E351" s="14"/>
      <c r="F351" s="35"/>
      <c r="G351" s="2"/>
      <c r="J351" s="7"/>
      <c r="M351" s="2"/>
      <c r="W351" s="47"/>
      <c r="X351" s="47"/>
      <c r="AD351" s="47"/>
      <c r="AL351" s="7"/>
      <c r="AM351" s="37"/>
      <c r="AN351" s="37"/>
      <c r="AO351" s="37"/>
      <c r="AP351" s="37"/>
      <c r="AQ351" s="37"/>
      <c r="AR351" s="37"/>
      <c r="AS351" s="37"/>
      <c r="AT351" s="37"/>
      <c r="AU351" s="37"/>
      <c r="AV351" s="37"/>
      <c r="AY351" s="7"/>
      <c r="BR351" s="36"/>
      <c r="BU351" s="20"/>
      <c r="BY351" s="47"/>
      <c r="BZ351" s="47"/>
      <c r="CL351" s="16"/>
      <c r="CM351" s="2"/>
    </row>
    <row r="352" spans="1:91" ht="12.75">
      <c r="A352" s="9"/>
      <c r="E352" s="14"/>
      <c r="F352" s="35"/>
      <c r="G352" s="2"/>
      <c r="J352" s="7"/>
      <c r="M352" s="2"/>
      <c r="W352" s="47"/>
      <c r="X352" s="47"/>
      <c r="AD352" s="47"/>
      <c r="AL352" s="7"/>
      <c r="AM352" s="37"/>
      <c r="AN352" s="37"/>
      <c r="AO352" s="37"/>
      <c r="AP352" s="37"/>
      <c r="AQ352" s="37"/>
      <c r="AR352" s="37"/>
      <c r="AS352" s="37"/>
      <c r="AT352" s="37"/>
      <c r="AU352" s="37"/>
      <c r="AV352" s="37"/>
      <c r="BI352" s="7"/>
      <c r="BR352" s="36"/>
      <c r="BU352" s="20"/>
      <c r="BY352" s="47"/>
      <c r="BZ352" s="47"/>
      <c r="CL352" s="16"/>
      <c r="CM352" s="2"/>
    </row>
    <row r="353" spans="1:91" ht="12.75">
      <c r="A353" s="9"/>
      <c r="E353" s="14"/>
      <c r="F353" s="35"/>
      <c r="G353" s="2"/>
      <c r="J353" s="7"/>
      <c r="M353" s="2"/>
      <c r="W353" s="47"/>
      <c r="X353" s="47"/>
      <c r="AD353" s="47"/>
      <c r="AL353" s="7"/>
      <c r="AM353" s="37"/>
      <c r="AN353" s="37"/>
      <c r="AO353" s="37"/>
      <c r="AP353" s="37"/>
      <c r="AQ353" s="37"/>
      <c r="AR353" s="37"/>
      <c r="AS353" s="37"/>
      <c r="AT353" s="37"/>
      <c r="AU353" s="37"/>
      <c r="AV353" s="37"/>
      <c r="BI353" s="7"/>
      <c r="BR353" s="36"/>
      <c r="BU353" s="20"/>
      <c r="BY353" s="47"/>
      <c r="BZ353" s="47"/>
      <c r="CL353" s="16"/>
      <c r="CM353" s="2"/>
    </row>
    <row r="354" spans="1:91" ht="12.75">
      <c r="A354" s="9"/>
      <c r="E354" s="14"/>
      <c r="F354" s="35"/>
      <c r="G354" s="2"/>
      <c r="J354" s="7"/>
      <c r="M354" s="2"/>
      <c r="W354" s="47"/>
      <c r="X354" s="47"/>
      <c r="AD354" s="47"/>
      <c r="AL354" s="7"/>
      <c r="AM354" s="37"/>
      <c r="AN354" s="37"/>
      <c r="AO354" s="37"/>
      <c r="AP354" s="37"/>
      <c r="AQ354" s="37"/>
      <c r="AR354" s="37"/>
      <c r="AS354" s="37"/>
      <c r="AT354" s="37"/>
      <c r="AU354" s="37"/>
      <c r="AV354" s="37"/>
      <c r="BR354" s="36"/>
      <c r="BU354" s="20"/>
      <c r="BY354" s="47"/>
      <c r="BZ354" s="47"/>
      <c r="CL354" s="16"/>
      <c r="CM354" s="2"/>
    </row>
    <row r="355" spans="1:91" ht="12.75">
      <c r="A355" s="9"/>
      <c r="E355" s="14"/>
      <c r="F355" s="35"/>
      <c r="G355" s="2"/>
      <c r="J355" s="7"/>
      <c r="M355" s="2"/>
      <c r="W355" s="47"/>
      <c r="X355" s="47"/>
      <c r="AD355" s="47"/>
      <c r="AL355" s="7"/>
      <c r="AM355" s="37"/>
      <c r="AN355" s="37"/>
      <c r="AO355" s="37"/>
      <c r="AP355" s="37"/>
      <c r="AQ355" s="37"/>
      <c r="AR355" s="37"/>
      <c r="AS355" s="37"/>
      <c r="AT355" s="37"/>
      <c r="AU355" s="37"/>
      <c r="AV355" s="37"/>
      <c r="BE355" s="7"/>
      <c r="BR355" s="36"/>
      <c r="BU355" s="20"/>
      <c r="BY355" s="47"/>
      <c r="BZ355" s="47"/>
      <c r="CL355" s="16"/>
      <c r="CM355" s="2"/>
    </row>
    <row r="356" spans="1:91" ht="12.75">
      <c r="A356" s="9"/>
      <c r="E356" s="14"/>
      <c r="F356" s="35"/>
      <c r="G356" s="2"/>
      <c r="J356" s="7"/>
      <c r="M356" s="2"/>
      <c r="W356" s="47"/>
      <c r="X356" s="47"/>
      <c r="AD356" s="47"/>
      <c r="AL356" s="7"/>
      <c r="AM356" s="37"/>
      <c r="AN356" s="37"/>
      <c r="AO356" s="37"/>
      <c r="AP356" s="37"/>
      <c r="AQ356" s="37"/>
      <c r="AR356" s="37"/>
      <c r="AS356" s="37"/>
      <c r="AT356" s="37"/>
      <c r="AU356" s="37"/>
      <c r="AV356" s="37"/>
      <c r="BR356" s="36"/>
      <c r="BU356" s="20"/>
      <c r="BY356" s="47"/>
      <c r="BZ356" s="47"/>
      <c r="CL356" s="16"/>
      <c r="CM356" s="2"/>
    </row>
    <row r="357" spans="1:91" ht="12.75">
      <c r="A357" s="9"/>
      <c r="E357" s="14"/>
      <c r="F357" s="35"/>
      <c r="G357" s="2"/>
      <c r="J357" s="7"/>
      <c r="M357" s="2"/>
      <c r="W357" s="47"/>
      <c r="X357" s="47"/>
      <c r="AD357" s="47"/>
      <c r="AL357" s="7"/>
      <c r="AM357" s="37"/>
      <c r="AN357" s="37"/>
      <c r="AO357" s="37"/>
      <c r="AP357" s="37"/>
      <c r="AQ357" s="37"/>
      <c r="AR357" s="37"/>
      <c r="AS357" s="37"/>
      <c r="AT357" s="37"/>
      <c r="AU357" s="37"/>
      <c r="AV357" s="37"/>
      <c r="BR357" s="36"/>
      <c r="BU357" s="20"/>
      <c r="BY357" s="47"/>
      <c r="BZ357" s="47"/>
      <c r="CL357" s="16"/>
      <c r="CM357" s="2"/>
    </row>
    <row r="358" spans="1:91" ht="12.75">
      <c r="A358" s="9"/>
      <c r="E358" s="14"/>
      <c r="F358" s="35"/>
      <c r="G358" s="2"/>
      <c r="J358" s="7"/>
      <c r="M358" s="2"/>
      <c r="W358" s="47"/>
      <c r="X358" s="47"/>
      <c r="AD358" s="47"/>
      <c r="AL358" s="7"/>
      <c r="AM358" s="37"/>
      <c r="AN358" s="37"/>
      <c r="AO358" s="37"/>
      <c r="AP358" s="37"/>
      <c r="AQ358" s="37"/>
      <c r="AR358" s="37"/>
      <c r="AS358" s="37"/>
      <c r="AT358" s="37"/>
      <c r="AU358" s="37"/>
      <c r="AV358" s="37"/>
      <c r="AZ358" s="7"/>
      <c r="BR358" s="36"/>
      <c r="BU358" s="20"/>
      <c r="BY358" s="47"/>
      <c r="BZ358" s="47"/>
      <c r="CL358" s="16"/>
      <c r="CM358" s="2"/>
    </row>
    <row r="359" spans="1:91" ht="12.75">
      <c r="A359" s="9"/>
      <c r="E359" s="14"/>
      <c r="F359" s="35"/>
      <c r="G359" s="2"/>
      <c r="M359" s="2"/>
      <c r="W359" s="47"/>
      <c r="X359" s="47"/>
      <c r="AM359" s="37"/>
      <c r="AN359" s="37"/>
      <c r="AO359" s="37"/>
      <c r="AP359" s="37"/>
      <c r="AQ359" s="37"/>
      <c r="AR359" s="37"/>
      <c r="AS359" s="37"/>
      <c r="AT359" s="37"/>
      <c r="AU359" s="37"/>
      <c r="AV359" s="37"/>
      <c r="BU359" s="20"/>
      <c r="CL359" s="16"/>
      <c r="CM359" s="2"/>
    </row>
    <row r="360" spans="1:91" ht="12.75">
      <c r="A360" s="9"/>
      <c r="E360" s="14"/>
      <c r="F360" s="35"/>
      <c r="G360" s="2"/>
      <c r="J360" s="7"/>
      <c r="M360" s="2"/>
      <c r="W360" s="47"/>
      <c r="X360" s="47"/>
      <c r="AD360" s="47"/>
      <c r="AL360" s="7"/>
      <c r="AM360" s="37"/>
      <c r="AN360" s="37"/>
      <c r="AO360" s="37"/>
      <c r="AP360" s="37"/>
      <c r="AQ360" s="37"/>
      <c r="AR360" s="37"/>
      <c r="AS360" s="37"/>
      <c r="AT360" s="37"/>
      <c r="AU360" s="37"/>
      <c r="AV360" s="37"/>
      <c r="AW360" s="7"/>
      <c r="BR360" s="36"/>
      <c r="BU360" s="20"/>
      <c r="BY360" s="47"/>
      <c r="BZ360" s="47"/>
      <c r="CL360" s="16"/>
      <c r="CM360" s="2"/>
    </row>
    <row r="361" spans="1:91" ht="12.75">
      <c r="A361" s="9"/>
      <c r="E361" s="14"/>
      <c r="F361" s="35"/>
      <c r="G361" s="2"/>
      <c r="J361" s="7"/>
      <c r="M361" s="2"/>
      <c r="W361" s="47"/>
      <c r="X361" s="47"/>
      <c r="AD361" s="47"/>
      <c r="AL361" s="7"/>
      <c r="AM361" s="37"/>
      <c r="AN361" s="37"/>
      <c r="AO361" s="37"/>
      <c r="AP361" s="37"/>
      <c r="AQ361" s="37"/>
      <c r="AR361" s="37"/>
      <c r="AS361" s="37"/>
      <c r="AT361" s="37"/>
      <c r="AU361" s="37"/>
      <c r="AV361" s="37"/>
      <c r="AW361" s="7"/>
      <c r="BR361" s="36"/>
      <c r="BU361" s="20"/>
      <c r="BY361" s="47"/>
      <c r="BZ361" s="47"/>
      <c r="CL361" s="16"/>
      <c r="CM361" s="2"/>
    </row>
    <row r="362" spans="1:91" ht="12.75">
      <c r="A362" s="9"/>
      <c r="E362" s="14"/>
      <c r="F362" s="35"/>
      <c r="G362" s="2"/>
      <c r="J362" s="7"/>
      <c r="M362" s="2"/>
      <c r="W362" s="47"/>
      <c r="X362" s="47"/>
      <c r="AD362" s="47"/>
      <c r="AL362" s="7"/>
      <c r="AM362" s="37"/>
      <c r="AN362" s="37"/>
      <c r="AO362" s="37"/>
      <c r="AP362" s="37"/>
      <c r="AQ362" s="37"/>
      <c r="AR362" s="37"/>
      <c r="AS362" s="37"/>
      <c r="AT362" s="37"/>
      <c r="AU362" s="37"/>
      <c r="AV362" s="37"/>
      <c r="BA362" s="7"/>
      <c r="BR362" s="36"/>
      <c r="BU362" s="20"/>
      <c r="BY362" s="47"/>
      <c r="BZ362" s="47"/>
      <c r="CL362" s="16"/>
      <c r="CM362" s="2"/>
    </row>
    <row r="363" spans="1:91" ht="12.75">
      <c r="A363" s="9"/>
      <c r="E363" s="14"/>
      <c r="F363" s="35"/>
      <c r="G363" s="2"/>
      <c r="J363" s="7"/>
      <c r="M363" s="2"/>
      <c r="W363" s="47"/>
      <c r="X363" s="47"/>
      <c r="AD363" s="47"/>
      <c r="AL363" s="7"/>
      <c r="AM363" s="37"/>
      <c r="AN363" s="37"/>
      <c r="AO363" s="37"/>
      <c r="AP363" s="37"/>
      <c r="AQ363" s="37"/>
      <c r="AR363" s="37"/>
      <c r="AS363" s="37"/>
      <c r="AT363" s="37"/>
      <c r="AU363" s="37"/>
      <c r="AV363" s="37"/>
      <c r="BB363" s="7"/>
      <c r="BR363" s="36"/>
      <c r="BU363" s="20"/>
      <c r="BY363" s="47"/>
      <c r="BZ363" s="47"/>
      <c r="CL363" s="16"/>
      <c r="CM363" s="2"/>
    </row>
    <row r="364" spans="1:91" ht="12.75">
      <c r="A364" s="9"/>
      <c r="E364" s="14"/>
      <c r="F364" s="35"/>
      <c r="G364" s="2"/>
      <c r="J364" s="7"/>
      <c r="M364" s="2"/>
      <c r="W364" s="47"/>
      <c r="X364" s="47"/>
      <c r="AD364" s="47"/>
      <c r="AL364" s="7"/>
      <c r="AM364" s="37"/>
      <c r="AN364" s="37"/>
      <c r="AO364" s="37"/>
      <c r="AP364" s="37"/>
      <c r="AQ364" s="37"/>
      <c r="AR364" s="37"/>
      <c r="AS364" s="37"/>
      <c r="AT364" s="37"/>
      <c r="AU364" s="37"/>
      <c r="AV364" s="37"/>
      <c r="BD364" s="7"/>
      <c r="BR364" s="36"/>
      <c r="BU364" s="20"/>
      <c r="BY364" s="47"/>
      <c r="BZ364" s="47"/>
      <c r="CL364" s="16"/>
      <c r="CM364" s="2"/>
    </row>
    <row r="365" spans="1:91" ht="12.75">
      <c r="A365" s="9"/>
      <c r="E365" s="14"/>
      <c r="F365" s="35"/>
      <c r="G365" s="2"/>
      <c r="J365" s="7"/>
      <c r="M365" s="2"/>
      <c r="W365" s="47"/>
      <c r="X365" s="47"/>
      <c r="AD365" s="47"/>
      <c r="AL365" s="7"/>
      <c r="AM365" s="37"/>
      <c r="AN365" s="37"/>
      <c r="AO365" s="37"/>
      <c r="AP365" s="37"/>
      <c r="AQ365" s="37"/>
      <c r="AR365" s="37"/>
      <c r="AS365" s="37"/>
      <c r="AT365" s="37"/>
      <c r="AU365" s="37"/>
      <c r="AV365" s="37"/>
      <c r="BI365" s="7"/>
      <c r="BR365" s="36"/>
      <c r="BU365" s="20"/>
      <c r="BY365" s="47"/>
      <c r="BZ365" s="47"/>
      <c r="CL365" s="16"/>
      <c r="CM365" s="2"/>
    </row>
    <row r="366" spans="1:91" ht="12.75">
      <c r="A366" s="9"/>
      <c r="E366" s="14"/>
      <c r="F366" s="35"/>
      <c r="G366" s="2"/>
      <c r="J366" s="7"/>
      <c r="M366" s="2"/>
      <c r="W366" s="47"/>
      <c r="X366" s="47"/>
      <c r="AD366" s="47"/>
      <c r="AL366" s="7"/>
      <c r="AM366" s="37"/>
      <c r="AN366" s="37"/>
      <c r="AO366" s="37"/>
      <c r="AP366" s="37"/>
      <c r="AQ366" s="37"/>
      <c r="AR366" s="37"/>
      <c r="AS366" s="37"/>
      <c r="AT366" s="37"/>
      <c r="AU366" s="37"/>
      <c r="AV366" s="37"/>
      <c r="BI366" s="7"/>
      <c r="BR366" s="36"/>
      <c r="BU366" s="20"/>
      <c r="BY366" s="47"/>
      <c r="BZ366" s="47"/>
      <c r="CL366" s="16"/>
      <c r="CM366" s="2"/>
    </row>
    <row r="367" spans="1:91" ht="12.75">
      <c r="A367" s="9"/>
      <c r="E367" s="14"/>
      <c r="F367" s="35"/>
      <c r="G367" s="2"/>
      <c r="M367" s="2"/>
      <c r="AD367" s="47"/>
      <c r="AM367" s="37"/>
      <c r="AN367" s="37"/>
      <c r="AO367" s="37"/>
      <c r="AP367" s="37"/>
      <c r="AQ367" s="37"/>
      <c r="AR367" s="37"/>
      <c r="AS367" s="37"/>
      <c r="AT367" s="37"/>
      <c r="AU367" s="37"/>
      <c r="AV367" s="37"/>
      <c r="BU367" s="20"/>
      <c r="CM367" s="2"/>
    </row>
    <row r="368" spans="1:91" ht="12.75">
      <c r="A368" s="9"/>
      <c r="E368" s="14"/>
      <c r="F368" s="35"/>
      <c r="G368" s="2"/>
      <c r="J368" s="7"/>
      <c r="M368" s="2"/>
      <c r="W368" s="47"/>
      <c r="X368" s="47"/>
      <c r="AD368" s="47"/>
      <c r="AL368" s="7"/>
      <c r="AM368" s="37"/>
      <c r="AN368" s="37"/>
      <c r="AO368" s="37"/>
      <c r="AP368" s="37"/>
      <c r="AQ368" s="37"/>
      <c r="AR368" s="37"/>
      <c r="AS368" s="37"/>
      <c r="AT368" s="37"/>
      <c r="AU368" s="37"/>
      <c r="AV368" s="37"/>
      <c r="AY368" s="7"/>
      <c r="BF368" s="7"/>
      <c r="BG368" s="17"/>
      <c r="BH368" s="17"/>
      <c r="BR368" s="36"/>
      <c r="BU368" s="20"/>
      <c r="BY368" s="47"/>
      <c r="BZ368" s="47"/>
      <c r="CL368" s="16"/>
      <c r="CM368" s="2"/>
    </row>
    <row r="369" spans="1:91" ht="12.75">
      <c r="A369" s="9"/>
      <c r="E369" s="14"/>
      <c r="F369" s="35"/>
      <c r="G369" s="2"/>
      <c r="J369" s="7"/>
      <c r="M369" s="2"/>
      <c r="W369" s="47"/>
      <c r="X369" s="47"/>
      <c r="AD369" s="47"/>
      <c r="AL369" s="7"/>
      <c r="AM369" s="37"/>
      <c r="AN369" s="37"/>
      <c r="AO369" s="37"/>
      <c r="AP369" s="37"/>
      <c r="AQ369" s="37"/>
      <c r="AR369" s="37"/>
      <c r="AS369" s="37"/>
      <c r="AT369" s="37"/>
      <c r="AU369" s="37"/>
      <c r="AV369" s="37"/>
      <c r="AY369" s="7"/>
      <c r="BF369" s="7"/>
      <c r="BG369" s="17"/>
      <c r="BH369" s="17"/>
      <c r="BR369" s="36"/>
      <c r="BU369" s="20"/>
      <c r="BY369" s="47"/>
      <c r="BZ369" s="47"/>
      <c r="CL369" s="16"/>
      <c r="CM369" s="2"/>
    </row>
    <row r="370" spans="1:91" ht="12.75">
      <c r="A370" s="9"/>
      <c r="E370" s="14"/>
      <c r="F370" s="35"/>
      <c r="G370" s="2"/>
      <c r="J370" s="7"/>
      <c r="M370" s="2"/>
      <c r="W370" s="47"/>
      <c r="X370" s="47"/>
      <c r="AD370" s="47"/>
      <c r="AL370" s="7"/>
      <c r="AM370" s="37"/>
      <c r="AN370" s="37"/>
      <c r="AO370" s="37"/>
      <c r="AP370" s="37"/>
      <c r="AQ370" s="37"/>
      <c r="AR370" s="37"/>
      <c r="AS370" s="37"/>
      <c r="AT370" s="37"/>
      <c r="AU370" s="37"/>
      <c r="AV370" s="37"/>
      <c r="BI370" s="7"/>
      <c r="BR370" s="36"/>
      <c r="BU370" s="20"/>
      <c r="BY370" s="47"/>
      <c r="BZ370" s="47"/>
      <c r="CL370" s="16"/>
      <c r="CM370" s="2"/>
    </row>
    <row r="371" spans="1:91" ht="12.75">
      <c r="A371" s="9"/>
      <c r="E371" s="14"/>
      <c r="F371" s="35"/>
      <c r="G371" s="2"/>
      <c r="J371" s="7"/>
      <c r="M371" s="2"/>
      <c r="W371" s="47"/>
      <c r="X371" s="47"/>
      <c r="AD371" s="47"/>
      <c r="AL371" s="7"/>
      <c r="AM371" s="37"/>
      <c r="AN371" s="37"/>
      <c r="AO371" s="37"/>
      <c r="AP371" s="37"/>
      <c r="AQ371" s="37"/>
      <c r="AR371" s="37"/>
      <c r="AS371" s="37"/>
      <c r="AT371" s="37"/>
      <c r="AU371" s="37"/>
      <c r="AV371" s="37"/>
      <c r="BI371" s="7"/>
      <c r="BR371" s="36"/>
      <c r="BU371" s="20"/>
      <c r="BY371" s="47"/>
      <c r="BZ371" s="47"/>
      <c r="CL371" s="16"/>
      <c r="CM371" s="2"/>
    </row>
    <row r="372" spans="1:91" ht="12.75">
      <c r="A372" s="9"/>
      <c r="E372" s="14"/>
      <c r="F372" s="35"/>
      <c r="G372" s="2"/>
      <c r="J372" s="7"/>
      <c r="M372" s="2"/>
      <c r="W372" s="47"/>
      <c r="X372" s="47"/>
      <c r="AD372" s="47"/>
      <c r="AL372" s="7"/>
      <c r="AM372" s="37"/>
      <c r="AN372" s="37"/>
      <c r="AO372" s="37"/>
      <c r="AP372" s="37"/>
      <c r="AQ372" s="37"/>
      <c r="AR372" s="37"/>
      <c r="AS372" s="37"/>
      <c r="AT372" s="37"/>
      <c r="AU372" s="37"/>
      <c r="AV372" s="37"/>
      <c r="BR372" s="36"/>
      <c r="BU372" s="20"/>
      <c r="BY372" s="47"/>
      <c r="BZ372" s="47"/>
      <c r="CL372" s="16"/>
      <c r="CM372" s="2"/>
    </row>
    <row r="373" spans="1:91" ht="12.75">
      <c r="A373" s="9"/>
      <c r="E373" s="14"/>
      <c r="F373" s="35"/>
      <c r="G373" s="2"/>
      <c r="J373" s="7"/>
      <c r="M373" s="2"/>
      <c r="W373" s="47"/>
      <c r="X373" s="47"/>
      <c r="AD373" s="47"/>
      <c r="AL373" s="7"/>
      <c r="AM373" s="37"/>
      <c r="AN373" s="37"/>
      <c r="AO373" s="37"/>
      <c r="AP373" s="37"/>
      <c r="AQ373" s="37"/>
      <c r="AR373" s="37"/>
      <c r="AS373" s="37"/>
      <c r="AT373" s="37"/>
      <c r="AU373" s="37"/>
      <c r="AV373" s="37"/>
      <c r="BR373" s="36"/>
      <c r="BU373" s="20"/>
      <c r="BY373" s="47"/>
      <c r="BZ373" s="47"/>
      <c r="CL373" s="16"/>
      <c r="CM373" s="2"/>
    </row>
    <row r="374" spans="1:91" ht="12.75">
      <c r="A374" s="9"/>
      <c r="E374" s="14"/>
      <c r="F374" s="35"/>
      <c r="G374" s="2"/>
      <c r="J374" s="7"/>
      <c r="M374" s="2"/>
      <c r="W374" s="47"/>
      <c r="X374" s="47"/>
      <c r="AD374" s="47"/>
      <c r="AL374" s="7"/>
      <c r="AM374" s="37"/>
      <c r="AN374" s="37"/>
      <c r="AO374" s="37"/>
      <c r="AP374" s="37"/>
      <c r="AQ374" s="37"/>
      <c r="AR374" s="37"/>
      <c r="AS374" s="37"/>
      <c r="AT374" s="37"/>
      <c r="AU374" s="37"/>
      <c r="AV374" s="37"/>
      <c r="BE374" s="7"/>
      <c r="BR374" s="36"/>
      <c r="BU374" s="20"/>
      <c r="BY374" s="47"/>
      <c r="BZ374" s="47"/>
      <c r="CL374" s="16"/>
      <c r="CM374" s="2"/>
    </row>
    <row r="375" spans="1:91" ht="12.75">
      <c r="A375" s="9"/>
      <c r="E375" s="14"/>
      <c r="F375" s="35"/>
      <c r="G375" s="2"/>
      <c r="J375" s="7"/>
      <c r="M375" s="2"/>
      <c r="W375" s="47"/>
      <c r="X375" s="47"/>
      <c r="AD375" s="47"/>
      <c r="AL375" s="7"/>
      <c r="AM375" s="37"/>
      <c r="AN375" s="37"/>
      <c r="AO375" s="37"/>
      <c r="AP375" s="37"/>
      <c r="AQ375" s="37"/>
      <c r="AR375" s="37"/>
      <c r="AS375" s="37"/>
      <c r="AT375" s="37"/>
      <c r="AU375" s="37"/>
      <c r="AV375" s="37"/>
      <c r="BR375" s="36"/>
      <c r="BU375" s="20"/>
      <c r="BY375" s="47"/>
      <c r="BZ375" s="47"/>
      <c r="CL375" s="16"/>
      <c r="CM375" s="2"/>
    </row>
    <row r="376" spans="1:91" ht="12.75">
      <c r="A376" s="9"/>
      <c r="E376" s="14"/>
      <c r="F376" s="35"/>
      <c r="G376" s="2"/>
      <c r="J376" s="7"/>
      <c r="M376" s="2"/>
      <c r="W376" s="47"/>
      <c r="X376" s="47"/>
      <c r="AD376" s="47"/>
      <c r="AL376" s="7"/>
      <c r="AM376" s="37"/>
      <c r="AN376" s="37"/>
      <c r="AO376" s="37"/>
      <c r="AP376" s="37"/>
      <c r="AQ376" s="37"/>
      <c r="AR376" s="37"/>
      <c r="AS376" s="37"/>
      <c r="AT376" s="37"/>
      <c r="AU376" s="37"/>
      <c r="AV376" s="37"/>
      <c r="BR376" s="36"/>
      <c r="BU376" s="20"/>
      <c r="BY376" s="47"/>
      <c r="BZ376" s="47"/>
      <c r="CL376" s="16"/>
      <c r="CM376" s="2"/>
    </row>
    <row r="377" spans="1:91" ht="12.75">
      <c r="A377" s="9"/>
      <c r="E377" s="14"/>
      <c r="F377" s="35"/>
      <c r="G377" s="2"/>
      <c r="M377" s="2"/>
      <c r="AM377" s="37"/>
      <c r="AN377" s="37"/>
      <c r="AO377" s="37"/>
      <c r="AP377" s="37"/>
      <c r="AQ377" s="37"/>
      <c r="AR377" s="37"/>
      <c r="AS377" s="37"/>
      <c r="AT377" s="37"/>
      <c r="AU377" s="37"/>
      <c r="AV377" s="37"/>
      <c r="BU377" s="20"/>
      <c r="CM377" s="2"/>
    </row>
    <row r="378" spans="1:91" ht="12.75">
      <c r="A378" s="9"/>
      <c r="E378" s="14"/>
      <c r="F378" s="35"/>
      <c r="G378" s="2"/>
      <c r="J378" s="7"/>
      <c r="M378" s="2"/>
      <c r="W378" s="47"/>
      <c r="X378" s="47"/>
      <c r="AD378" s="47"/>
      <c r="AL378" s="7"/>
      <c r="AM378" s="37"/>
      <c r="AN378" s="37"/>
      <c r="AO378" s="37"/>
      <c r="AP378" s="37"/>
      <c r="AQ378" s="37"/>
      <c r="AR378" s="37"/>
      <c r="AS378" s="37"/>
      <c r="AT378" s="37"/>
      <c r="AU378" s="37"/>
      <c r="AV378" s="37"/>
      <c r="BA378" s="7"/>
      <c r="BR378" s="36"/>
      <c r="BU378" s="20"/>
      <c r="BY378" s="47"/>
      <c r="BZ378" s="47"/>
      <c r="CL378" s="16"/>
      <c r="CM378" s="2"/>
    </row>
    <row r="379" spans="1:91" ht="12.75">
      <c r="A379" s="9"/>
      <c r="E379" s="14"/>
      <c r="F379" s="35"/>
      <c r="G379" s="2"/>
      <c r="J379" s="7"/>
      <c r="M379" s="2"/>
      <c r="W379" s="47"/>
      <c r="X379" s="47"/>
      <c r="AD379" s="47"/>
      <c r="AL379" s="7"/>
      <c r="AM379" s="37"/>
      <c r="AN379" s="37"/>
      <c r="AO379" s="37"/>
      <c r="AP379" s="37"/>
      <c r="AQ379" s="37"/>
      <c r="AR379" s="37"/>
      <c r="AS379" s="37"/>
      <c r="AT379" s="37"/>
      <c r="AU379" s="37"/>
      <c r="AV379" s="37"/>
      <c r="BB379" s="7"/>
      <c r="BR379" s="36"/>
      <c r="BU379" s="20"/>
      <c r="BY379" s="47"/>
      <c r="BZ379" s="47"/>
      <c r="CL379" s="16"/>
      <c r="CM379" s="2"/>
    </row>
    <row r="380" spans="1:91" ht="12.75">
      <c r="A380" s="9"/>
      <c r="E380" s="14"/>
      <c r="F380" s="35"/>
      <c r="G380" s="2"/>
      <c r="J380" s="7"/>
      <c r="M380" s="2"/>
      <c r="W380" s="47"/>
      <c r="X380" s="47"/>
      <c r="AD380" s="47"/>
      <c r="AL380" s="7"/>
      <c r="AM380" s="37"/>
      <c r="AN380" s="37"/>
      <c r="AO380" s="37"/>
      <c r="AP380" s="37"/>
      <c r="AQ380" s="37"/>
      <c r="AR380" s="37"/>
      <c r="AS380" s="37"/>
      <c r="AT380" s="37"/>
      <c r="AU380" s="37"/>
      <c r="AV380" s="37"/>
      <c r="BD380" s="7"/>
      <c r="BR380" s="36"/>
      <c r="BU380" s="20"/>
      <c r="BY380" s="47"/>
      <c r="BZ380" s="47"/>
      <c r="CL380" s="16"/>
      <c r="CM380" s="2"/>
    </row>
    <row r="381" spans="1:91" ht="12.75">
      <c r="A381" s="9"/>
      <c r="E381" s="14"/>
      <c r="F381" s="35"/>
      <c r="G381" s="2"/>
      <c r="J381" s="7"/>
      <c r="M381" s="2"/>
      <c r="W381" s="47"/>
      <c r="X381" s="47"/>
      <c r="AD381" s="47"/>
      <c r="AL381" s="7"/>
      <c r="AM381" s="37"/>
      <c r="AN381" s="37"/>
      <c r="AO381" s="37"/>
      <c r="AP381" s="37"/>
      <c r="AQ381" s="37"/>
      <c r="AR381" s="37"/>
      <c r="AS381" s="37"/>
      <c r="AT381" s="37"/>
      <c r="AU381" s="37"/>
      <c r="AV381" s="37"/>
      <c r="BI381" s="7"/>
      <c r="BR381" s="36"/>
      <c r="BU381" s="20"/>
      <c r="BY381" s="47"/>
      <c r="BZ381" s="47"/>
      <c r="CL381" s="16"/>
      <c r="CM381" s="2"/>
    </row>
    <row r="382" spans="1:91" ht="12.75">
      <c r="A382" s="9"/>
      <c r="E382" s="14"/>
      <c r="F382" s="35"/>
      <c r="G382" s="2"/>
      <c r="J382" s="7"/>
      <c r="M382" s="2"/>
      <c r="W382" s="47"/>
      <c r="X382" s="47"/>
      <c r="AD382" s="47"/>
      <c r="AL382" s="7"/>
      <c r="AM382" s="37"/>
      <c r="AN382" s="37"/>
      <c r="AO382" s="37"/>
      <c r="AP382" s="37"/>
      <c r="AQ382" s="37"/>
      <c r="AR382" s="37"/>
      <c r="AS382" s="37"/>
      <c r="AT382" s="37"/>
      <c r="AU382" s="37"/>
      <c r="AV382" s="37"/>
      <c r="BI382" s="7"/>
      <c r="BR382" s="36"/>
      <c r="BU382" s="20"/>
      <c r="BY382" s="47"/>
      <c r="BZ382" s="47"/>
      <c r="CL382" s="16"/>
      <c r="CM382" s="2"/>
    </row>
    <row r="383" spans="1:91" ht="12.75">
      <c r="A383" s="9"/>
      <c r="E383" s="14"/>
      <c r="F383" s="35"/>
      <c r="G383" s="2"/>
      <c r="J383" s="7"/>
      <c r="M383" s="2"/>
      <c r="W383" s="47"/>
      <c r="X383" s="47"/>
      <c r="AD383" s="47"/>
      <c r="AL383" s="7"/>
      <c r="AM383" s="37"/>
      <c r="AN383" s="37"/>
      <c r="AO383" s="37"/>
      <c r="AP383" s="37"/>
      <c r="AQ383" s="37"/>
      <c r="AR383" s="37"/>
      <c r="AS383" s="37"/>
      <c r="AT383" s="37"/>
      <c r="AU383" s="37"/>
      <c r="AV383" s="37"/>
      <c r="BI383" s="7"/>
      <c r="BR383" s="36"/>
      <c r="BU383" s="20"/>
      <c r="BY383" s="47"/>
      <c r="BZ383" s="47"/>
      <c r="CL383" s="16"/>
      <c r="CM383" s="2"/>
    </row>
    <row r="384" spans="1:91" ht="12.75">
      <c r="A384" s="9"/>
      <c r="E384" s="14"/>
      <c r="F384" s="35"/>
      <c r="G384" s="2"/>
      <c r="J384" s="7"/>
      <c r="M384" s="2"/>
      <c r="W384" s="47"/>
      <c r="X384" s="47"/>
      <c r="AD384" s="47"/>
      <c r="AL384" s="7"/>
      <c r="AM384" s="37"/>
      <c r="AN384" s="37"/>
      <c r="AO384" s="37"/>
      <c r="AP384" s="37"/>
      <c r="AQ384" s="37"/>
      <c r="AR384" s="37"/>
      <c r="AS384" s="37"/>
      <c r="AT384" s="37"/>
      <c r="AU384" s="37"/>
      <c r="AV384" s="37"/>
      <c r="BI384" s="7"/>
      <c r="BR384" s="36"/>
      <c r="BU384" s="20"/>
      <c r="BY384" s="47"/>
      <c r="BZ384" s="47"/>
      <c r="CL384" s="16"/>
      <c r="CM384" s="2"/>
    </row>
    <row r="385" spans="1:91" ht="12.75">
      <c r="A385" s="9"/>
      <c r="E385" s="14"/>
      <c r="F385" s="35"/>
      <c r="G385" s="2"/>
      <c r="J385" s="7"/>
      <c r="M385" s="2"/>
      <c r="W385" s="47"/>
      <c r="X385" s="47"/>
      <c r="AD385" s="47"/>
      <c r="AL385" s="7"/>
      <c r="AM385" s="37"/>
      <c r="AN385" s="37"/>
      <c r="AO385" s="37"/>
      <c r="AP385" s="37"/>
      <c r="AQ385" s="37"/>
      <c r="AR385" s="37"/>
      <c r="AS385" s="37"/>
      <c r="AT385" s="37"/>
      <c r="AU385" s="37"/>
      <c r="AV385" s="37"/>
      <c r="BI385" s="7"/>
      <c r="BR385" s="36"/>
      <c r="BU385" s="20"/>
      <c r="BY385" s="47"/>
      <c r="BZ385" s="47"/>
      <c r="CL385" s="16"/>
      <c r="CM385" s="2"/>
    </row>
    <row r="386" spans="1:91" ht="12.75">
      <c r="A386" s="9"/>
      <c r="E386" s="14"/>
      <c r="F386" s="35"/>
      <c r="G386" s="2"/>
      <c r="M386" s="2"/>
      <c r="AM386" s="37"/>
      <c r="AN386" s="37"/>
      <c r="AO386" s="37"/>
      <c r="AP386" s="37"/>
      <c r="AQ386" s="37"/>
      <c r="AR386" s="37"/>
      <c r="AS386" s="37"/>
      <c r="AT386" s="37"/>
      <c r="AU386" s="37"/>
      <c r="AV386" s="37"/>
      <c r="BU386" s="20"/>
      <c r="BY386" s="47"/>
      <c r="BZ386" s="47"/>
      <c r="CM386" s="2"/>
    </row>
    <row r="387" spans="1:91" ht="12.75">
      <c r="A387" s="9"/>
      <c r="E387" s="14"/>
      <c r="F387" s="35"/>
      <c r="G387" s="2"/>
      <c r="J387" s="7"/>
      <c r="M387" s="2"/>
      <c r="W387" s="47"/>
      <c r="X387" s="47"/>
      <c r="AD387" s="47"/>
      <c r="AL387" s="7"/>
      <c r="AM387" s="37"/>
      <c r="AN387" s="37"/>
      <c r="AO387" s="37"/>
      <c r="AP387" s="37"/>
      <c r="AQ387" s="37"/>
      <c r="AR387" s="37"/>
      <c r="AS387" s="37"/>
      <c r="AT387" s="37"/>
      <c r="AU387" s="37"/>
      <c r="AV387" s="37"/>
      <c r="AY387" s="7"/>
      <c r="BE387" s="7"/>
      <c r="BF387" s="7"/>
      <c r="BG387" s="17"/>
      <c r="BH387" s="17"/>
      <c r="BI387" s="7"/>
      <c r="BR387" s="36"/>
      <c r="BU387" s="20"/>
      <c r="BY387" s="47"/>
      <c r="BZ387" s="47"/>
      <c r="CL387" s="16"/>
      <c r="CM387" s="2"/>
    </row>
    <row r="388" spans="1:91" ht="12.75">
      <c r="A388" s="9"/>
      <c r="E388" s="14"/>
      <c r="F388" s="35"/>
      <c r="G388" s="2"/>
      <c r="J388" s="7"/>
      <c r="M388" s="2"/>
      <c r="W388" s="47"/>
      <c r="X388" s="47"/>
      <c r="AD388" s="47"/>
      <c r="AL388" s="7"/>
      <c r="AM388" s="37"/>
      <c r="AN388" s="37"/>
      <c r="AO388" s="37"/>
      <c r="AP388" s="37"/>
      <c r="AQ388" s="37"/>
      <c r="AR388" s="37"/>
      <c r="AS388" s="37"/>
      <c r="AT388" s="37"/>
      <c r="AU388" s="37"/>
      <c r="AV388" s="37"/>
      <c r="AY388" s="7"/>
      <c r="BE388" s="7"/>
      <c r="BF388" s="7"/>
      <c r="BG388" s="17"/>
      <c r="BH388" s="17"/>
      <c r="BI388" s="7"/>
      <c r="BR388" s="36"/>
      <c r="BU388" s="20"/>
      <c r="BY388" s="47"/>
      <c r="BZ388" s="47"/>
      <c r="CL388" s="16"/>
      <c r="CM388" s="2"/>
    </row>
    <row r="389" spans="1:91" ht="12.75">
      <c r="A389" s="9"/>
      <c r="E389" s="14"/>
      <c r="F389" s="35"/>
      <c r="G389" s="2"/>
      <c r="J389" s="7"/>
      <c r="M389" s="2"/>
      <c r="W389" s="47"/>
      <c r="X389" s="47"/>
      <c r="AD389" s="47"/>
      <c r="AL389" s="7"/>
      <c r="AM389" s="37"/>
      <c r="AN389" s="37"/>
      <c r="AO389" s="37"/>
      <c r="AP389" s="37"/>
      <c r="AQ389" s="37"/>
      <c r="AR389" s="37"/>
      <c r="AS389" s="37"/>
      <c r="AT389" s="37"/>
      <c r="AU389" s="37"/>
      <c r="AV389" s="37"/>
      <c r="AY389" s="7"/>
      <c r="BE389" s="7"/>
      <c r="BF389" s="7"/>
      <c r="BG389" s="17"/>
      <c r="BH389" s="17"/>
      <c r="BI389" s="7"/>
      <c r="BR389" s="36"/>
      <c r="BU389" s="20"/>
      <c r="BY389" s="47"/>
      <c r="BZ389" s="47"/>
      <c r="CL389" s="16"/>
      <c r="CM389" s="2"/>
    </row>
    <row r="390" spans="1:91" ht="12.75">
      <c r="A390" s="9"/>
      <c r="E390" s="14"/>
      <c r="F390" s="35"/>
      <c r="G390" s="2"/>
      <c r="J390" s="7"/>
      <c r="M390" s="2"/>
      <c r="W390" s="47"/>
      <c r="X390" s="47"/>
      <c r="AD390" s="47"/>
      <c r="AL390" s="7"/>
      <c r="AM390" s="37"/>
      <c r="AN390" s="37"/>
      <c r="AO390" s="37"/>
      <c r="AP390" s="37"/>
      <c r="AQ390" s="37"/>
      <c r="AR390" s="37"/>
      <c r="AS390" s="37"/>
      <c r="AT390" s="37"/>
      <c r="AU390" s="37"/>
      <c r="AV390" s="37"/>
      <c r="AY390" s="7"/>
      <c r="BE390" s="7"/>
      <c r="BF390" s="7"/>
      <c r="BG390" s="17"/>
      <c r="BH390" s="17"/>
      <c r="BI390" s="7"/>
      <c r="BR390" s="36"/>
      <c r="BU390" s="20"/>
      <c r="BY390" s="47"/>
      <c r="BZ390" s="47"/>
      <c r="CL390" s="16"/>
      <c r="CM390" s="2"/>
    </row>
    <row r="391" spans="1:91" ht="12.75">
      <c r="A391" s="9"/>
      <c r="E391" s="14"/>
      <c r="F391" s="35"/>
      <c r="G391" s="2"/>
      <c r="J391" s="7"/>
      <c r="M391" s="2"/>
      <c r="W391" s="47"/>
      <c r="X391" s="47"/>
      <c r="AD391" s="47"/>
      <c r="AL391" s="7"/>
      <c r="AM391" s="37"/>
      <c r="AN391" s="37"/>
      <c r="AO391" s="37"/>
      <c r="AP391" s="37"/>
      <c r="AQ391" s="37"/>
      <c r="AR391" s="37"/>
      <c r="AS391" s="37"/>
      <c r="AT391" s="37"/>
      <c r="AU391" s="37"/>
      <c r="AV391" s="37"/>
      <c r="AY391" s="7"/>
      <c r="BE391" s="7"/>
      <c r="BF391" s="7"/>
      <c r="BG391" s="17"/>
      <c r="BH391" s="17"/>
      <c r="BI391" s="7"/>
      <c r="BR391" s="36"/>
      <c r="BU391" s="20"/>
      <c r="BY391" s="47"/>
      <c r="BZ391" s="47"/>
      <c r="CL391" s="16"/>
      <c r="CM391" s="2"/>
    </row>
    <row r="392" spans="1:91" ht="12.75">
      <c r="A392" s="9"/>
      <c r="E392" s="14"/>
      <c r="F392" s="35"/>
      <c r="G392" s="2"/>
      <c r="J392" s="7"/>
      <c r="M392" s="2"/>
      <c r="W392" s="47"/>
      <c r="X392" s="47"/>
      <c r="AD392" s="47"/>
      <c r="AL392" s="7"/>
      <c r="AM392" s="37"/>
      <c r="AN392" s="37"/>
      <c r="AO392" s="37"/>
      <c r="AP392" s="37"/>
      <c r="AQ392" s="37"/>
      <c r="AR392" s="37"/>
      <c r="AS392" s="37"/>
      <c r="AT392" s="37"/>
      <c r="AU392" s="37"/>
      <c r="AV392" s="37"/>
      <c r="AY392" s="7"/>
      <c r="BE392" s="7"/>
      <c r="BF392" s="7"/>
      <c r="BG392" s="17"/>
      <c r="BH392" s="17"/>
      <c r="BI392" s="7"/>
      <c r="BR392" s="36"/>
      <c r="BU392" s="20"/>
      <c r="BY392" s="47"/>
      <c r="BZ392" s="47"/>
      <c r="CL392" s="16"/>
      <c r="CM392" s="2"/>
    </row>
    <row r="393" spans="1:91" ht="12.75">
      <c r="A393" s="9"/>
      <c r="E393" s="14"/>
      <c r="F393" s="35"/>
      <c r="G393" s="2"/>
      <c r="J393" s="7"/>
      <c r="M393" s="2"/>
      <c r="W393" s="47"/>
      <c r="X393" s="47"/>
      <c r="AD393" s="47"/>
      <c r="AL393" s="7"/>
      <c r="AM393" s="37"/>
      <c r="AN393" s="37"/>
      <c r="AO393" s="37"/>
      <c r="AP393" s="37"/>
      <c r="AQ393" s="37"/>
      <c r="AR393" s="37"/>
      <c r="AS393" s="37"/>
      <c r="AT393" s="37"/>
      <c r="AU393" s="37"/>
      <c r="AV393" s="37"/>
      <c r="AY393" s="7"/>
      <c r="BE393" s="7"/>
      <c r="BF393" s="7"/>
      <c r="BG393" s="17"/>
      <c r="BH393" s="17"/>
      <c r="BI393" s="7"/>
      <c r="BR393" s="36"/>
      <c r="BU393" s="20"/>
      <c r="BY393" s="47"/>
      <c r="BZ393" s="47"/>
      <c r="CL393" s="16"/>
      <c r="CM393" s="2"/>
    </row>
    <row r="394" spans="1:90" ht="12.75">
      <c r="A394" s="9"/>
      <c r="E394" s="14"/>
      <c r="F394" s="35"/>
      <c r="G394" s="2"/>
      <c r="M394" s="2"/>
      <c r="AD394" s="47"/>
      <c r="AM394" s="37"/>
      <c r="AN394" s="37"/>
      <c r="AO394" s="37"/>
      <c r="AP394" s="37"/>
      <c r="AQ394" s="37"/>
      <c r="AR394" s="37"/>
      <c r="AS394" s="37"/>
      <c r="AT394" s="37"/>
      <c r="AU394" s="37"/>
      <c r="AV394" s="37"/>
      <c r="BR394" s="36"/>
      <c r="BU394" s="20"/>
      <c r="BY394" s="47"/>
      <c r="BZ394" s="47"/>
      <c r="CL394" s="16"/>
    </row>
    <row r="395" spans="1:90" ht="12.75">
      <c r="A395" s="9"/>
      <c r="E395" s="14"/>
      <c r="F395" s="35"/>
      <c r="G395" s="2"/>
      <c r="J395" s="7"/>
      <c r="M395" s="2"/>
      <c r="W395" s="47"/>
      <c r="X395" s="47"/>
      <c r="AD395" s="47"/>
      <c r="AL395" s="7"/>
      <c r="AM395" s="37"/>
      <c r="AN395" s="37"/>
      <c r="AO395" s="37"/>
      <c r="AP395" s="37"/>
      <c r="AQ395" s="37"/>
      <c r="AR395" s="37"/>
      <c r="AS395" s="37"/>
      <c r="AT395" s="37"/>
      <c r="AU395" s="37"/>
      <c r="AV395" s="37"/>
      <c r="BR395" s="36"/>
      <c r="BU395" s="20"/>
      <c r="BY395" s="47"/>
      <c r="BZ395" s="47"/>
      <c r="CL395" s="16"/>
    </row>
    <row r="396" spans="1:78" ht="12.75">
      <c r="A396" s="9"/>
      <c r="E396" s="14"/>
      <c r="F396" s="35"/>
      <c r="G396" s="2"/>
      <c r="J396" s="7"/>
      <c r="M396" s="2"/>
      <c r="W396" s="47"/>
      <c r="X396" s="47"/>
      <c r="AD396" s="47"/>
      <c r="AL396" s="7"/>
      <c r="AM396" s="37"/>
      <c r="AN396" s="37"/>
      <c r="AO396" s="37"/>
      <c r="AP396" s="37"/>
      <c r="AQ396" s="37"/>
      <c r="AR396" s="37"/>
      <c r="AS396" s="37"/>
      <c r="AT396" s="37"/>
      <c r="AU396" s="37"/>
      <c r="AV396" s="37"/>
      <c r="BR396" s="36"/>
      <c r="BU396" s="20"/>
      <c r="BY396" s="47"/>
      <c r="BZ396" s="47"/>
    </row>
    <row r="397" spans="1:90" ht="12.75">
      <c r="A397" s="9"/>
      <c r="E397" s="14"/>
      <c r="F397" s="35"/>
      <c r="G397" s="2"/>
      <c r="J397" s="7"/>
      <c r="M397" s="2"/>
      <c r="W397" s="47"/>
      <c r="X397" s="47"/>
      <c r="AD397" s="47"/>
      <c r="AL397" s="7"/>
      <c r="AM397" s="37"/>
      <c r="AN397" s="37"/>
      <c r="AO397" s="37"/>
      <c r="AP397" s="37"/>
      <c r="AQ397" s="37"/>
      <c r="AR397" s="37"/>
      <c r="AS397" s="37"/>
      <c r="AT397" s="37"/>
      <c r="AU397" s="37"/>
      <c r="AV397" s="37"/>
      <c r="BR397" s="36"/>
      <c r="BU397" s="20"/>
      <c r="BY397" s="47"/>
      <c r="BZ397" s="47"/>
      <c r="CL397" s="16"/>
    </row>
    <row r="398" spans="1:78" ht="12.75">
      <c r="A398" s="9"/>
      <c r="E398" s="14"/>
      <c r="F398" s="35"/>
      <c r="G398" s="2"/>
      <c r="J398" s="7"/>
      <c r="M398" s="2"/>
      <c r="W398" s="47"/>
      <c r="X398" s="47"/>
      <c r="AD398" s="47"/>
      <c r="AL398" s="7"/>
      <c r="AM398" s="37"/>
      <c r="AN398" s="37"/>
      <c r="AO398" s="37"/>
      <c r="AP398" s="37"/>
      <c r="AQ398" s="37"/>
      <c r="AR398" s="37"/>
      <c r="AS398" s="37"/>
      <c r="AT398" s="37"/>
      <c r="AU398" s="37"/>
      <c r="AV398" s="37"/>
      <c r="BR398" s="36"/>
      <c r="BU398" s="20"/>
      <c r="BY398" s="47"/>
      <c r="BZ398" s="47"/>
    </row>
    <row r="399" spans="1:91" ht="12.75">
      <c r="A399" s="9"/>
      <c r="E399" s="14"/>
      <c r="F399" s="35"/>
      <c r="G399" s="2"/>
      <c r="J399" s="7"/>
      <c r="M399" s="2"/>
      <c r="W399" s="47"/>
      <c r="X399" s="47"/>
      <c r="AD399" s="47"/>
      <c r="AL399" s="7"/>
      <c r="AM399" s="37"/>
      <c r="AN399" s="37"/>
      <c r="AO399" s="37"/>
      <c r="AP399" s="37"/>
      <c r="AQ399" s="37"/>
      <c r="AR399" s="37"/>
      <c r="AS399" s="37"/>
      <c r="AT399" s="37"/>
      <c r="AU399" s="37"/>
      <c r="AV399" s="37"/>
      <c r="BF399" s="7"/>
      <c r="BG399" s="17"/>
      <c r="BH399" s="17"/>
      <c r="BR399" s="36"/>
      <c r="BU399" s="20"/>
      <c r="BY399" s="47"/>
      <c r="BZ399" s="47"/>
      <c r="CL399" s="16"/>
      <c r="CM399" s="2"/>
    </row>
    <row r="400" spans="1:91" ht="12.75">
      <c r="A400" s="9"/>
      <c r="E400" s="14"/>
      <c r="F400" s="35"/>
      <c r="G400" s="2"/>
      <c r="J400" s="7"/>
      <c r="M400" s="2"/>
      <c r="W400" s="47"/>
      <c r="X400" s="47"/>
      <c r="AD400" s="47"/>
      <c r="AL400" s="7"/>
      <c r="AM400" s="37"/>
      <c r="AN400" s="37"/>
      <c r="AO400" s="37"/>
      <c r="AP400" s="37"/>
      <c r="AQ400" s="37"/>
      <c r="AR400" s="37"/>
      <c r="AS400" s="37"/>
      <c r="AT400" s="37"/>
      <c r="AU400" s="37"/>
      <c r="AV400" s="37"/>
      <c r="BF400" s="7"/>
      <c r="BG400" s="17"/>
      <c r="BH400" s="17"/>
      <c r="BR400" s="36"/>
      <c r="BU400" s="20"/>
      <c r="BY400" s="47"/>
      <c r="BZ400" s="47"/>
      <c r="CL400" s="16"/>
      <c r="CM400" s="2"/>
    </row>
    <row r="401" spans="1:91" ht="12.75">
      <c r="A401" s="9"/>
      <c r="E401" s="14"/>
      <c r="F401" s="35"/>
      <c r="G401" s="2"/>
      <c r="J401" s="7"/>
      <c r="M401" s="2"/>
      <c r="W401" s="47"/>
      <c r="X401" s="47"/>
      <c r="AD401" s="47"/>
      <c r="AL401" s="7"/>
      <c r="AM401" s="37"/>
      <c r="AN401" s="37"/>
      <c r="AO401" s="37"/>
      <c r="AP401" s="37"/>
      <c r="AQ401" s="37"/>
      <c r="AR401" s="37"/>
      <c r="AS401" s="37"/>
      <c r="AT401" s="37"/>
      <c r="AU401" s="37"/>
      <c r="AV401" s="37"/>
      <c r="BF401" s="7"/>
      <c r="BG401" s="17"/>
      <c r="BH401" s="17"/>
      <c r="BR401" s="36"/>
      <c r="BU401" s="20"/>
      <c r="BY401" s="47"/>
      <c r="BZ401" s="47"/>
      <c r="CL401" s="16"/>
      <c r="CM401" s="2"/>
    </row>
    <row r="402" spans="1:91" ht="12.75">
      <c r="A402" s="9"/>
      <c r="E402" s="14"/>
      <c r="F402" s="35"/>
      <c r="G402" s="2"/>
      <c r="J402" s="7"/>
      <c r="M402" s="2"/>
      <c r="W402" s="47"/>
      <c r="X402" s="47"/>
      <c r="AD402" s="47"/>
      <c r="AL402" s="7"/>
      <c r="AM402" s="37"/>
      <c r="AN402" s="37"/>
      <c r="AO402" s="37"/>
      <c r="AP402" s="37"/>
      <c r="AQ402" s="37"/>
      <c r="AR402" s="37"/>
      <c r="AS402" s="37"/>
      <c r="AT402" s="37"/>
      <c r="AU402" s="37"/>
      <c r="AV402" s="37"/>
      <c r="BF402" s="7"/>
      <c r="BG402" s="17"/>
      <c r="BH402" s="17"/>
      <c r="BR402" s="36"/>
      <c r="BU402" s="20"/>
      <c r="BY402" s="47"/>
      <c r="BZ402" s="47"/>
      <c r="CL402" s="16"/>
      <c r="CM402" s="2"/>
    </row>
    <row r="403" spans="1:91" ht="12.75">
      <c r="A403" s="9"/>
      <c r="E403" s="14"/>
      <c r="F403" s="35"/>
      <c r="G403" s="2"/>
      <c r="J403" s="7"/>
      <c r="M403" s="2"/>
      <c r="W403" s="47"/>
      <c r="X403" s="47"/>
      <c r="AD403" s="47"/>
      <c r="AL403" s="7"/>
      <c r="AM403" s="37"/>
      <c r="AN403" s="37"/>
      <c r="AO403" s="37"/>
      <c r="AP403" s="37"/>
      <c r="AQ403" s="37"/>
      <c r="AR403" s="37"/>
      <c r="AS403" s="37"/>
      <c r="AT403" s="37"/>
      <c r="AU403" s="37"/>
      <c r="AV403" s="37"/>
      <c r="BF403" s="7"/>
      <c r="BG403" s="17"/>
      <c r="BH403" s="17"/>
      <c r="BR403" s="36"/>
      <c r="BU403" s="20"/>
      <c r="BY403" s="47"/>
      <c r="BZ403" s="47"/>
      <c r="CL403" s="16"/>
      <c r="CM403" s="2"/>
    </row>
    <row r="404" spans="1:91" ht="12.75">
      <c r="A404" s="9"/>
      <c r="E404" s="14"/>
      <c r="F404" s="35"/>
      <c r="G404" s="2"/>
      <c r="J404" s="7"/>
      <c r="M404" s="2"/>
      <c r="W404" s="47"/>
      <c r="X404" s="47"/>
      <c r="AD404" s="47"/>
      <c r="AL404" s="7"/>
      <c r="AM404" s="37"/>
      <c r="AN404" s="37"/>
      <c r="AO404" s="37"/>
      <c r="AP404" s="37"/>
      <c r="AQ404" s="37"/>
      <c r="AR404" s="37"/>
      <c r="AS404" s="37"/>
      <c r="AT404" s="37"/>
      <c r="AU404" s="37"/>
      <c r="AV404" s="37"/>
      <c r="BF404" s="7"/>
      <c r="BG404" s="17"/>
      <c r="BH404" s="17"/>
      <c r="BR404" s="36"/>
      <c r="BU404" s="20"/>
      <c r="BY404" s="47"/>
      <c r="BZ404" s="47"/>
      <c r="CL404" s="16"/>
      <c r="CM404" s="2"/>
    </row>
    <row r="405" spans="1:91" ht="12.75">
      <c r="A405" s="9"/>
      <c r="E405" s="14"/>
      <c r="F405" s="35"/>
      <c r="G405" s="2"/>
      <c r="M405" s="2"/>
      <c r="AM405" s="37"/>
      <c r="AN405" s="37"/>
      <c r="AO405" s="37"/>
      <c r="AP405" s="37"/>
      <c r="AQ405" s="37"/>
      <c r="AR405" s="37"/>
      <c r="AS405" s="37"/>
      <c r="AT405" s="37"/>
      <c r="AU405" s="37"/>
      <c r="AV405" s="37"/>
      <c r="BU405" s="20"/>
      <c r="CL405" s="16"/>
      <c r="CM405" s="2"/>
    </row>
    <row r="406" spans="1:91" ht="12.75">
      <c r="A406" s="9"/>
      <c r="E406" s="14"/>
      <c r="F406" s="35"/>
      <c r="G406" s="2"/>
      <c r="J406" s="7"/>
      <c r="M406" s="2"/>
      <c r="W406" s="47"/>
      <c r="X406" s="47"/>
      <c r="AD406" s="47"/>
      <c r="AL406" s="7"/>
      <c r="AW406" s="7"/>
      <c r="BR406" s="36"/>
      <c r="BU406" s="20"/>
      <c r="BY406" s="47"/>
      <c r="BZ406" s="47"/>
      <c r="CL406" s="16"/>
      <c r="CM406" s="2"/>
    </row>
    <row r="407" spans="1:91" ht="12.75">
      <c r="A407" s="9"/>
      <c r="E407" s="14"/>
      <c r="F407" s="35"/>
      <c r="G407" s="2"/>
      <c r="J407" s="7"/>
      <c r="M407" s="2"/>
      <c r="W407" s="47"/>
      <c r="X407" s="47"/>
      <c r="AD407" s="47"/>
      <c r="AL407" s="7"/>
      <c r="AW407" s="7"/>
      <c r="BR407" s="36"/>
      <c r="BU407" s="20"/>
      <c r="BY407" s="47"/>
      <c r="BZ407" s="47"/>
      <c r="CL407" s="16"/>
      <c r="CM407" s="2"/>
    </row>
    <row r="408" spans="1:91" ht="12.75">
      <c r="A408" s="9"/>
      <c r="E408" s="14"/>
      <c r="F408" s="35"/>
      <c r="G408" s="2"/>
      <c r="J408" s="7"/>
      <c r="M408" s="2"/>
      <c r="W408" s="47"/>
      <c r="X408" s="47"/>
      <c r="AD408" s="47"/>
      <c r="AL408" s="7"/>
      <c r="AW408" s="7"/>
      <c r="BR408" s="36"/>
      <c r="BU408" s="20"/>
      <c r="BY408" s="47"/>
      <c r="BZ408" s="47"/>
      <c r="CL408" s="16"/>
      <c r="CM408" s="2"/>
    </row>
    <row r="409" spans="1:91" ht="12.75">
      <c r="A409" s="9"/>
      <c r="E409" s="14"/>
      <c r="F409" s="35"/>
      <c r="G409" s="2"/>
      <c r="J409" s="7"/>
      <c r="M409" s="2"/>
      <c r="W409" s="47"/>
      <c r="X409" s="47"/>
      <c r="AD409" s="47"/>
      <c r="AL409" s="7"/>
      <c r="AW409" s="7"/>
      <c r="BR409" s="36"/>
      <c r="BU409" s="20"/>
      <c r="BY409" s="47"/>
      <c r="BZ409" s="47"/>
      <c r="CL409" s="16"/>
      <c r="CM409" s="2"/>
    </row>
    <row r="410" spans="1:91" ht="12.75">
      <c r="A410" s="9"/>
      <c r="E410" s="14"/>
      <c r="F410" s="35"/>
      <c r="G410" s="2"/>
      <c r="J410" s="7"/>
      <c r="M410" s="2"/>
      <c r="W410" s="47"/>
      <c r="X410" s="47"/>
      <c r="AD410" s="47"/>
      <c r="AL410" s="7"/>
      <c r="BA410" s="7"/>
      <c r="BR410" s="36"/>
      <c r="BU410" s="20"/>
      <c r="BY410" s="47"/>
      <c r="BZ410" s="47"/>
      <c r="CL410" s="16"/>
      <c r="CM410" s="2"/>
    </row>
    <row r="411" spans="1:91" ht="12.75">
      <c r="A411" s="9"/>
      <c r="E411" s="14"/>
      <c r="F411" s="35"/>
      <c r="G411" s="2"/>
      <c r="J411" s="7"/>
      <c r="M411" s="2"/>
      <c r="W411" s="47"/>
      <c r="X411" s="47"/>
      <c r="AD411" s="47"/>
      <c r="AL411" s="7"/>
      <c r="BB411" s="7"/>
      <c r="BR411" s="36"/>
      <c r="BU411" s="20"/>
      <c r="BY411" s="47"/>
      <c r="BZ411" s="47"/>
      <c r="CL411" s="16"/>
      <c r="CM411" s="2"/>
    </row>
    <row r="412" spans="1:91" ht="12.75">
      <c r="A412" s="9"/>
      <c r="E412" s="14"/>
      <c r="F412" s="35"/>
      <c r="G412" s="2"/>
      <c r="J412" s="7"/>
      <c r="M412" s="2"/>
      <c r="W412" s="47"/>
      <c r="X412" s="47"/>
      <c r="AD412" s="47"/>
      <c r="AL412" s="7"/>
      <c r="AZ412" s="7"/>
      <c r="BR412" s="36"/>
      <c r="BU412" s="20"/>
      <c r="BY412" s="47"/>
      <c r="BZ412" s="47"/>
      <c r="CL412" s="16"/>
      <c r="CM412" s="2"/>
    </row>
    <row r="413" spans="1:91" ht="12.75">
      <c r="A413" s="9"/>
      <c r="E413" s="14"/>
      <c r="F413" s="35"/>
      <c r="G413" s="2"/>
      <c r="J413" s="7"/>
      <c r="M413" s="2"/>
      <c r="W413" s="47"/>
      <c r="X413" s="47"/>
      <c r="AD413" s="47"/>
      <c r="AL413" s="7"/>
      <c r="BD413" s="7"/>
      <c r="BR413" s="36"/>
      <c r="BU413" s="20"/>
      <c r="BY413" s="47"/>
      <c r="BZ413" s="47"/>
      <c r="CL413" s="16"/>
      <c r="CM413" s="2"/>
    </row>
    <row r="414" spans="1:91" ht="12.75">
      <c r="A414" s="9"/>
      <c r="E414" s="14"/>
      <c r="F414" s="35"/>
      <c r="G414" s="2"/>
      <c r="J414" s="7"/>
      <c r="M414" s="2"/>
      <c r="W414" s="47"/>
      <c r="X414" s="47"/>
      <c r="AD414" s="47"/>
      <c r="AL414" s="7"/>
      <c r="BD414" s="7"/>
      <c r="BR414" s="36"/>
      <c r="BU414" s="20"/>
      <c r="BY414" s="47"/>
      <c r="BZ414" s="47"/>
      <c r="CL414" s="16"/>
      <c r="CM414" s="2"/>
    </row>
    <row r="415" spans="1:91" ht="12.75">
      <c r="A415" s="9"/>
      <c r="E415" s="14"/>
      <c r="F415" s="35"/>
      <c r="G415" s="2"/>
      <c r="M415" s="2"/>
      <c r="BU415" s="20"/>
      <c r="CL415" s="16"/>
      <c r="CM415" s="2"/>
    </row>
    <row r="416" spans="1:91" ht="12.75">
      <c r="A416" s="9"/>
      <c r="E416" s="14"/>
      <c r="F416" s="35"/>
      <c r="G416" s="2"/>
      <c r="J416" s="7"/>
      <c r="M416" s="2"/>
      <c r="W416" s="47"/>
      <c r="X416" s="47"/>
      <c r="AD416" s="47"/>
      <c r="AL416" s="7"/>
      <c r="AM416" s="37"/>
      <c r="AN416" s="37"/>
      <c r="AO416" s="37"/>
      <c r="AP416" s="37"/>
      <c r="AQ416" s="37"/>
      <c r="AR416" s="37"/>
      <c r="AS416" s="37"/>
      <c r="AT416" s="37"/>
      <c r="AU416" s="37"/>
      <c r="AV416" s="37"/>
      <c r="BI416" s="7"/>
      <c r="BR416" s="36"/>
      <c r="BU416" s="20"/>
      <c r="BY416" s="47"/>
      <c r="BZ416" s="47"/>
      <c r="CL416" s="16"/>
      <c r="CM416" s="2"/>
    </row>
    <row r="417" spans="1:91" ht="12.75">
      <c r="A417" s="9"/>
      <c r="E417" s="14"/>
      <c r="F417" s="35"/>
      <c r="G417" s="2"/>
      <c r="J417" s="7"/>
      <c r="M417" s="2"/>
      <c r="W417" s="47"/>
      <c r="X417" s="47"/>
      <c r="AD417" s="47"/>
      <c r="AL417" s="7"/>
      <c r="AM417" s="37"/>
      <c r="AN417" s="37"/>
      <c r="AO417" s="37"/>
      <c r="AP417" s="37"/>
      <c r="AQ417" s="37"/>
      <c r="AR417" s="37"/>
      <c r="AS417" s="37"/>
      <c r="AT417" s="37"/>
      <c r="AU417" s="37"/>
      <c r="AV417" s="37"/>
      <c r="AY417" s="7"/>
      <c r="BF417" s="7"/>
      <c r="BG417" s="17"/>
      <c r="BH417" s="17"/>
      <c r="BR417" s="36"/>
      <c r="BU417" s="20"/>
      <c r="BY417" s="47"/>
      <c r="BZ417" s="47"/>
      <c r="CL417" s="16"/>
      <c r="CM417" s="2"/>
    </row>
    <row r="418" spans="1:91" ht="12.75">
      <c r="A418" s="9"/>
      <c r="E418" s="14"/>
      <c r="F418" s="35"/>
      <c r="G418" s="2"/>
      <c r="J418" s="7"/>
      <c r="M418" s="2"/>
      <c r="W418" s="47"/>
      <c r="X418" s="47"/>
      <c r="AD418" s="47"/>
      <c r="AL418" s="7"/>
      <c r="AM418" s="37"/>
      <c r="AN418" s="37"/>
      <c r="AO418" s="37"/>
      <c r="AP418" s="37"/>
      <c r="AQ418" s="37"/>
      <c r="AR418" s="37"/>
      <c r="AS418" s="37"/>
      <c r="AT418" s="37"/>
      <c r="AU418" s="37"/>
      <c r="AV418" s="37"/>
      <c r="BI418" s="7"/>
      <c r="BR418" s="36"/>
      <c r="BU418" s="20"/>
      <c r="BY418" s="47"/>
      <c r="BZ418" s="47"/>
      <c r="CL418" s="16"/>
      <c r="CM418" s="2"/>
    </row>
    <row r="419" spans="1:91" ht="12.75">
      <c r="A419" s="9"/>
      <c r="E419" s="14"/>
      <c r="F419" s="35"/>
      <c r="G419" s="2"/>
      <c r="J419" s="7"/>
      <c r="M419" s="2"/>
      <c r="W419" s="47"/>
      <c r="X419" s="47"/>
      <c r="AD419" s="47"/>
      <c r="AL419" s="7"/>
      <c r="AM419" s="37"/>
      <c r="AN419" s="37"/>
      <c r="AO419" s="37"/>
      <c r="AP419" s="37"/>
      <c r="AQ419" s="37"/>
      <c r="AR419" s="37"/>
      <c r="AS419" s="37"/>
      <c r="AT419" s="37"/>
      <c r="AU419" s="37"/>
      <c r="AV419" s="37"/>
      <c r="BI419" s="7"/>
      <c r="BR419" s="36"/>
      <c r="BU419" s="20"/>
      <c r="BY419" s="47"/>
      <c r="BZ419" s="47"/>
      <c r="CL419" s="16"/>
      <c r="CM419" s="2"/>
    </row>
    <row r="420" spans="1:91" ht="12.75">
      <c r="A420" s="9"/>
      <c r="E420" s="14"/>
      <c r="F420" s="35"/>
      <c r="G420" s="2"/>
      <c r="J420" s="7"/>
      <c r="M420" s="2"/>
      <c r="W420" s="47"/>
      <c r="X420" s="47"/>
      <c r="AD420" s="47"/>
      <c r="AL420" s="7"/>
      <c r="AM420" s="37"/>
      <c r="AN420" s="37"/>
      <c r="AO420" s="37"/>
      <c r="AP420" s="37"/>
      <c r="AQ420" s="37"/>
      <c r="AR420" s="37"/>
      <c r="AS420" s="37"/>
      <c r="AT420" s="37"/>
      <c r="AU420" s="37"/>
      <c r="AV420" s="37"/>
      <c r="BI420" s="7"/>
      <c r="BR420" s="36"/>
      <c r="BU420" s="20"/>
      <c r="BY420" s="47"/>
      <c r="BZ420" s="47"/>
      <c r="CL420" s="16"/>
      <c r="CM420" s="2"/>
    </row>
    <row r="421" spans="1:91" ht="12.75">
      <c r="A421" s="9"/>
      <c r="E421" s="14"/>
      <c r="F421" s="35"/>
      <c r="G421" s="2"/>
      <c r="J421" s="7"/>
      <c r="M421" s="2"/>
      <c r="W421" s="47"/>
      <c r="X421" s="47"/>
      <c r="AD421" s="47"/>
      <c r="AL421" s="7"/>
      <c r="AM421" s="37"/>
      <c r="AN421" s="37"/>
      <c r="AO421" s="37"/>
      <c r="AP421" s="37"/>
      <c r="AQ421" s="37"/>
      <c r="AR421" s="37"/>
      <c r="AS421" s="37"/>
      <c r="AT421" s="37"/>
      <c r="AU421" s="37"/>
      <c r="AV421" s="37"/>
      <c r="BI421" s="7"/>
      <c r="BR421" s="36"/>
      <c r="BU421" s="20"/>
      <c r="BY421" s="47"/>
      <c r="BZ421" s="47"/>
      <c r="CL421" s="16"/>
      <c r="CM421" s="2"/>
    </row>
    <row r="422" spans="1:91" ht="12.75">
      <c r="A422" s="9"/>
      <c r="E422" s="14"/>
      <c r="F422" s="35"/>
      <c r="G422" s="2"/>
      <c r="J422" s="7"/>
      <c r="M422" s="2"/>
      <c r="W422" s="47"/>
      <c r="X422" s="47"/>
      <c r="AD422" s="47"/>
      <c r="AL422" s="7"/>
      <c r="AM422" s="37"/>
      <c r="AN422" s="37"/>
      <c r="AO422" s="37"/>
      <c r="AP422" s="37"/>
      <c r="AQ422" s="37"/>
      <c r="AR422" s="37"/>
      <c r="AS422" s="37"/>
      <c r="AT422" s="37"/>
      <c r="AU422" s="37"/>
      <c r="AV422" s="37"/>
      <c r="BE422" s="7"/>
      <c r="BR422" s="36"/>
      <c r="BU422" s="20"/>
      <c r="BY422" s="47"/>
      <c r="BZ422" s="47"/>
      <c r="CL422" s="16"/>
      <c r="CM422" s="2"/>
    </row>
    <row r="423" spans="1:91" ht="12.75">
      <c r="A423" s="9"/>
      <c r="E423" s="14"/>
      <c r="F423" s="35"/>
      <c r="G423" s="2"/>
      <c r="J423" s="7"/>
      <c r="M423" s="2"/>
      <c r="W423" s="47"/>
      <c r="X423" s="47"/>
      <c r="AD423" s="47"/>
      <c r="AL423" s="7"/>
      <c r="AM423" s="37"/>
      <c r="AN423" s="37"/>
      <c r="AO423" s="37"/>
      <c r="AP423" s="37"/>
      <c r="AQ423" s="37"/>
      <c r="AR423" s="37"/>
      <c r="AS423" s="37"/>
      <c r="AT423" s="37"/>
      <c r="AU423" s="37"/>
      <c r="AV423" s="37"/>
      <c r="BR423" s="36"/>
      <c r="BU423" s="20"/>
      <c r="BY423" s="47"/>
      <c r="BZ423" s="47"/>
      <c r="CL423" s="16"/>
      <c r="CM423" s="2"/>
    </row>
    <row r="424" spans="1:91" ht="12.75">
      <c r="A424" s="9"/>
      <c r="E424" s="14"/>
      <c r="F424" s="35"/>
      <c r="G424" s="2"/>
      <c r="J424" s="7"/>
      <c r="M424" s="2"/>
      <c r="W424" s="47"/>
      <c r="X424" s="47"/>
      <c r="AD424" s="47"/>
      <c r="AL424" s="7"/>
      <c r="AM424" s="37"/>
      <c r="AN424" s="37"/>
      <c r="AO424" s="37"/>
      <c r="AP424" s="37"/>
      <c r="AQ424" s="37"/>
      <c r="AR424" s="37"/>
      <c r="AS424" s="37"/>
      <c r="AT424" s="37"/>
      <c r="AU424" s="37"/>
      <c r="AV424" s="37"/>
      <c r="BR424" s="36"/>
      <c r="BU424" s="20"/>
      <c r="BY424" s="47"/>
      <c r="BZ424" s="47"/>
      <c r="CL424" s="16"/>
      <c r="CM424" s="2"/>
    </row>
    <row r="425" spans="1:91" ht="12.75">
      <c r="A425" s="9"/>
      <c r="E425" s="14"/>
      <c r="F425" s="35"/>
      <c r="G425" s="2"/>
      <c r="J425" s="7"/>
      <c r="M425" s="2"/>
      <c r="W425" s="47"/>
      <c r="X425" s="47"/>
      <c r="AD425" s="47"/>
      <c r="AL425" s="7"/>
      <c r="AM425" s="37"/>
      <c r="AN425" s="37"/>
      <c r="AO425" s="37"/>
      <c r="AP425" s="37"/>
      <c r="AQ425" s="37"/>
      <c r="AR425" s="37"/>
      <c r="AS425" s="37"/>
      <c r="AT425" s="37"/>
      <c r="AU425" s="37"/>
      <c r="AV425" s="37"/>
      <c r="BU425" s="20"/>
      <c r="CM425" s="2"/>
    </row>
    <row r="426" spans="1:91" ht="12.75">
      <c r="A426" s="9"/>
      <c r="E426" s="14"/>
      <c r="F426" s="35"/>
      <c r="G426" s="2"/>
      <c r="J426" s="7"/>
      <c r="M426" s="2"/>
      <c r="W426" s="47"/>
      <c r="X426" s="47"/>
      <c r="AD426" s="47"/>
      <c r="AL426" s="7"/>
      <c r="AM426" s="37"/>
      <c r="AN426" s="37"/>
      <c r="AO426" s="37"/>
      <c r="AP426" s="37"/>
      <c r="AQ426" s="37"/>
      <c r="AR426" s="37"/>
      <c r="AS426" s="37"/>
      <c r="AT426" s="37"/>
      <c r="AU426" s="37"/>
      <c r="AV426" s="37"/>
      <c r="BA426" s="7"/>
      <c r="BR426" s="36"/>
      <c r="BU426" s="20"/>
      <c r="BY426" s="47"/>
      <c r="BZ426" s="47"/>
      <c r="CL426" s="16"/>
      <c r="CM426" s="2"/>
    </row>
    <row r="427" spans="1:91" ht="12.75">
      <c r="A427" s="9"/>
      <c r="E427" s="14"/>
      <c r="F427" s="35"/>
      <c r="G427" s="2"/>
      <c r="J427" s="7"/>
      <c r="M427" s="2"/>
      <c r="W427" s="47"/>
      <c r="X427" s="47"/>
      <c r="AD427" s="47"/>
      <c r="AL427" s="7"/>
      <c r="AM427" s="37"/>
      <c r="AN427" s="37"/>
      <c r="AO427" s="37"/>
      <c r="AP427" s="37"/>
      <c r="AQ427" s="37"/>
      <c r="AR427" s="37"/>
      <c r="AS427" s="37"/>
      <c r="AT427" s="37"/>
      <c r="AU427" s="37"/>
      <c r="AV427" s="37"/>
      <c r="BB427" s="7"/>
      <c r="BR427" s="36"/>
      <c r="BU427" s="20"/>
      <c r="BY427" s="47"/>
      <c r="BZ427" s="47"/>
      <c r="CL427" s="16"/>
      <c r="CM427" s="2"/>
    </row>
    <row r="428" spans="1:91" ht="12.75">
      <c r="A428" s="9"/>
      <c r="E428" s="14"/>
      <c r="F428" s="35"/>
      <c r="G428" s="2"/>
      <c r="J428" s="7"/>
      <c r="M428" s="2"/>
      <c r="W428" s="47"/>
      <c r="X428" s="47"/>
      <c r="AD428" s="47"/>
      <c r="AL428" s="7"/>
      <c r="AM428" s="37"/>
      <c r="AN428" s="37"/>
      <c r="AO428" s="37"/>
      <c r="AP428" s="37"/>
      <c r="AQ428" s="37"/>
      <c r="AR428" s="37"/>
      <c r="AS428" s="37"/>
      <c r="AT428" s="37"/>
      <c r="AU428" s="37"/>
      <c r="AV428" s="37"/>
      <c r="BD428" s="7"/>
      <c r="BR428" s="36"/>
      <c r="BU428" s="20"/>
      <c r="BY428" s="47"/>
      <c r="BZ428" s="47"/>
      <c r="CL428" s="16"/>
      <c r="CM428" s="2"/>
    </row>
    <row r="429" spans="1:91" ht="12.75">
      <c r="A429" s="9"/>
      <c r="E429" s="14"/>
      <c r="F429" s="35"/>
      <c r="G429" s="2"/>
      <c r="J429" s="7"/>
      <c r="M429" s="2"/>
      <c r="W429" s="47"/>
      <c r="X429" s="47"/>
      <c r="AD429" s="47"/>
      <c r="AL429" s="7"/>
      <c r="AM429" s="37"/>
      <c r="AN429" s="37"/>
      <c r="AO429" s="37"/>
      <c r="AP429" s="37"/>
      <c r="AQ429" s="37"/>
      <c r="AR429" s="37"/>
      <c r="AS429" s="37"/>
      <c r="AT429" s="37"/>
      <c r="AU429" s="37"/>
      <c r="AV429" s="37"/>
      <c r="BD429" s="7"/>
      <c r="BR429" s="36"/>
      <c r="BU429" s="20"/>
      <c r="BY429" s="47"/>
      <c r="BZ429" s="47"/>
      <c r="CL429" s="16"/>
      <c r="CM429" s="2"/>
    </row>
    <row r="430" spans="1:91" ht="12.75">
      <c r="A430" s="9"/>
      <c r="E430" s="14"/>
      <c r="F430" s="35"/>
      <c r="G430" s="2"/>
      <c r="J430" s="7"/>
      <c r="M430" s="2"/>
      <c r="W430" s="47"/>
      <c r="X430" s="47"/>
      <c r="AD430" s="47"/>
      <c r="AL430" s="7"/>
      <c r="AM430" s="37"/>
      <c r="AN430" s="37"/>
      <c r="AO430" s="37"/>
      <c r="AP430" s="37"/>
      <c r="AQ430" s="37"/>
      <c r="AR430" s="37"/>
      <c r="AS430" s="37"/>
      <c r="AT430" s="37"/>
      <c r="AU430" s="37"/>
      <c r="AV430" s="37"/>
      <c r="BI430" s="7"/>
      <c r="BR430" s="36"/>
      <c r="BU430" s="20"/>
      <c r="BY430" s="47"/>
      <c r="BZ430" s="47"/>
      <c r="CL430" s="16"/>
      <c r="CM430" s="2"/>
    </row>
    <row r="431" spans="1:91" ht="12.75">
      <c r="A431" s="9"/>
      <c r="E431" s="14"/>
      <c r="F431" s="35"/>
      <c r="G431" s="2"/>
      <c r="J431" s="7"/>
      <c r="M431" s="2"/>
      <c r="W431" s="47"/>
      <c r="X431" s="47"/>
      <c r="AD431" s="47"/>
      <c r="AL431" s="7"/>
      <c r="AM431" s="37"/>
      <c r="AN431" s="37"/>
      <c r="AO431" s="37"/>
      <c r="AP431" s="37"/>
      <c r="AQ431" s="37"/>
      <c r="AR431" s="37"/>
      <c r="AS431" s="37"/>
      <c r="AT431" s="37"/>
      <c r="AU431" s="37"/>
      <c r="AV431" s="37"/>
      <c r="BI431" s="7"/>
      <c r="BR431" s="36"/>
      <c r="BU431" s="20"/>
      <c r="BY431" s="47"/>
      <c r="BZ431" s="47"/>
      <c r="CL431" s="16"/>
      <c r="CM431" s="2"/>
    </row>
    <row r="432" spans="1:91" ht="12.75">
      <c r="A432" s="9"/>
      <c r="E432" s="14"/>
      <c r="F432" s="35"/>
      <c r="G432" s="2"/>
      <c r="J432" s="7"/>
      <c r="M432" s="2"/>
      <c r="W432" s="47"/>
      <c r="X432" s="47"/>
      <c r="AD432" s="47"/>
      <c r="AL432" s="7"/>
      <c r="AM432" s="37"/>
      <c r="AN432" s="37"/>
      <c r="AO432" s="37"/>
      <c r="AP432" s="37"/>
      <c r="AQ432" s="37"/>
      <c r="AR432" s="37"/>
      <c r="AS432" s="37"/>
      <c r="AT432" s="37"/>
      <c r="AU432" s="37"/>
      <c r="AV432" s="37"/>
      <c r="BI432" s="7"/>
      <c r="BR432" s="36"/>
      <c r="BU432" s="20"/>
      <c r="BY432" s="47"/>
      <c r="BZ432" s="47"/>
      <c r="CL432" s="16"/>
      <c r="CM432" s="2"/>
    </row>
    <row r="433" spans="1:91" ht="12.75">
      <c r="A433" s="9"/>
      <c r="E433" s="14"/>
      <c r="F433" s="35"/>
      <c r="G433" s="2"/>
      <c r="J433" s="7"/>
      <c r="M433" s="2"/>
      <c r="W433" s="47"/>
      <c r="X433" s="47"/>
      <c r="AD433" s="47"/>
      <c r="AL433" s="7"/>
      <c r="AM433" s="37"/>
      <c r="AN433" s="37"/>
      <c r="AO433" s="37"/>
      <c r="AP433" s="37"/>
      <c r="AQ433" s="37"/>
      <c r="AR433" s="37"/>
      <c r="AS433" s="37"/>
      <c r="AT433" s="37"/>
      <c r="AU433" s="37"/>
      <c r="AV433" s="37"/>
      <c r="BI433" s="7"/>
      <c r="BR433" s="36"/>
      <c r="BU433" s="20"/>
      <c r="BY433" s="47"/>
      <c r="BZ433" s="47"/>
      <c r="CL433" s="16"/>
      <c r="CM433" s="2"/>
    </row>
    <row r="434" spans="1:91" ht="12.75">
      <c r="A434" s="9"/>
      <c r="E434" s="14"/>
      <c r="F434" s="35"/>
      <c r="G434" s="2"/>
      <c r="M434" s="2"/>
      <c r="AD434" s="47"/>
      <c r="AM434" s="37"/>
      <c r="AN434" s="37"/>
      <c r="AO434" s="37"/>
      <c r="AP434" s="37"/>
      <c r="AQ434" s="37"/>
      <c r="AR434" s="37"/>
      <c r="AS434" s="37"/>
      <c r="AT434" s="37"/>
      <c r="AU434" s="37"/>
      <c r="AV434" s="37"/>
      <c r="BU434" s="20"/>
      <c r="CM434" s="2"/>
    </row>
    <row r="435" spans="1:91" ht="12.75">
      <c r="A435" s="9"/>
      <c r="E435" s="14"/>
      <c r="F435" s="35"/>
      <c r="G435" s="2"/>
      <c r="J435" s="7"/>
      <c r="M435" s="2"/>
      <c r="W435" s="47"/>
      <c r="X435" s="47"/>
      <c r="AD435" s="47"/>
      <c r="AL435" s="7"/>
      <c r="AM435" s="37"/>
      <c r="AN435" s="37"/>
      <c r="AO435" s="37"/>
      <c r="AP435" s="37"/>
      <c r="AQ435" s="37"/>
      <c r="AR435" s="37"/>
      <c r="AS435" s="37"/>
      <c r="AT435" s="37"/>
      <c r="AU435" s="37"/>
      <c r="AV435" s="37"/>
      <c r="BI435" s="7"/>
      <c r="BR435" s="36"/>
      <c r="BU435" s="20"/>
      <c r="BY435" s="47"/>
      <c r="BZ435" s="47"/>
      <c r="CL435" s="16"/>
      <c r="CM435" s="2"/>
    </row>
    <row r="436" spans="1:91" ht="12.75">
      <c r="A436" s="9"/>
      <c r="E436" s="14"/>
      <c r="F436" s="35"/>
      <c r="G436" s="2"/>
      <c r="J436" s="7"/>
      <c r="M436" s="2"/>
      <c r="W436" s="47"/>
      <c r="X436" s="47"/>
      <c r="AD436" s="47"/>
      <c r="AL436" s="7"/>
      <c r="AM436" s="37"/>
      <c r="AN436" s="37"/>
      <c r="AO436" s="37"/>
      <c r="AP436" s="37"/>
      <c r="AQ436" s="37"/>
      <c r="AR436" s="37"/>
      <c r="AS436" s="37"/>
      <c r="AT436" s="37"/>
      <c r="AU436" s="37"/>
      <c r="AV436" s="37"/>
      <c r="BI436" s="7"/>
      <c r="BR436" s="36"/>
      <c r="BU436" s="20"/>
      <c r="BY436" s="47"/>
      <c r="BZ436" s="47"/>
      <c r="CL436" s="16"/>
      <c r="CM436" s="2"/>
    </row>
    <row r="437" spans="1:91" ht="12.75">
      <c r="A437" s="9"/>
      <c r="E437" s="14"/>
      <c r="F437" s="35"/>
      <c r="G437" s="2"/>
      <c r="M437" s="2"/>
      <c r="AM437" s="37"/>
      <c r="AN437" s="37"/>
      <c r="AO437" s="37"/>
      <c r="AP437" s="37"/>
      <c r="AQ437" s="37"/>
      <c r="AR437" s="37"/>
      <c r="AS437" s="37"/>
      <c r="AT437" s="37"/>
      <c r="AU437" s="37"/>
      <c r="AV437" s="37"/>
      <c r="BR437" s="36"/>
      <c r="BU437" s="20"/>
      <c r="BY437" s="47"/>
      <c r="BZ437" s="47"/>
      <c r="CM437" s="2"/>
    </row>
    <row r="438" spans="1:91" ht="12.75">
      <c r="A438" s="9"/>
      <c r="E438" s="14"/>
      <c r="F438" s="35"/>
      <c r="G438" s="2"/>
      <c r="J438" s="7"/>
      <c r="M438" s="2"/>
      <c r="W438" s="47"/>
      <c r="X438" s="47"/>
      <c r="AD438" s="47"/>
      <c r="AL438" s="7"/>
      <c r="AM438" s="37"/>
      <c r="AN438" s="37"/>
      <c r="AO438" s="37"/>
      <c r="AP438" s="37"/>
      <c r="AQ438" s="37"/>
      <c r="AR438" s="37"/>
      <c r="AS438" s="37"/>
      <c r="AT438" s="37"/>
      <c r="AU438" s="37"/>
      <c r="AV438" s="37"/>
      <c r="AW438" s="7"/>
      <c r="BR438" s="36"/>
      <c r="BU438" s="20"/>
      <c r="BY438" s="47"/>
      <c r="BZ438" s="47"/>
      <c r="CL438" s="16"/>
      <c r="CM438" s="2"/>
    </row>
    <row r="439" spans="1:91" ht="12.75">
      <c r="A439" s="9"/>
      <c r="E439" s="14"/>
      <c r="F439" s="35"/>
      <c r="G439" s="2"/>
      <c r="J439" s="7"/>
      <c r="M439" s="2"/>
      <c r="W439" s="47"/>
      <c r="X439" s="47"/>
      <c r="AD439" s="47"/>
      <c r="AL439" s="7"/>
      <c r="AM439" s="37"/>
      <c r="AN439" s="37"/>
      <c r="AO439" s="37"/>
      <c r="AP439" s="37"/>
      <c r="AQ439" s="37"/>
      <c r="AR439" s="37"/>
      <c r="AS439" s="37"/>
      <c r="AT439" s="37"/>
      <c r="AU439" s="37"/>
      <c r="AV439" s="37"/>
      <c r="AW439" s="7"/>
      <c r="BR439" s="36"/>
      <c r="BU439" s="20"/>
      <c r="BV439" s="47"/>
      <c r="BW439" s="47"/>
      <c r="BX439" s="40"/>
      <c r="BY439" s="47"/>
      <c r="BZ439" s="47"/>
      <c r="CL439" s="16"/>
      <c r="CM439" s="2"/>
    </row>
    <row r="440" spans="1:91" ht="12.75">
      <c r="A440" s="9"/>
      <c r="E440" s="14"/>
      <c r="F440" s="35"/>
      <c r="G440" s="2"/>
      <c r="J440" s="7"/>
      <c r="M440" s="2"/>
      <c r="W440" s="47"/>
      <c r="X440" s="47"/>
      <c r="AD440" s="47"/>
      <c r="AL440" s="7"/>
      <c r="AM440" s="37"/>
      <c r="AN440" s="37"/>
      <c r="AO440" s="37"/>
      <c r="AP440" s="37"/>
      <c r="AQ440" s="37"/>
      <c r="AR440" s="37"/>
      <c r="AS440" s="37"/>
      <c r="AT440" s="37"/>
      <c r="AU440" s="37"/>
      <c r="AV440" s="37"/>
      <c r="BD440" s="7"/>
      <c r="BR440" s="36"/>
      <c r="BU440" s="20"/>
      <c r="BY440" s="47"/>
      <c r="BZ440" s="47"/>
      <c r="CL440" s="16"/>
      <c r="CM440" s="2"/>
    </row>
    <row r="441" spans="1:91" ht="12.75">
      <c r="A441" s="9"/>
      <c r="E441" s="14"/>
      <c r="F441" s="35"/>
      <c r="G441" s="2"/>
      <c r="J441" s="7"/>
      <c r="M441" s="2"/>
      <c r="W441" s="47"/>
      <c r="X441" s="47"/>
      <c r="AD441" s="47"/>
      <c r="AL441" s="7"/>
      <c r="AM441" s="37"/>
      <c r="AN441" s="37"/>
      <c r="AO441" s="37"/>
      <c r="AP441" s="37"/>
      <c r="AQ441" s="37"/>
      <c r="AR441" s="37"/>
      <c r="AS441" s="37"/>
      <c r="AT441" s="37"/>
      <c r="AU441" s="37"/>
      <c r="AV441" s="37"/>
      <c r="BD441" s="7"/>
      <c r="BR441" s="36"/>
      <c r="BU441" s="20"/>
      <c r="BY441" s="47"/>
      <c r="BZ441" s="47"/>
      <c r="CL441" s="16"/>
      <c r="CM441" s="2"/>
    </row>
    <row r="442" spans="1:91" ht="12.75">
      <c r="A442" s="9"/>
      <c r="E442" s="14"/>
      <c r="F442" s="35"/>
      <c r="G442" s="2"/>
      <c r="J442" s="7"/>
      <c r="M442" s="2"/>
      <c r="W442" s="47"/>
      <c r="X442" s="47"/>
      <c r="AD442" s="47"/>
      <c r="AL442" s="7"/>
      <c r="AM442" s="37"/>
      <c r="AN442" s="37"/>
      <c r="AO442" s="37"/>
      <c r="AP442" s="37"/>
      <c r="AQ442" s="37"/>
      <c r="AR442" s="37"/>
      <c r="AS442" s="37"/>
      <c r="AT442" s="37"/>
      <c r="AU442" s="37"/>
      <c r="AV442" s="37"/>
      <c r="AY442" s="7"/>
      <c r="BF442" s="7"/>
      <c r="BG442" s="17"/>
      <c r="BH442" s="17"/>
      <c r="BR442" s="36"/>
      <c r="BU442" s="20"/>
      <c r="BY442" s="47"/>
      <c r="BZ442" s="47"/>
      <c r="CL442" s="16"/>
      <c r="CM442" s="2"/>
    </row>
    <row r="443" spans="1:91" ht="12.75">
      <c r="A443" s="9"/>
      <c r="E443" s="14"/>
      <c r="F443" s="35"/>
      <c r="G443" s="2"/>
      <c r="J443" s="7"/>
      <c r="M443" s="2"/>
      <c r="W443" s="47"/>
      <c r="X443" s="47"/>
      <c r="AD443" s="47"/>
      <c r="AL443" s="7"/>
      <c r="AM443" s="37"/>
      <c r="AN443" s="37"/>
      <c r="AO443" s="37"/>
      <c r="AP443" s="37"/>
      <c r="AQ443" s="37"/>
      <c r="AR443" s="37"/>
      <c r="AS443" s="37"/>
      <c r="AT443" s="37"/>
      <c r="AU443" s="37"/>
      <c r="AV443" s="37"/>
      <c r="AY443" s="7"/>
      <c r="BF443" s="7"/>
      <c r="BG443" s="17"/>
      <c r="BH443" s="17"/>
      <c r="BR443" s="36"/>
      <c r="BU443" s="20"/>
      <c r="BY443" s="47"/>
      <c r="BZ443" s="47"/>
      <c r="CL443" s="16"/>
      <c r="CM443" s="2"/>
    </row>
    <row r="444" spans="1:91" ht="12.75">
      <c r="A444" s="9"/>
      <c r="E444" s="14"/>
      <c r="F444" s="35"/>
      <c r="G444" s="2"/>
      <c r="M444" s="2"/>
      <c r="W444" s="47"/>
      <c r="X444" s="47"/>
      <c r="AM444" s="37"/>
      <c r="AN444" s="37"/>
      <c r="AO444" s="37"/>
      <c r="AP444" s="37"/>
      <c r="AQ444" s="37"/>
      <c r="AR444" s="37"/>
      <c r="AS444" s="37"/>
      <c r="AT444" s="37"/>
      <c r="AU444" s="37"/>
      <c r="AV444" s="37"/>
      <c r="BR444" s="36"/>
      <c r="BU444" s="20"/>
      <c r="BY444" s="47"/>
      <c r="BZ444" s="47"/>
      <c r="CM444" s="2"/>
    </row>
    <row r="445" spans="1:91" ht="12.75">
      <c r="A445" s="9"/>
      <c r="E445" s="14"/>
      <c r="F445" s="35"/>
      <c r="G445" s="2"/>
      <c r="J445" s="7"/>
      <c r="M445" s="2"/>
      <c r="W445" s="47"/>
      <c r="X445" s="47"/>
      <c r="AD445" s="47"/>
      <c r="AL445" s="7"/>
      <c r="AM445" s="37"/>
      <c r="AN445" s="37"/>
      <c r="AO445" s="37"/>
      <c r="AP445" s="37"/>
      <c r="AQ445" s="37"/>
      <c r="AR445" s="37"/>
      <c r="AS445" s="37"/>
      <c r="AT445" s="37"/>
      <c r="AU445" s="37"/>
      <c r="AV445" s="37"/>
      <c r="BI445" s="7"/>
      <c r="BR445" s="36"/>
      <c r="BU445" s="20"/>
      <c r="BY445" s="47"/>
      <c r="BZ445" s="47"/>
      <c r="CL445" s="16"/>
      <c r="CM445" s="2"/>
    </row>
    <row r="446" spans="1:91" ht="12.75">
      <c r="A446" s="9"/>
      <c r="E446" s="14"/>
      <c r="F446" s="35"/>
      <c r="G446" s="2"/>
      <c r="J446" s="7"/>
      <c r="M446" s="2"/>
      <c r="W446" s="47"/>
      <c r="X446" s="47"/>
      <c r="AD446" s="47"/>
      <c r="AL446" s="7"/>
      <c r="AM446" s="37"/>
      <c r="AN446" s="37"/>
      <c r="AO446" s="37"/>
      <c r="AP446" s="37"/>
      <c r="AQ446" s="37"/>
      <c r="AR446" s="37"/>
      <c r="AS446" s="37"/>
      <c r="AT446" s="37"/>
      <c r="AU446" s="37"/>
      <c r="AV446" s="37"/>
      <c r="BI446" s="7"/>
      <c r="BR446" s="36"/>
      <c r="BU446" s="20"/>
      <c r="BY446" s="47"/>
      <c r="BZ446" s="47"/>
      <c r="CL446" s="16"/>
      <c r="CM446" s="2"/>
    </row>
    <row r="447" spans="1:91" ht="12.75">
      <c r="A447" s="9"/>
      <c r="E447" s="14"/>
      <c r="F447" s="35"/>
      <c r="G447" s="2"/>
      <c r="J447" s="7"/>
      <c r="M447" s="2"/>
      <c r="W447" s="47"/>
      <c r="X447" s="47"/>
      <c r="AD447" s="47"/>
      <c r="AL447" s="7"/>
      <c r="AM447" s="37"/>
      <c r="AN447" s="37"/>
      <c r="AO447" s="37"/>
      <c r="AP447" s="37"/>
      <c r="AQ447" s="37"/>
      <c r="AR447" s="37"/>
      <c r="AS447" s="37"/>
      <c r="AT447" s="37"/>
      <c r="AU447" s="37"/>
      <c r="AV447" s="37"/>
      <c r="BA447" s="7"/>
      <c r="BR447" s="36"/>
      <c r="BU447" s="20"/>
      <c r="BY447" s="47"/>
      <c r="BZ447" s="47"/>
      <c r="CL447" s="16"/>
      <c r="CM447" s="2"/>
    </row>
    <row r="448" spans="1:91" ht="12.75">
      <c r="A448" s="9"/>
      <c r="E448" s="14"/>
      <c r="F448" s="35"/>
      <c r="G448" s="2"/>
      <c r="J448" s="7"/>
      <c r="M448" s="2"/>
      <c r="W448" s="47"/>
      <c r="X448" s="47"/>
      <c r="AD448" s="47"/>
      <c r="AL448" s="7"/>
      <c r="AM448" s="37"/>
      <c r="AN448" s="37"/>
      <c r="AO448" s="37"/>
      <c r="AP448" s="37"/>
      <c r="AQ448" s="37"/>
      <c r="AR448" s="37"/>
      <c r="AS448" s="37"/>
      <c r="AT448" s="37"/>
      <c r="AU448" s="37"/>
      <c r="AV448" s="37"/>
      <c r="BB448" s="7"/>
      <c r="BR448" s="36"/>
      <c r="BU448" s="20"/>
      <c r="BY448" s="47"/>
      <c r="BZ448" s="47"/>
      <c r="CL448" s="16"/>
      <c r="CM448" s="2"/>
    </row>
    <row r="449" spans="1:91" ht="12.75">
      <c r="A449" s="9"/>
      <c r="E449" s="14"/>
      <c r="F449" s="35"/>
      <c r="G449" s="2"/>
      <c r="J449" s="7"/>
      <c r="M449" s="2"/>
      <c r="W449" s="47"/>
      <c r="X449" s="47"/>
      <c r="AD449" s="47"/>
      <c r="AL449" s="7"/>
      <c r="AM449" s="37"/>
      <c r="AN449" s="37"/>
      <c r="AO449" s="37"/>
      <c r="AP449" s="37"/>
      <c r="AQ449" s="37"/>
      <c r="AR449" s="37"/>
      <c r="AS449" s="37"/>
      <c r="AT449" s="37"/>
      <c r="AU449" s="37"/>
      <c r="AV449" s="37"/>
      <c r="BI449" s="7"/>
      <c r="BR449" s="36"/>
      <c r="BU449" s="20"/>
      <c r="BY449" s="47"/>
      <c r="BZ449" s="47"/>
      <c r="CL449" s="16"/>
      <c r="CM449" s="2"/>
    </row>
    <row r="450" spans="1:91" ht="12.75">
      <c r="A450" s="9"/>
      <c r="E450" s="14"/>
      <c r="F450" s="35"/>
      <c r="G450" s="2"/>
      <c r="J450" s="7"/>
      <c r="M450" s="2"/>
      <c r="W450" s="47"/>
      <c r="X450" s="47"/>
      <c r="AD450" s="47"/>
      <c r="AL450" s="7"/>
      <c r="AM450" s="37"/>
      <c r="AN450" s="37"/>
      <c r="AO450" s="37"/>
      <c r="AP450" s="37"/>
      <c r="AQ450" s="37"/>
      <c r="AR450" s="37"/>
      <c r="AS450" s="37"/>
      <c r="AT450" s="37"/>
      <c r="AU450" s="37"/>
      <c r="AV450" s="37"/>
      <c r="BI450" s="7"/>
      <c r="BR450" s="36"/>
      <c r="BU450" s="20"/>
      <c r="BY450" s="47"/>
      <c r="BZ450" s="47"/>
      <c r="CL450" s="16"/>
      <c r="CM450" s="2"/>
    </row>
    <row r="451" spans="1:91" ht="12.75">
      <c r="A451" s="9"/>
      <c r="E451" s="14"/>
      <c r="F451" s="35"/>
      <c r="G451" s="2"/>
      <c r="J451" s="7"/>
      <c r="M451" s="2"/>
      <c r="W451" s="47"/>
      <c r="X451" s="47"/>
      <c r="AD451" s="47"/>
      <c r="AL451" s="7"/>
      <c r="AM451" s="37"/>
      <c r="AN451" s="37"/>
      <c r="AO451" s="37"/>
      <c r="AP451" s="37"/>
      <c r="AQ451" s="37"/>
      <c r="AR451" s="37"/>
      <c r="AS451" s="37"/>
      <c r="AT451" s="37"/>
      <c r="AU451" s="37"/>
      <c r="AV451" s="37"/>
      <c r="BR451" s="36"/>
      <c r="BU451" s="20"/>
      <c r="BY451" s="47"/>
      <c r="BZ451" s="47"/>
      <c r="CL451" s="16"/>
      <c r="CM451" s="2"/>
    </row>
    <row r="452" spans="1:91" ht="12.75">
      <c r="A452" s="9"/>
      <c r="E452" s="14"/>
      <c r="F452" s="35"/>
      <c r="G452" s="2"/>
      <c r="J452" s="7"/>
      <c r="M452" s="2"/>
      <c r="W452" s="47"/>
      <c r="X452" s="47"/>
      <c r="AD452" s="47"/>
      <c r="AL452" s="7"/>
      <c r="AM452" s="37"/>
      <c r="AN452" s="37"/>
      <c r="AO452" s="37"/>
      <c r="AP452" s="37"/>
      <c r="AQ452" s="37"/>
      <c r="AR452" s="37"/>
      <c r="AS452" s="37"/>
      <c r="AT452" s="37"/>
      <c r="AU452" s="37"/>
      <c r="AV452" s="37"/>
      <c r="BR452" s="36"/>
      <c r="BU452" s="20"/>
      <c r="BY452" s="47"/>
      <c r="BZ452" s="47"/>
      <c r="CL452" s="16"/>
      <c r="CM452" s="2"/>
    </row>
    <row r="453" spans="1:91" ht="12.75">
      <c r="A453" s="9"/>
      <c r="E453" s="14"/>
      <c r="F453" s="35"/>
      <c r="G453" s="2"/>
      <c r="J453" s="7"/>
      <c r="M453" s="2"/>
      <c r="W453" s="47"/>
      <c r="X453" s="47"/>
      <c r="AD453" s="47"/>
      <c r="AL453" s="7"/>
      <c r="AM453" s="37"/>
      <c r="AN453" s="37"/>
      <c r="AO453" s="37"/>
      <c r="AP453" s="37"/>
      <c r="AQ453" s="37"/>
      <c r="AR453" s="37"/>
      <c r="AS453" s="37"/>
      <c r="AT453" s="37"/>
      <c r="AU453" s="37"/>
      <c r="AV453" s="37"/>
      <c r="AZ453" s="7"/>
      <c r="BR453" s="36"/>
      <c r="BU453" s="20"/>
      <c r="BY453" s="47"/>
      <c r="BZ453" s="47"/>
      <c r="CL453" s="16"/>
      <c r="CM453" s="2"/>
    </row>
    <row r="454" spans="1:91" ht="12.75">
      <c r="A454" s="9"/>
      <c r="E454" s="14"/>
      <c r="F454" s="35"/>
      <c r="G454" s="2"/>
      <c r="J454" s="7"/>
      <c r="M454" s="2"/>
      <c r="W454" s="47"/>
      <c r="X454" s="47"/>
      <c r="AL454" s="7"/>
      <c r="AM454" s="37"/>
      <c r="AN454" s="37"/>
      <c r="AO454" s="37"/>
      <c r="AP454" s="37"/>
      <c r="AQ454" s="37"/>
      <c r="AR454" s="37"/>
      <c r="AS454" s="37"/>
      <c r="AT454" s="37"/>
      <c r="AU454" s="37"/>
      <c r="AV454" s="37"/>
      <c r="BR454" s="36"/>
      <c r="BU454" s="20"/>
      <c r="BY454" s="47"/>
      <c r="BZ454" s="47"/>
      <c r="CM454" s="2"/>
    </row>
    <row r="455" spans="1:91" ht="12.75">
      <c r="A455" s="9"/>
      <c r="E455" s="14"/>
      <c r="F455" s="35"/>
      <c r="G455" s="2"/>
      <c r="J455" s="7"/>
      <c r="M455" s="2"/>
      <c r="W455" s="47"/>
      <c r="X455" s="47"/>
      <c r="AD455" s="47"/>
      <c r="AL455" s="7"/>
      <c r="BI455" s="7"/>
      <c r="BR455" s="36"/>
      <c r="BU455" s="20"/>
      <c r="BY455" s="47"/>
      <c r="BZ455" s="47"/>
      <c r="CL455" s="16"/>
      <c r="CM455" s="2"/>
    </row>
    <row r="456" spans="1:91" ht="12.75">
      <c r="A456" s="9"/>
      <c r="E456" s="14"/>
      <c r="F456" s="35"/>
      <c r="G456" s="2"/>
      <c r="J456" s="7"/>
      <c r="M456" s="2"/>
      <c r="W456" s="47"/>
      <c r="X456" s="47"/>
      <c r="AD456" s="47"/>
      <c r="AL456" s="7"/>
      <c r="BI456" s="7"/>
      <c r="BR456" s="36"/>
      <c r="BU456" s="20"/>
      <c r="BY456" s="47"/>
      <c r="BZ456" s="47"/>
      <c r="CL456" s="16"/>
      <c r="CM456" s="2"/>
    </row>
    <row r="457" spans="1:91" ht="12.75">
      <c r="A457" s="9"/>
      <c r="E457" s="14"/>
      <c r="F457" s="35"/>
      <c r="G457" s="2"/>
      <c r="J457" s="7"/>
      <c r="M457" s="2"/>
      <c r="W457" s="47"/>
      <c r="X457" s="47"/>
      <c r="AD457" s="47"/>
      <c r="AL457" s="7"/>
      <c r="BI457" s="7"/>
      <c r="BR457" s="36"/>
      <c r="BU457" s="20"/>
      <c r="BY457" s="47"/>
      <c r="BZ457" s="47"/>
      <c r="CL457" s="16"/>
      <c r="CM457" s="2"/>
    </row>
    <row r="458" spans="1:91" ht="12.75">
      <c r="A458" s="9"/>
      <c r="E458" s="14"/>
      <c r="F458" s="35"/>
      <c r="G458" s="2"/>
      <c r="J458" s="7"/>
      <c r="M458" s="2"/>
      <c r="W458" s="47"/>
      <c r="X458" s="47"/>
      <c r="AD458" s="47"/>
      <c r="AL458" s="7"/>
      <c r="AY458" s="7"/>
      <c r="BR458" s="36"/>
      <c r="BU458" s="20"/>
      <c r="BY458" s="47"/>
      <c r="BZ458" s="47"/>
      <c r="CL458" s="16"/>
      <c r="CM458" s="2"/>
    </row>
    <row r="459" spans="1:91" ht="12.75">
      <c r="A459" s="9"/>
      <c r="E459" s="14"/>
      <c r="F459" s="35"/>
      <c r="G459" s="2"/>
      <c r="J459" s="7"/>
      <c r="M459" s="2"/>
      <c r="W459" s="47"/>
      <c r="X459" s="47"/>
      <c r="AD459" s="47"/>
      <c r="AL459" s="7"/>
      <c r="BF459" s="7"/>
      <c r="BG459" s="17"/>
      <c r="BH459" s="17"/>
      <c r="BR459" s="36"/>
      <c r="BU459" s="20"/>
      <c r="BY459" s="47"/>
      <c r="BZ459" s="47"/>
      <c r="CL459" s="16"/>
      <c r="CM459" s="2"/>
    </row>
    <row r="460" spans="1:91" ht="12.75">
      <c r="A460" s="9"/>
      <c r="E460" s="14"/>
      <c r="F460" s="35"/>
      <c r="G460" s="2"/>
      <c r="J460" s="7"/>
      <c r="M460" s="2"/>
      <c r="W460" s="47"/>
      <c r="X460" s="47"/>
      <c r="AD460" s="47"/>
      <c r="AL460" s="7"/>
      <c r="BF460" s="7"/>
      <c r="BG460" s="17"/>
      <c r="BH460" s="17"/>
      <c r="BR460" s="36"/>
      <c r="BU460" s="20"/>
      <c r="BY460" s="47"/>
      <c r="BZ460" s="47"/>
      <c r="CL460" s="16"/>
      <c r="CM460" s="2"/>
    </row>
    <row r="461" spans="1:91" ht="12.75">
      <c r="A461" s="9"/>
      <c r="E461" s="14"/>
      <c r="F461" s="35"/>
      <c r="G461" s="2"/>
      <c r="M461" s="2"/>
      <c r="W461" s="47"/>
      <c r="X461" s="47"/>
      <c r="AM461" s="37"/>
      <c r="AN461" s="37"/>
      <c r="AO461" s="37"/>
      <c r="AP461" s="37"/>
      <c r="AQ461" s="37"/>
      <c r="AR461" s="37"/>
      <c r="AS461" s="37"/>
      <c r="AT461" s="37"/>
      <c r="AU461" s="37"/>
      <c r="AV461" s="37"/>
      <c r="BR461" s="36"/>
      <c r="BU461" s="20"/>
      <c r="BY461" s="47"/>
      <c r="BZ461" s="47"/>
      <c r="CL461" s="16"/>
      <c r="CM461" s="2"/>
    </row>
    <row r="462" spans="1:91" ht="12.75">
      <c r="A462" s="9"/>
      <c r="E462" s="14"/>
      <c r="F462" s="35"/>
      <c r="G462" s="2"/>
      <c r="M462" s="2"/>
      <c r="W462" s="47"/>
      <c r="X462" s="47"/>
      <c r="AM462" s="37"/>
      <c r="AN462" s="37"/>
      <c r="AO462" s="37"/>
      <c r="AP462" s="37"/>
      <c r="AQ462" s="37"/>
      <c r="AR462" s="37"/>
      <c r="AS462" s="37"/>
      <c r="AT462" s="37"/>
      <c r="AU462" s="37"/>
      <c r="AV462" s="37"/>
      <c r="BR462" s="36"/>
      <c r="BU462" s="20"/>
      <c r="BY462" s="47"/>
      <c r="BZ462" s="47"/>
      <c r="CL462" s="16"/>
      <c r="CM462" s="2"/>
    </row>
    <row r="463" spans="1:91" ht="12.75">
      <c r="A463" s="9"/>
      <c r="E463" s="14"/>
      <c r="F463" s="35"/>
      <c r="G463" s="2"/>
      <c r="M463" s="2"/>
      <c r="AM463" s="37"/>
      <c r="AN463" s="37"/>
      <c r="AO463" s="37"/>
      <c r="AP463" s="37"/>
      <c r="AQ463" s="37"/>
      <c r="AR463" s="37"/>
      <c r="AS463" s="37"/>
      <c r="AT463" s="37"/>
      <c r="AU463" s="37"/>
      <c r="AV463" s="37"/>
      <c r="BR463" s="36"/>
      <c r="BU463" s="20"/>
      <c r="BY463" s="47"/>
      <c r="BZ463" s="47"/>
      <c r="CL463" s="16"/>
      <c r="CM463" s="2"/>
    </row>
    <row r="464" spans="1:91" ht="12.75">
      <c r="A464" s="9"/>
      <c r="E464" s="14"/>
      <c r="F464" s="35"/>
      <c r="G464" s="2"/>
      <c r="M464" s="2"/>
      <c r="CM464" s="2"/>
    </row>
    <row r="465" spans="1:91" ht="12.75">
      <c r="A465" s="9"/>
      <c r="E465" s="14"/>
      <c r="F465" s="35"/>
      <c r="G465" s="2"/>
      <c r="M465" s="2"/>
      <c r="CM465" s="2"/>
    </row>
    <row r="466" spans="1:91" ht="12.75">
      <c r="A466" s="9"/>
      <c r="E466" s="14"/>
      <c r="F466" s="35"/>
      <c r="G466" s="2"/>
      <c r="M466" s="2"/>
      <c r="CM466" s="2"/>
    </row>
    <row r="467" spans="1:91" ht="12.75">
      <c r="A467" s="9"/>
      <c r="E467" s="14"/>
      <c r="F467" s="35"/>
      <c r="G467" s="2"/>
      <c r="M467" s="2"/>
      <c r="CM467" s="2"/>
    </row>
    <row r="468" spans="1:91" ht="12.75">
      <c r="A468" s="9"/>
      <c r="E468" s="14"/>
      <c r="F468" s="35"/>
      <c r="G468" s="2"/>
      <c r="M468" s="2"/>
      <c r="CM468" s="2"/>
    </row>
    <row r="469" spans="1:91" ht="12.75">
      <c r="A469" s="9"/>
      <c r="E469" s="14"/>
      <c r="F469" s="35"/>
      <c r="G469" s="2"/>
      <c r="M469" s="2"/>
      <c r="CM469" s="2"/>
    </row>
    <row r="470" spans="1:91" ht="12.75">
      <c r="A470" s="9"/>
      <c r="E470" s="14"/>
      <c r="F470" s="35"/>
      <c r="G470" s="2"/>
      <c r="M470" s="2"/>
      <c r="CM470" s="2"/>
    </row>
    <row r="471" spans="1:91" ht="12.75">
      <c r="A471" s="9"/>
      <c r="E471" s="14"/>
      <c r="F471" s="35"/>
      <c r="G471" s="2"/>
      <c r="M471" s="2"/>
      <c r="CM471" s="2"/>
    </row>
    <row r="472" spans="1:91" ht="12.75">
      <c r="A472" s="9"/>
      <c r="E472" s="14"/>
      <c r="F472" s="35"/>
      <c r="G472" s="2"/>
      <c r="M472" s="2"/>
      <c r="CM472" s="2"/>
    </row>
    <row r="473" spans="1:91" ht="12.75">
      <c r="A473" s="9"/>
      <c r="E473" s="14"/>
      <c r="F473" s="35"/>
      <c r="G473" s="2"/>
      <c r="M473" s="2"/>
      <c r="CM473" s="2"/>
    </row>
    <row r="474" spans="1:91" ht="12.75">
      <c r="A474" s="9"/>
      <c r="E474" s="14"/>
      <c r="F474" s="35"/>
      <c r="G474" s="2"/>
      <c r="M474" s="2"/>
      <c r="CM474" s="2"/>
    </row>
    <row r="475" spans="1:91" ht="12.75">
      <c r="A475" s="9"/>
      <c r="E475" s="14"/>
      <c r="F475" s="35"/>
      <c r="G475" s="2"/>
      <c r="M475" s="2"/>
      <c r="CM475" s="2"/>
    </row>
    <row r="476" spans="1:91" ht="12.75">
      <c r="A476" s="9"/>
      <c r="E476" s="14"/>
      <c r="F476" s="35"/>
      <c r="G476" s="2"/>
      <c r="M476" s="2"/>
      <c r="CM476" s="2"/>
    </row>
    <row r="477" spans="1:91" ht="12.75">
      <c r="A477" s="9"/>
      <c r="E477" s="14"/>
      <c r="F477" s="35"/>
      <c r="G477" s="2"/>
      <c r="M477" s="2"/>
      <c r="CM477" s="2"/>
    </row>
    <row r="478" spans="1:91" ht="12.75">
      <c r="A478" s="9"/>
      <c r="E478" s="14"/>
      <c r="F478" s="35"/>
      <c r="G478" s="2"/>
      <c r="M478" s="2"/>
      <c r="CM478" s="2"/>
    </row>
    <row r="479" spans="1:91" ht="12.75">
      <c r="A479" s="9"/>
      <c r="E479" s="14"/>
      <c r="F479" s="35"/>
      <c r="G479" s="2"/>
      <c r="M479" s="2"/>
      <c r="CM479" s="2"/>
    </row>
    <row r="480" spans="1:91" ht="12.75">
      <c r="A480" s="9"/>
      <c r="E480" s="14"/>
      <c r="F480" s="35"/>
      <c r="G480" s="2"/>
      <c r="M480" s="2"/>
      <c r="CM480" s="2"/>
    </row>
    <row r="481" spans="1:91" ht="12.75">
      <c r="A481" s="9"/>
      <c r="E481" s="14"/>
      <c r="F481" s="35"/>
      <c r="G481" s="2"/>
      <c r="M481" s="2"/>
      <c r="CM481" s="2"/>
    </row>
    <row r="482" spans="1:91" ht="12.75">
      <c r="A482" s="9"/>
      <c r="E482" s="14"/>
      <c r="F482" s="35"/>
      <c r="G482" s="2"/>
      <c r="M482" s="2"/>
      <c r="CM482" s="2"/>
    </row>
    <row r="483" spans="1:91" ht="12.75">
      <c r="A483" s="9"/>
      <c r="E483" s="14"/>
      <c r="F483" s="35"/>
      <c r="G483" s="2"/>
      <c r="M483" s="2"/>
      <c r="CM483" s="2"/>
    </row>
    <row r="484" spans="1:91" ht="12.75">
      <c r="A484" s="9"/>
      <c r="E484" s="14"/>
      <c r="F484" s="35"/>
      <c r="G484" s="2"/>
      <c r="M484" s="2"/>
      <c r="CM484" s="2"/>
    </row>
    <row r="485" spans="1:13" ht="12.75">
      <c r="A485" s="9"/>
      <c r="E485" s="14"/>
      <c r="F485" s="35"/>
      <c r="G485" s="2"/>
      <c r="M485" s="2"/>
    </row>
    <row r="486" spans="1:13" ht="12.75">
      <c r="A486" s="9"/>
      <c r="E486" s="14"/>
      <c r="F486" s="35"/>
      <c r="G486" s="2"/>
      <c r="M486" s="2"/>
    </row>
    <row r="487" spans="1:13" ht="12.75">
      <c r="A487" s="9"/>
      <c r="E487" s="14"/>
      <c r="F487" s="35"/>
      <c r="G487" s="2"/>
      <c r="M487" s="2"/>
    </row>
    <row r="488" spans="1:13" ht="12.75">
      <c r="A488" s="9"/>
      <c r="E488" s="14"/>
      <c r="F488" s="35"/>
      <c r="G488" s="2"/>
      <c r="M488" s="2"/>
    </row>
    <row r="489" spans="1:13" ht="12.75">
      <c r="A489" s="9"/>
      <c r="E489" s="14"/>
      <c r="F489" s="35"/>
      <c r="G489" s="2"/>
      <c r="M489" s="2"/>
    </row>
    <row r="490" spans="1:13" ht="12.75">
      <c r="A490" s="9"/>
      <c r="E490" s="14"/>
      <c r="F490" s="35"/>
      <c r="G490" s="2"/>
      <c r="M490" s="2"/>
    </row>
    <row r="491" spans="1:13" ht="12.75">
      <c r="A491" s="9"/>
      <c r="E491" s="14"/>
      <c r="F491" s="35"/>
      <c r="G491" s="2"/>
      <c r="M491" s="2"/>
    </row>
    <row r="492" spans="1:13" ht="12.75">
      <c r="A492" s="9"/>
      <c r="E492" s="14"/>
      <c r="F492" s="35"/>
      <c r="G492" s="2"/>
      <c r="M492" s="2"/>
    </row>
    <row r="493" spans="1:13" ht="12.75">
      <c r="A493" s="9"/>
      <c r="E493" s="14"/>
      <c r="F493" s="35"/>
      <c r="G493" s="2"/>
      <c r="M493" s="2"/>
    </row>
    <row r="494" spans="1:13" ht="12.75">
      <c r="A494" s="9"/>
      <c r="E494" s="14"/>
      <c r="F494" s="35"/>
      <c r="G494" s="2"/>
      <c r="M494" s="2"/>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30.xml><?xml version="1.0" encoding="utf-8"?>
<worksheet xmlns="http://schemas.openxmlformats.org/spreadsheetml/2006/main" xmlns:r="http://schemas.openxmlformats.org/officeDocument/2006/relationships">
  <sheetPr>
    <tabColor indexed="35"/>
  </sheetPr>
  <dimension ref="A1:CO7"/>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5.7109375" style="0" customWidth="1"/>
    <col min="2" max="2" width="8.2812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43.28125" style="0" customWidth="1"/>
    <col min="10" max="10" width="7.57421875" style="0" customWidth="1"/>
    <col min="11" max="11" width="29.00390625" style="0" customWidth="1"/>
    <col min="12" max="12" width="6.28125" style="0" customWidth="1"/>
    <col min="13" max="13" width="7.57421875" style="0" customWidth="1"/>
    <col min="14" max="14" width="10.71093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3.8515625" style="0" customWidth="1"/>
    <col min="72" max="74" width="19.00390625" style="0" customWidth="1"/>
    <col min="75" max="75" width="10.1406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29.00390625" style="0" customWidth="1"/>
    <col min="90" max="90" width="9.421875" style="0" customWidth="1"/>
    <col min="91" max="91" width="13.421875" style="0" customWidth="1"/>
  </cols>
  <sheetData>
    <row r="1" spans="1:88" ht="12.75">
      <c r="A1" s="14"/>
      <c r="B1" s="14"/>
      <c r="C1" s="4" t="s">
        <v>336</v>
      </c>
      <c r="D1" s="3"/>
      <c r="E1" s="18"/>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218</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93"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31.xml><?xml version="1.0" encoding="utf-8"?>
<worksheet xmlns="http://schemas.openxmlformats.org/spreadsheetml/2006/main" xmlns:r="http://schemas.openxmlformats.org/officeDocument/2006/relationships">
  <sheetPr>
    <tabColor indexed="36"/>
  </sheetPr>
  <dimension ref="A1:CM7"/>
  <sheetViews>
    <sheetView zoomScalePageLayoutView="0" workbookViewId="0" topLeftCell="A1">
      <pane ySplit="7" topLeftCell="A8" activePane="bottomLeft" state="frozen"/>
      <selection pane="topLeft" activeCell="A1" sqref="A1"/>
      <selection pane="bottomLeft" activeCell="I53" sqref="I53"/>
    </sheetView>
  </sheetViews>
  <sheetFormatPr defaultColWidth="9.140625" defaultRowHeight="12.75"/>
  <cols>
    <col min="1" max="1" width="5.7109375" style="0" customWidth="1"/>
    <col min="2" max="2" width="8.2812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43.28125" style="0" customWidth="1"/>
    <col min="10" max="10" width="7.57421875" style="0" customWidth="1"/>
    <col min="11" max="11" width="29.00390625" style="0" customWidth="1"/>
    <col min="12" max="12" width="6.28125" style="0" customWidth="1"/>
    <col min="13" max="13" width="7.57421875" style="0" customWidth="1"/>
    <col min="14" max="14" width="10.71093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3.8515625" style="0" customWidth="1"/>
    <col min="72" max="74" width="19.00390625" style="0" customWidth="1"/>
    <col min="75" max="75" width="10.1406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29.00390625" style="0" customWidth="1"/>
    <col min="90" max="90" width="9.421875" style="0" customWidth="1"/>
    <col min="91" max="91" width="13.421875" style="0" customWidth="1"/>
  </cols>
  <sheetData>
    <row r="1" spans="1:88" ht="12.75">
      <c r="A1" s="14"/>
      <c r="B1" s="14"/>
      <c r="C1" s="4" t="s">
        <v>336</v>
      </c>
      <c r="D1" s="3"/>
      <c r="E1" s="18"/>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218</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91"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32.xml><?xml version="1.0" encoding="utf-8"?>
<worksheet xmlns="http://schemas.openxmlformats.org/spreadsheetml/2006/main" xmlns:r="http://schemas.openxmlformats.org/officeDocument/2006/relationships">
  <sheetPr>
    <tabColor indexed="37"/>
  </sheetPr>
  <dimension ref="A1:CM7"/>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5.7109375" style="0" customWidth="1"/>
    <col min="2" max="2" width="8.2812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43.28125" style="0" customWidth="1"/>
    <col min="10" max="10" width="7.57421875" style="0" customWidth="1"/>
    <col min="11" max="11" width="29.00390625" style="0" customWidth="1"/>
    <col min="12" max="12" width="6.28125" style="0" customWidth="1"/>
    <col min="13" max="13" width="7.57421875" style="0" customWidth="1"/>
    <col min="14" max="14" width="10.71093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3.8515625" style="0" customWidth="1"/>
    <col min="72" max="74" width="19.00390625" style="0" customWidth="1"/>
    <col min="75" max="75" width="10.1406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29.00390625" style="0" customWidth="1"/>
    <col min="90" max="90" width="9.421875" style="0" customWidth="1"/>
    <col min="91" max="91" width="13.421875" style="0" customWidth="1"/>
  </cols>
  <sheetData>
    <row r="1" spans="1:88" ht="12.75">
      <c r="A1" s="14"/>
      <c r="B1" s="14"/>
      <c r="C1" s="4" t="s">
        <v>336</v>
      </c>
      <c r="D1" s="3"/>
      <c r="E1" s="18"/>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218</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91"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33.xml><?xml version="1.0" encoding="utf-8"?>
<worksheet xmlns="http://schemas.openxmlformats.org/spreadsheetml/2006/main" xmlns:r="http://schemas.openxmlformats.org/officeDocument/2006/relationships">
  <sheetPr>
    <tabColor indexed="38"/>
  </sheetPr>
  <dimension ref="A1:DA17"/>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5.7109375" style="0" customWidth="1"/>
    <col min="2" max="2" width="8.28125" style="0" customWidth="1"/>
    <col min="3" max="3" width="9.2812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24.28125" style="0" customWidth="1"/>
    <col min="10" max="10" width="7.57421875" style="0" customWidth="1"/>
    <col min="11" max="11" width="22.140625" style="0" customWidth="1"/>
    <col min="12" max="12" width="6.28125" style="0" customWidth="1"/>
    <col min="13" max="13" width="7.57421875" style="0" customWidth="1"/>
    <col min="14" max="14" width="29.4218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3.8515625" style="0" customWidth="1"/>
    <col min="72" max="74" width="19.00390625" style="0" customWidth="1"/>
    <col min="75" max="75" width="9.281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22.140625" style="0" customWidth="1"/>
    <col min="90" max="90" width="52.00390625" style="0" customWidth="1"/>
    <col min="91" max="91" width="13.421875" style="0" customWidth="1"/>
  </cols>
  <sheetData>
    <row r="1" spans="1:88" ht="12.75">
      <c r="A1" s="14"/>
      <c r="B1" s="9" t="s">
        <v>401</v>
      </c>
      <c r="C1" s="4"/>
      <c r="D1" s="3"/>
      <c r="E1" s="4" t="s">
        <v>337</v>
      </c>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218</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105"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9">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row>
    <row r="9" spans="1:90" ht="12.75">
      <c r="A9" s="15">
        <v>1406</v>
      </c>
      <c r="B9" s="14" t="s">
        <v>831</v>
      </c>
      <c r="C9" s="14" t="s">
        <v>1018</v>
      </c>
      <c r="D9" s="14" t="s">
        <v>9</v>
      </c>
      <c r="E9" s="14" t="s">
        <v>191</v>
      </c>
      <c r="F9" s="2" t="s">
        <v>67</v>
      </c>
      <c r="G9" s="2">
        <v>2</v>
      </c>
      <c r="H9" s="2" t="s">
        <v>401</v>
      </c>
      <c r="I9" s="2" t="s">
        <v>408</v>
      </c>
      <c r="J9" s="14" t="s">
        <v>240</v>
      </c>
      <c r="K9" s="2" t="s">
        <v>402</v>
      </c>
      <c r="L9" s="14" t="s">
        <v>440</v>
      </c>
      <c r="M9" s="14" t="s">
        <v>6</v>
      </c>
      <c r="N9" s="2" t="s">
        <v>587</v>
      </c>
      <c r="O9" s="10">
        <v>4.5</v>
      </c>
      <c r="P9" s="10"/>
      <c r="Q9" s="10"/>
      <c r="R9" s="26"/>
      <c r="S9" s="26"/>
      <c r="T9" s="26"/>
      <c r="U9" s="47">
        <v>97.2</v>
      </c>
      <c r="V9" s="47">
        <v>21.6</v>
      </c>
      <c r="W9" s="22"/>
      <c r="X9" s="6">
        <v>1.8</v>
      </c>
      <c r="AC9">
        <v>8</v>
      </c>
      <c r="AD9">
        <v>2</v>
      </c>
      <c r="AE9">
        <v>0</v>
      </c>
      <c r="AF9" s="22">
        <v>8.1</v>
      </c>
      <c r="AG9">
        <v>1</v>
      </c>
      <c r="AH9">
        <v>16</v>
      </c>
      <c r="AI9">
        <v>0</v>
      </c>
      <c r="AJ9" s="22">
        <v>1.8</v>
      </c>
      <c r="BG9" s="22">
        <v>1.8</v>
      </c>
      <c r="BP9" s="36"/>
      <c r="BS9" s="20"/>
      <c r="BW9" s="19">
        <v>97.2</v>
      </c>
      <c r="BX9" s="19">
        <v>21.6</v>
      </c>
      <c r="CJ9">
        <v>1406</v>
      </c>
      <c r="CK9" s="2" t="s">
        <v>402</v>
      </c>
      <c r="CL9" t="s">
        <v>813</v>
      </c>
    </row>
    <row r="10" spans="1:89" ht="12.75">
      <c r="A10" s="15">
        <v>1406</v>
      </c>
      <c r="B10" s="14" t="s">
        <v>831</v>
      </c>
      <c r="C10" s="14" t="s">
        <v>1018</v>
      </c>
      <c r="D10" s="14" t="s">
        <v>9</v>
      </c>
      <c r="E10" s="14" t="s">
        <v>191</v>
      </c>
      <c r="F10" s="2" t="s">
        <v>68</v>
      </c>
      <c r="G10" s="2">
        <v>2</v>
      </c>
      <c r="H10" s="2" t="s">
        <v>401</v>
      </c>
      <c r="I10" s="2" t="s">
        <v>1301</v>
      </c>
      <c r="J10" s="14" t="s">
        <v>240</v>
      </c>
      <c r="K10" s="2" t="s">
        <v>403</v>
      </c>
      <c r="L10" s="14" t="s">
        <v>440</v>
      </c>
      <c r="M10" s="14" t="s">
        <v>256</v>
      </c>
      <c r="N10" s="2" t="s">
        <v>186</v>
      </c>
      <c r="O10" s="10">
        <v>1</v>
      </c>
      <c r="P10" s="10"/>
      <c r="Q10" s="10"/>
      <c r="R10" s="26">
        <v>21</v>
      </c>
      <c r="S10" s="26">
        <v>12</v>
      </c>
      <c r="T10" s="26">
        <v>0</v>
      </c>
      <c r="U10" s="47">
        <v>21.6</v>
      </c>
      <c r="V10" s="47">
        <v>21.6</v>
      </c>
      <c r="W10" s="22"/>
      <c r="X10" s="6">
        <v>1.8</v>
      </c>
      <c r="Y10">
        <v>21</v>
      </c>
      <c r="Z10">
        <v>12</v>
      </c>
      <c r="AA10">
        <v>0</v>
      </c>
      <c r="AB10" s="47">
        <v>21.6</v>
      </c>
      <c r="AC10">
        <v>1</v>
      </c>
      <c r="AD10">
        <v>16</v>
      </c>
      <c r="AE10">
        <v>0</v>
      </c>
      <c r="AF10" s="22">
        <v>1.8</v>
      </c>
      <c r="AG10">
        <v>1</v>
      </c>
      <c r="AH10">
        <v>16</v>
      </c>
      <c r="AI10">
        <v>0</v>
      </c>
      <c r="AJ10" s="22">
        <v>1.8</v>
      </c>
      <c r="BG10" s="22">
        <v>1.8</v>
      </c>
      <c r="BP10" s="36"/>
      <c r="BS10" s="20"/>
      <c r="BW10" s="19">
        <v>21.6</v>
      </c>
      <c r="BX10" s="19">
        <v>21.6</v>
      </c>
      <c r="CJ10">
        <v>1406</v>
      </c>
      <c r="CK10" s="2" t="s">
        <v>403</v>
      </c>
    </row>
    <row r="11" spans="1:89" ht="12.75">
      <c r="A11" s="15">
        <v>1406</v>
      </c>
      <c r="B11" s="14" t="s">
        <v>831</v>
      </c>
      <c r="C11" s="14" t="s">
        <v>1018</v>
      </c>
      <c r="D11" s="14" t="s">
        <v>9</v>
      </c>
      <c r="E11" s="14" t="s">
        <v>191</v>
      </c>
      <c r="F11" s="2" t="s">
        <v>69</v>
      </c>
      <c r="G11" s="2">
        <v>2</v>
      </c>
      <c r="H11" s="2" t="s">
        <v>401</v>
      </c>
      <c r="I11" s="2" t="s">
        <v>633</v>
      </c>
      <c r="J11" s="14" t="s">
        <v>240</v>
      </c>
      <c r="K11" s="2" t="s">
        <v>404</v>
      </c>
      <c r="L11" s="14" t="s">
        <v>440</v>
      </c>
      <c r="M11" s="14" t="s">
        <v>580</v>
      </c>
      <c r="N11" s="2" t="s">
        <v>1211</v>
      </c>
      <c r="O11" s="10">
        <v>1</v>
      </c>
      <c r="P11" s="10"/>
      <c r="Q11" s="10"/>
      <c r="R11" s="26"/>
      <c r="S11" s="26"/>
      <c r="T11" s="26"/>
      <c r="U11" s="47">
        <v>21.6</v>
      </c>
      <c r="V11" s="47">
        <v>21.6</v>
      </c>
      <c r="W11" s="22"/>
      <c r="X11" s="6">
        <v>1.8</v>
      </c>
      <c r="AC11">
        <v>1</v>
      </c>
      <c r="AD11">
        <v>16</v>
      </c>
      <c r="AE11">
        <v>0</v>
      </c>
      <c r="AF11" s="22">
        <v>1.8</v>
      </c>
      <c r="AG11">
        <v>1</v>
      </c>
      <c r="AH11">
        <v>16</v>
      </c>
      <c r="AI11">
        <v>0</v>
      </c>
      <c r="AJ11" s="22">
        <v>1.8</v>
      </c>
      <c r="BG11" s="22">
        <v>1.8</v>
      </c>
      <c r="BP11" s="36"/>
      <c r="BS11" s="20"/>
      <c r="BW11" s="19">
        <v>21.6</v>
      </c>
      <c r="BX11" s="19">
        <v>21.6</v>
      </c>
      <c r="CJ11">
        <v>1406</v>
      </c>
      <c r="CK11" s="2" t="s">
        <v>404</v>
      </c>
    </row>
    <row r="13" spans="1:89" ht="12.75">
      <c r="A13" s="15">
        <v>1406</v>
      </c>
      <c r="B13" s="14" t="s">
        <v>831</v>
      </c>
      <c r="C13" s="14" t="s">
        <v>214</v>
      </c>
      <c r="D13" s="14" t="s">
        <v>188</v>
      </c>
      <c r="E13" s="14" t="s">
        <v>200</v>
      </c>
      <c r="F13" s="2" t="s">
        <v>103</v>
      </c>
      <c r="G13" s="2">
        <v>2</v>
      </c>
      <c r="H13" s="2" t="s">
        <v>401</v>
      </c>
      <c r="I13" s="2" t="s">
        <v>409</v>
      </c>
      <c r="J13" s="14" t="s">
        <v>240</v>
      </c>
      <c r="K13" s="2" t="s">
        <v>402</v>
      </c>
      <c r="L13" s="14" t="s">
        <v>440</v>
      </c>
      <c r="M13" s="14" t="s">
        <v>6</v>
      </c>
      <c r="N13" s="2" t="s">
        <v>587</v>
      </c>
      <c r="O13" s="10">
        <v>4.5</v>
      </c>
      <c r="P13" s="10"/>
      <c r="Q13" s="10"/>
      <c r="R13" s="26"/>
      <c r="S13" s="26"/>
      <c r="T13" s="26"/>
      <c r="U13" s="47">
        <v>97.2</v>
      </c>
      <c r="V13" s="47">
        <v>21.6</v>
      </c>
      <c r="W13" s="22"/>
      <c r="X13" s="6">
        <v>1.8</v>
      </c>
      <c r="AB13" s="47"/>
      <c r="AC13">
        <v>8</v>
      </c>
      <c r="AD13">
        <v>16</v>
      </c>
      <c r="AE13">
        <v>0</v>
      </c>
      <c r="AF13" s="22">
        <v>8.8</v>
      </c>
      <c r="AG13">
        <v>1</v>
      </c>
      <c r="AH13">
        <v>16</v>
      </c>
      <c r="AI13">
        <v>0</v>
      </c>
      <c r="AJ13" s="22">
        <v>1.8</v>
      </c>
      <c r="BG13" s="22">
        <v>1.8</v>
      </c>
      <c r="BP13" s="36"/>
      <c r="BS13" s="20"/>
      <c r="BW13" s="19">
        <v>97.2</v>
      </c>
      <c r="BX13" s="19">
        <v>21.6</v>
      </c>
      <c r="CJ13">
        <v>1406</v>
      </c>
      <c r="CK13" s="2" t="s">
        <v>402</v>
      </c>
    </row>
    <row r="14" spans="1:89" ht="12.75">
      <c r="A14" s="15">
        <v>1406</v>
      </c>
      <c r="B14" s="14" t="s">
        <v>831</v>
      </c>
      <c r="C14" s="14" t="s">
        <v>214</v>
      </c>
      <c r="D14" s="14" t="s">
        <v>188</v>
      </c>
      <c r="E14" s="14" t="s">
        <v>200</v>
      </c>
      <c r="F14" s="2" t="s">
        <v>104</v>
      </c>
      <c r="G14" s="2">
        <v>2</v>
      </c>
      <c r="H14" s="2" t="s">
        <v>401</v>
      </c>
      <c r="I14" s="2" t="s">
        <v>1300</v>
      </c>
      <c r="J14" s="14" t="s">
        <v>240</v>
      </c>
      <c r="K14" s="2" t="s">
        <v>403</v>
      </c>
      <c r="L14" s="14" t="s">
        <v>440</v>
      </c>
      <c r="M14" s="14" t="s">
        <v>256</v>
      </c>
      <c r="N14" s="2" t="s">
        <v>186</v>
      </c>
      <c r="O14" s="10">
        <v>1</v>
      </c>
      <c r="P14" s="10"/>
      <c r="Q14" s="10"/>
      <c r="R14" s="26"/>
      <c r="S14" s="26"/>
      <c r="T14" s="26"/>
      <c r="U14" s="47">
        <v>21.6</v>
      </c>
      <c r="V14" s="47">
        <v>21.6</v>
      </c>
      <c r="W14" s="22"/>
      <c r="X14" s="6">
        <v>1.8</v>
      </c>
      <c r="AB14" s="47"/>
      <c r="AC14">
        <v>1</v>
      </c>
      <c r="AD14">
        <v>16</v>
      </c>
      <c r="AE14">
        <v>0</v>
      </c>
      <c r="AF14" s="22">
        <v>1.8</v>
      </c>
      <c r="AG14">
        <v>1</v>
      </c>
      <c r="AH14">
        <v>16</v>
      </c>
      <c r="AI14">
        <v>0</v>
      </c>
      <c r="AJ14" s="22">
        <v>1.8</v>
      </c>
      <c r="BG14" s="22">
        <v>1.8</v>
      </c>
      <c r="BP14" s="36"/>
      <c r="BS14" s="20"/>
      <c r="BW14" s="19">
        <v>21.6</v>
      </c>
      <c r="BX14" s="19">
        <v>21.6</v>
      </c>
      <c r="CJ14">
        <v>1406</v>
      </c>
      <c r="CK14" s="2" t="s">
        <v>403</v>
      </c>
    </row>
    <row r="16" spans="1:89" ht="12.75">
      <c r="A16" s="15">
        <v>1406</v>
      </c>
      <c r="B16" s="14" t="s">
        <v>831</v>
      </c>
      <c r="C16" s="14" t="s">
        <v>214</v>
      </c>
      <c r="D16" s="14" t="s">
        <v>188</v>
      </c>
      <c r="E16" s="14" t="s">
        <v>202</v>
      </c>
      <c r="F16" s="2" t="s">
        <v>105</v>
      </c>
      <c r="G16" s="2">
        <v>3</v>
      </c>
      <c r="H16" s="2" t="s">
        <v>401</v>
      </c>
      <c r="I16" s="2" t="s">
        <v>715</v>
      </c>
      <c r="J16" s="14" t="s">
        <v>240</v>
      </c>
      <c r="K16" s="2" t="s">
        <v>405</v>
      </c>
      <c r="L16" s="14" t="s">
        <v>440</v>
      </c>
      <c r="M16" s="14" t="s">
        <v>256</v>
      </c>
      <c r="N16" s="2" t="s">
        <v>171</v>
      </c>
      <c r="O16" s="10">
        <v>1</v>
      </c>
      <c r="P16" s="10"/>
      <c r="Q16" s="10"/>
      <c r="R16" s="26"/>
      <c r="S16" s="26"/>
      <c r="T16" s="26"/>
      <c r="U16" s="47">
        <v>21.6</v>
      </c>
      <c r="V16" s="47">
        <v>21.6</v>
      </c>
      <c r="W16" s="22"/>
      <c r="X16" s="6">
        <v>1.8</v>
      </c>
      <c r="AB16" s="47"/>
      <c r="AC16">
        <v>1</v>
      </c>
      <c r="AD16">
        <v>16</v>
      </c>
      <c r="AE16">
        <v>0</v>
      </c>
      <c r="AF16" s="22">
        <v>1.8</v>
      </c>
      <c r="AG16">
        <v>1</v>
      </c>
      <c r="AH16">
        <v>16</v>
      </c>
      <c r="AI16">
        <v>0</v>
      </c>
      <c r="AJ16" s="22">
        <v>1.8</v>
      </c>
      <c r="BD16" s="7"/>
      <c r="BE16" s="17"/>
      <c r="BF16" s="17"/>
      <c r="BG16" s="22">
        <v>1.8</v>
      </c>
      <c r="BP16" s="36"/>
      <c r="BS16" s="20"/>
      <c r="BW16" s="19">
        <v>21.6</v>
      </c>
      <c r="BX16" s="19">
        <v>21.6</v>
      </c>
      <c r="CJ16">
        <v>1406</v>
      </c>
      <c r="CK16" s="2" t="s">
        <v>405</v>
      </c>
    </row>
    <row r="17" spans="1:89" ht="12.75">
      <c r="A17" s="15">
        <v>1406</v>
      </c>
      <c r="B17" s="14" t="s">
        <v>831</v>
      </c>
      <c r="C17" s="14" t="s">
        <v>214</v>
      </c>
      <c r="D17" s="14" t="s">
        <v>188</v>
      </c>
      <c r="E17" s="14" t="s">
        <v>202</v>
      </c>
      <c r="F17" s="2" t="s">
        <v>106</v>
      </c>
      <c r="G17" s="2">
        <v>3</v>
      </c>
      <c r="H17" s="2" t="s">
        <v>401</v>
      </c>
      <c r="I17" s="2" t="s">
        <v>633</v>
      </c>
      <c r="J17" s="14" t="s">
        <v>240</v>
      </c>
      <c r="K17" s="2" t="s">
        <v>404</v>
      </c>
      <c r="L17" s="14" t="s">
        <v>440</v>
      </c>
      <c r="M17" s="14" t="s">
        <v>580</v>
      </c>
      <c r="N17" s="2" t="s">
        <v>170</v>
      </c>
      <c r="O17" s="10">
        <v>1</v>
      </c>
      <c r="P17" s="10"/>
      <c r="Q17" s="10"/>
      <c r="R17" s="26"/>
      <c r="S17" s="26"/>
      <c r="T17" s="26"/>
      <c r="U17" s="47">
        <v>21.6</v>
      </c>
      <c r="V17" s="47">
        <v>21.6</v>
      </c>
      <c r="W17" s="22"/>
      <c r="X17" s="6">
        <v>1.8</v>
      </c>
      <c r="AB17" s="47"/>
      <c r="AC17">
        <v>1</v>
      </c>
      <c r="AD17">
        <v>16</v>
      </c>
      <c r="AE17">
        <v>0</v>
      </c>
      <c r="AF17" s="22">
        <v>1.8</v>
      </c>
      <c r="AG17">
        <v>1</v>
      </c>
      <c r="AH17">
        <v>16</v>
      </c>
      <c r="AI17">
        <v>0</v>
      </c>
      <c r="AJ17" s="22">
        <v>1.8</v>
      </c>
      <c r="AW17" s="7"/>
      <c r="BD17" s="7"/>
      <c r="BE17" s="17"/>
      <c r="BF17" s="17"/>
      <c r="BG17" s="22">
        <v>1.8</v>
      </c>
      <c r="BP17" s="36"/>
      <c r="BS17" s="20"/>
      <c r="BW17" s="19">
        <v>21.6</v>
      </c>
      <c r="BX17" s="19">
        <v>21.6</v>
      </c>
      <c r="CJ17">
        <v>1406</v>
      </c>
      <c r="CK17" s="2" t="s">
        <v>404</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34.xml><?xml version="1.0" encoding="utf-8"?>
<worksheet xmlns="http://schemas.openxmlformats.org/spreadsheetml/2006/main" xmlns:r="http://schemas.openxmlformats.org/officeDocument/2006/relationships">
  <sheetPr>
    <tabColor indexed="39"/>
  </sheetPr>
  <dimension ref="A1:DB11"/>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5.7109375" style="0" customWidth="1"/>
    <col min="2" max="2" width="8.28125" style="0" customWidth="1"/>
    <col min="3" max="3" width="9.2812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30.140625" style="0" customWidth="1"/>
    <col min="10" max="10" width="7.57421875" style="0" customWidth="1"/>
    <col min="12" max="12" width="26.28125" style="0" customWidth="1"/>
    <col min="13" max="13" width="6.28125" style="0" customWidth="1"/>
    <col min="14" max="14" width="7.57421875" style="0" customWidth="1"/>
    <col min="15" max="15" width="10.7109375" style="0" customWidth="1"/>
    <col min="16" max="16" width="9.421875" style="0" customWidth="1"/>
    <col min="17" max="17" width="8.7109375" style="0" customWidth="1"/>
    <col min="18" max="18" width="8.28125" style="0" customWidth="1"/>
    <col min="19" max="21" width="13.57421875" style="0" customWidth="1"/>
    <col min="22" max="22" width="12.8515625" style="0" customWidth="1"/>
    <col min="23" max="23" width="14.28125" style="0" customWidth="1"/>
    <col min="24" max="24" width="15.421875" style="0" customWidth="1"/>
    <col min="25" max="29" width="14.28125" style="0" customWidth="1"/>
    <col min="30" max="33" width="11.421875" style="0" customWidth="1"/>
    <col min="34" max="37" width="14.28125" style="0" customWidth="1"/>
    <col min="38" max="38" width="11.7109375" style="0" customWidth="1"/>
    <col min="39" max="39" width="13.00390625" style="0" customWidth="1"/>
    <col min="40" max="47" width="14.28125" style="0" customWidth="1"/>
    <col min="48" max="49" width="11.8515625" style="0" customWidth="1"/>
    <col min="50" max="50" width="12.57421875" style="0" customWidth="1"/>
    <col min="51" max="53" width="8.8515625" style="0" customWidth="1"/>
    <col min="54" max="54" width="12.57421875" style="0" customWidth="1"/>
    <col min="55" max="55" width="10.7109375" style="0" customWidth="1"/>
    <col min="56" max="56" width="8.8515625" style="0" customWidth="1"/>
    <col min="57" max="57" width="13.421875" style="0" customWidth="1"/>
    <col min="58" max="58" width="10.140625" style="0" customWidth="1"/>
    <col min="59" max="60" width="8.8515625" style="0" customWidth="1"/>
    <col min="61" max="61" width="9.28125" style="0" customWidth="1"/>
    <col min="62" max="62" width="8.8515625" style="0" customWidth="1"/>
    <col min="63" max="63" width="11.7109375" style="0" customWidth="1"/>
    <col min="64" max="64" width="13.28125" style="0" customWidth="1"/>
    <col min="65" max="65" width="8.421875" style="0" customWidth="1"/>
    <col min="66" max="66" width="9.8515625" style="0" customWidth="1"/>
    <col min="67" max="67" width="10.00390625" style="0" customWidth="1"/>
    <col min="68" max="68" width="9.8515625" style="0" customWidth="1"/>
    <col min="69" max="69" width="10.8515625" style="0" customWidth="1"/>
    <col min="70" max="70" width="7.8515625" style="0" customWidth="1"/>
    <col min="71" max="71" width="9.8515625" style="0" customWidth="1"/>
    <col min="72" max="72" width="13.8515625" style="0" customWidth="1"/>
    <col min="73" max="75" width="19.00390625" style="0" customWidth="1"/>
    <col min="76" max="76" width="9.28125" style="0" customWidth="1"/>
    <col min="77" max="77" width="9.8515625" style="0" customWidth="1"/>
    <col min="78" max="79" width="11.421875" style="0" customWidth="1"/>
    <col min="80" max="80" width="12.8515625" style="0" customWidth="1"/>
    <col min="81" max="81" width="13.7109375" style="0" customWidth="1"/>
    <col min="82" max="83" width="15.28125" style="0" customWidth="1"/>
    <col min="84" max="84" width="14.00390625" style="0" customWidth="1"/>
    <col min="85" max="85" width="19.7109375" style="0" customWidth="1"/>
    <col min="86" max="86" width="9.8515625" style="0" customWidth="1"/>
    <col min="87" max="87" width="13.140625" style="0" customWidth="1"/>
    <col min="88" max="88" width="13.00390625" style="0" customWidth="1"/>
    <col min="89" max="89" width="5.7109375" style="0" customWidth="1"/>
    <col min="90" max="90" width="26.28125" style="0" customWidth="1"/>
    <col min="91" max="91" width="15.57421875" style="0" customWidth="1"/>
    <col min="92" max="92" width="13.421875" style="0" customWidth="1"/>
  </cols>
  <sheetData>
    <row r="1" spans="1:89" ht="12.75">
      <c r="A1" s="14"/>
      <c r="B1" s="9" t="s">
        <v>710</v>
      </c>
      <c r="C1" s="4"/>
      <c r="D1" s="3"/>
      <c r="E1" s="4" t="s">
        <v>337</v>
      </c>
      <c r="F1" s="27"/>
      <c r="G1" s="41"/>
      <c r="H1" s="3"/>
      <c r="I1" s="2"/>
      <c r="J1" s="16"/>
      <c r="K1" s="16"/>
      <c r="L1" s="18"/>
      <c r="M1" s="16"/>
      <c r="N1" s="16"/>
      <c r="O1" s="2"/>
      <c r="P1" s="43"/>
      <c r="Q1" s="43"/>
      <c r="R1" s="43"/>
      <c r="S1" s="27"/>
      <c r="T1" s="27"/>
      <c r="U1" s="27"/>
      <c r="V1" s="37"/>
      <c r="W1" s="37"/>
      <c r="X1" s="37"/>
      <c r="Y1" s="37"/>
      <c r="Z1" s="37"/>
      <c r="AA1" s="37"/>
      <c r="AB1" s="37"/>
      <c r="AC1" s="37"/>
      <c r="AD1" s="34"/>
      <c r="AE1" s="34"/>
      <c r="AF1" s="34"/>
      <c r="AG1" s="34"/>
      <c r="AH1" s="34"/>
      <c r="AI1" s="34"/>
      <c r="AJ1" s="34"/>
      <c r="AK1" s="7"/>
      <c r="AL1" s="37"/>
      <c r="AM1" s="37"/>
      <c r="AN1" s="37"/>
      <c r="AO1" s="37"/>
      <c r="AP1" s="37"/>
      <c r="AQ1" s="37"/>
      <c r="AR1" s="37"/>
      <c r="AS1" s="37"/>
      <c r="AT1" s="37"/>
      <c r="AU1" s="37"/>
      <c r="AV1" s="37"/>
      <c r="AW1" s="37"/>
      <c r="AX1" s="37"/>
      <c r="AY1" s="37"/>
      <c r="AZ1" s="37"/>
      <c r="BA1" s="37"/>
      <c r="BB1" s="36"/>
      <c r="BC1" s="37"/>
      <c r="BD1" s="37"/>
      <c r="BE1" s="37"/>
      <c r="BF1" s="37"/>
      <c r="BG1" s="37"/>
      <c r="BH1" s="37"/>
      <c r="BI1" s="36"/>
      <c r="BJ1" s="36"/>
      <c r="BK1" s="36"/>
      <c r="BL1" s="36"/>
      <c r="BM1" s="36"/>
      <c r="BP1" s="17"/>
      <c r="BQ1" s="36"/>
      <c r="BR1" s="38"/>
      <c r="BX1" s="37"/>
      <c r="BY1" s="37"/>
      <c r="BZ1" s="36"/>
      <c r="CA1" s="36"/>
      <c r="CB1" s="36"/>
      <c r="CC1" s="36"/>
      <c r="CD1" s="36"/>
      <c r="CE1" s="36"/>
      <c r="CF1" s="34"/>
      <c r="CG1" s="34"/>
      <c r="CH1" s="37"/>
      <c r="CI1" s="34"/>
      <c r="CJ1" s="34"/>
      <c r="CK1" s="17"/>
    </row>
    <row r="2" spans="1:89" ht="12.75">
      <c r="A2" s="15"/>
      <c r="B2" s="16"/>
      <c r="C2" s="14"/>
      <c r="D2" s="14"/>
      <c r="E2" s="14"/>
      <c r="F2" s="27"/>
      <c r="G2" s="41"/>
      <c r="H2" s="3"/>
      <c r="I2" s="2"/>
      <c r="J2" s="16"/>
      <c r="K2" s="16"/>
      <c r="L2" s="18"/>
      <c r="M2" s="16"/>
      <c r="N2" s="16"/>
      <c r="O2" s="2"/>
      <c r="P2" s="43"/>
      <c r="Q2" s="43"/>
      <c r="R2" s="43"/>
      <c r="S2" s="27"/>
      <c r="T2" s="27"/>
      <c r="U2" s="27"/>
      <c r="V2" s="37"/>
      <c r="W2" s="37"/>
      <c r="X2" s="37"/>
      <c r="Y2" s="37"/>
      <c r="Z2" s="37"/>
      <c r="AA2" s="37"/>
      <c r="AB2" s="37"/>
      <c r="AC2" s="37"/>
      <c r="AD2" s="34"/>
      <c r="AE2" s="34"/>
      <c r="AF2" s="34"/>
      <c r="AG2" s="34"/>
      <c r="AH2" s="34"/>
      <c r="AI2" s="34"/>
      <c r="AJ2" s="34"/>
      <c r="AK2" s="7"/>
      <c r="AL2" s="37"/>
      <c r="AM2" s="37"/>
      <c r="AN2" s="37"/>
      <c r="AO2" s="37"/>
      <c r="AP2" s="37"/>
      <c r="AQ2" s="37"/>
      <c r="AR2" s="37"/>
      <c r="AS2" s="37"/>
      <c r="AT2" s="37"/>
      <c r="AU2" s="37"/>
      <c r="AV2" s="37"/>
      <c r="AW2" s="37"/>
      <c r="AX2" s="37"/>
      <c r="AY2" s="37"/>
      <c r="AZ2" s="37"/>
      <c r="BA2" s="37"/>
      <c r="BB2" s="36"/>
      <c r="BC2" s="37"/>
      <c r="BD2" s="37"/>
      <c r="BE2" s="37"/>
      <c r="BF2" s="37"/>
      <c r="BG2" s="37"/>
      <c r="BH2" s="37"/>
      <c r="BI2" s="36"/>
      <c r="BJ2" s="36"/>
      <c r="BK2" s="36"/>
      <c r="BL2" s="36"/>
      <c r="BM2" s="36"/>
      <c r="BP2" s="17"/>
      <c r="BQ2" s="36"/>
      <c r="BR2" s="38"/>
      <c r="BX2" s="37"/>
      <c r="BY2" s="37"/>
      <c r="BZ2" s="36"/>
      <c r="CA2" s="36"/>
      <c r="CB2" s="36"/>
      <c r="CC2" s="36"/>
      <c r="CD2" s="36"/>
      <c r="CE2" s="36"/>
      <c r="CF2" s="34"/>
      <c r="CG2" s="34"/>
      <c r="CH2" s="37"/>
      <c r="CI2" s="34"/>
      <c r="CJ2" s="34"/>
      <c r="CK2" s="17"/>
    </row>
    <row r="3" spans="1:92" ht="12.75">
      <c r="A3" s="15" t="s">
        <v>1282</v>
      </c>
      <c r="B3" s="15" t="s">
        <v>791</v>
      </c>
      <c r="C3" s="15" t="s">
        <v>1087</v>
      </c>
      <c r="D3" s="15" t="s">
        <v>506</v>
      </c>
      <c r="E3" s="15" t="s">
        <v>568</v>
      </c>
      <c r="F3" s="28" t="s">
        <v>210</v>
      </c>
      <c r="G3" s="1" t="s">
        <v>858</v>
      </c>
      <c r="H3" s="4" t="s">
        <v>898</v>
      </c>
      <c r="I3" s="4" t="s">
        <v>491</v>
      </c>
      <c r="J3" s="15" t="s">
        <v>310</v>
      </c>
      <c r="K3" s="15"/>
      <c r="L3" s="42" t="s">
        <v>1109</v>
      </c>
      <c r="M3" s="15" t="s">
        <v>1108</v>
      </c>
      <c r="N3" s="15" t="s">
        <v>447</v>
      </c>
      <c r="O3" s="4" t="s">
        <v>941</v>
      </c>
      <c r="P3" s="44" t="s">
        <v>829</v>
      </c>
      <c r="Q3" s="44" t="s">
        <v>829</v>
      </c>
      <c r="R3" s="51" t="s">
        <v>825</v>
      </c>
      <c r="S3" s="46" t="s">
        <v>1157</v>
      </c>
      <c r="T3" s="46" t="s">
        <v>1157</v>
      </c>
      <c r="U3" s="46" t="s">
        <v>1157</v>
      </c>
      <c r="V3" s="30" t="s">
        <v>1157</v>
      </c>
      <c r="W3" s="30" t="s">
        <v>913</v>
      </c>
      <c r="X3" s="30" t="s">
        <v>915</v>
      </c>
      <c r="Y3" s="30" t="s">
        <v>913</v>
      </c>
      <c r="Z3" s="8" t="s">
        <v>913</v>
      </c>
      <c r="AA3" s="8" t="s">
        <v>913</v>
      </c>
      <c r="AB3" s="8" t="s">
        <v>913</v>
      </c>
      <c r="AC3" s="8" t="s">
        <v>913</v>
      </c>
      <c r="AD3" s="8" t="s">
        <v>1157</v>
      </c>
      <c r="AE3" s="25" t="s">
        <v>1157</v>
      </c>
      <c r="AF3" s="8" t="s">
        <v>1157</v>
      </c>
      <c r="AG3" s="21" t="s">
        <v>1157</v>
      </c>
      <c r="AH3" s="21" t="s">
        <v>913</v>
      </c>
      <c r="AI3" s="21" t="s">
        <v>913</v>
      </c>
      <c r="AJ3" s="21" t="s">
        <v>913</v>
      </c>
      <c r="AK3" s="11" t="s">
        <v>913</v>
      </c>
      <c r="AL3" s="30" t="s">
        <v>911</v>
      </c>
      <c r="AM3" s="30" t="s">
        <v>1083</v>
      </c>
      <c r="AN3" s="30" t="s">
        <v>913</v>
      </c>
      <c r="AO3" s="30" t="s">
        <v>913</v>
      </c>
      <c r="AP3" s="30" t="s">
        <v>913</v>
      </c>
      <c r="AQ3" s="30" t="s">
        <v>913</v>
      </c>
      <c r="AR3" s="30" t="s">
        <v>913</v>
      </c>
      <c r="AS3" s="30" t="s">
        <v>913</v>
      </c>
      <c r="AT3" s="30" t="s">
        <v>913</v>
      </c>
      <c r="AU3" s="30" t="s">
        <v>913</v>
      </c>
      <c r="AV3" s="30" t="s">
        <v>1034</v>
      </c>
      <c r="AW3" s="30" t="s">
        <v>1045</v>
      </c>
      <c r="AX3" s="30" t="s">
        <v>680</v>
      </c>
      <c r="AY3" s="30" t="s">
        <v>433</v>
      </c>
      <c r="AZ3" s="30" t="s">
        <v>1176</v>
      </c>
      <c r="BA3" s="30" t="s">
        <v>744</v>
      </c>
      <c r="BB3" s="29" t="s">
        <v>663</v>
      </c>
      <c r="BC3" s="30" t="s">
        <v>1062</v>
      </c>
      <c r="BD3" s="30" t="s">
        <v>781</v>
      </c>
      <c r="BE3" s="30" t="s">
        <v>903</v>
      </c>
      <c r="BF3" s="30" t="s">
        <v>1112</v>
      </c>
      <c r="BG3" s="30" t="s">
        <v>696</v>
      </c>
      <c r="BH3" s="30" t="s">
        <v>849</v>
      </c>
      <c r="BI3" s="29" t="s">
        <v>442</v>
      </c>
      <c r="BJ3" s="29" t="s">
        <v>1153</v>
      </c>
      <c r="BK3" s="29" t="s">
        <v>1158</v>
      </c>
      <c r="BL3" s="29" t="s">
        <v>464</v>
      </c>
      <c r="BM3" s="29" t="s">
        <v>524</v>
      </c>
      <c r="BN3" s="8" t="s">
        <v>1066</v>
      </c>
      <c r="BO3" s="8" t="s">
        <v>848</v>
      </c>
      <c r="BP3" s="8" t="s">
        <v>1151</v>
      </c>
      <c r="BQ3" s="29" t="s">
        <v>1154</v>
      </c>
      <c r="BR3" s="33" t="s">
        <v>524</v>
      </c>
      <c r="BS3" s="8" t="s">
        <v>564</v>
      </c>
      <c r="BT3" s="8" t="s">
        <v>1155</v>
      </c>
      <c r="BU3" s="8" t="s">
        <v>1168</v>
      </c>
      <c r="BV3" s="8" t="s">
        <v>1168</v>
      </c>
      <c r="BW3" s="8" t="s">
        <v>1167</v>
      </c>
      <c r="BX3" s="30" t="s">
        <v>1152</v>
      </c>
      <c r="BY3" s="30" t="s">
        <v>914</v>
      </c>
      <c r="BZ3" s="29" t="s">
        <v>624</v>
      </c>
      <c r="CA3" s="29" t="s">
        <v>826</v>
      </c>
      <c r="CB3" s="29" t="s">
        <v>1187</v>
      </c>
      <c r="CC3" s="29" t="s">
        <v>1159</v>
      </c>
      <c r="CD3" s="29" t="s">
        <v>557</v>
      </c>
      <c r="CE3" s="29" t="s">
        <v>557</v>
      </c>
      <c r="CF3" s="21" t="s">
        <v>1187</v>
      </c>
      <c r="CG3" s="21" t="s">
        <v>567</v>
      </c>
      <c r="CH3" s="30" t="s">
        <v>1173</v>
      </c>
      <c r="CI3" s="21" t="s">
        <v>470</v>
      </c>
      <c r="CJ3" s="21" t="s">
        <v>480</v>
      </c>
      <c r="CK3" s="8" t="s">
        <v>1282</v>
      </c>
      <c r="CL3" s="8" t="s">
        <v>434</v>
      </c>
      <c r="CM3" s="8" t="s">
        <v>953</v>
      </c>
      <c r="CN3" s="8" t="s">
        <v>400</v>
      </c>
    </row>
    <row r="4" spans="1:92" ht="12.75">
      <c r="A4" s="15"/>
      <c r="B4" s="15" t="s">
        <v>1058</v>
      </c>
      <c r="C4" s="15" t="s">
        <v>230</v>
      </c>
      <c r="D4" s="15" t="s">
        <v>824</v>
      </c>
      <c r="E4" s="15" t="s">
        <v>858</v>
      </c>
      <c r="F4" s="28" t="s">
        <v>829</v>
      </c>
      <c r="G4" s="1" t="s">
        <v>829</v>
      </c>
      <c r="H4" s="4" t="s">
        <v>754</v>
      </c>
      <c r="I4" s="4" t="s">
        <v>840</v>
      </c>
      <c r="J4" s="15" t="s">
        <v>1082</v>
      </c>
      <c r="K4" s="15"/>
      <c r="L4" s="42" t="s">
        <v>1130</v>
      </c>
      <c r="M4" s="15" t="s">
        <v>441</v>
      </c>
      <c r="N4" s="15" t="s">
        <v>441</v>
      </c>
      <c r="O4" s="4" t="s">
        <v>459</v>
      </c>
      <c r="P4" s="44" t="s">
        <v>834</v>
      </c>
      <c r="Q4" s="44" t="s">
        <v>835</v>
      </c>
      <c r="R4" s="51" t="s">
        <v>1151</v>
      </c>
      <c r="S4" s="46" t="s">
        <v>742</v>
      </c>
      <c r="T4" s="46" t="s">
        <v>742</v>
      </c>
      <c r="U4" s="46" t="s">
        <v>742</v>
      </c>
      <c r="V4" s="30" t="s">
        <v>741</v>
      </c>
      <c r="W4" s="30" t="s">
        <v>741</v>
      </c>
      <c r="X4" s="30" t="s">
        <v>1069</v>
      </c>
      <c r="Y4" s="30" t="s">
        <v>905</v>
      </c>
      <c r="Z4" s="8" t="s">
        <v>741</v>
      </c>
      <c r="AA4" s="8" t="s">
        <v>741</v>
      </c>
      <c r="AB4" s="8" t="s">
        <v>741</v>
      </c>
      <c r="AC4" s="8" t="s">
        <v>741</v>
      </c>
      <c r="AD4" s="8" t="s">
        <v>904</v>
      </c>
      <c r="AE4" s="8" t="s">
        <v>904</v>
      </c>
      <c r="AF4" s="8" t="s">
        <v>904</v>
      </c>
      <c r="AG4" s="8" t="s">
        <v>904</v>
      </c>
      <c r="AH4" s="8" t="s">
        <v>904</v>
      </c>
      <c r="AI4" s="8" t="s">
        <v>904</v>
      </c>
      <c r="AJ4" s="8" t="s">
        <v>904</v>
      </c>
      <c r="AK4" s="11" t="s">
        <v>904</v>
      </c>
      <c r="AL4" s="30" t="s">
        <v>874</v>
      </c>
      <c r="AM4" s="30" t="s">
        <v>912</v>
      </c>
      <c r="AN4" s="30" t="s">
        <v>46</v>
      </c>
      <c r="AO4" s="30" t="s">
        <v>46</v>
      </c>
      <c r="AP4" s="30" t="s">
        <v>46</v>
      </c>
      <c r="AQ4" s="30" t="s">
        <v>46</v>
      </c>
      <c r="AR4" s="30" t="s">
        <v>47</v>
      </c>
      <c r="AS4" s="30" t="s">
        <v>47</v>
      </c>
      <c r="AT4" s="30" t="s">
        <v>47</v>
      </c>
      <c r="AU4" s="30" t="s">
        <v>47</v>
      </c>
      <c r="AV4" s="1"/>
      <c r="AW4" s="30" t="s">
        <v>275</v>
      </c>
      <c r="AX4" s="30" t="s">
        <v>417</v>
      </c>
      <c r="AY4" s="30"/>
      <c r="AZ4" s="30" t="s">
        <v>433</v>
      </c>
      <c r="BA4" s="30" t="s">
        <v>433</v>
      </c>
      <c r="BB4" s="29"/>
      <c r="BC4" s="30"/>
      <c r="BD4" s="30" t="s">
        <v>1053</v>
      </c>
      <c r="BE4" s="30" t="s">
        <v>1036</v>
      </c>
      <c r="BF4" s="30"/>
      <c r="BG4" s="30"/>
      <c r="BH4" s="30"/>
      <c r="BI4" s="29" t="s">
        <v>849</v>
      </c>
      <c r="BJ4" s="29" t="s">
        <v>909</v>
      </c>
      <c r="BK4" s="29" t="s">
        <v>839</v>
      </c>
      <c r="BL4" s="29" t="s">
        <v>855</v>
      </c>
      <c r="BM4" s="29" t="s">
        <v>855</v>
      </c>
      <c r="BN4" s="8" t="s">
        <v>855</v>
      </c>
      <c r="BO4" s="8" t="s">
        <v>855</v>
      </c>
      <c r="BP4" s="8" t="s">
        <v>525</v>
      </c>
      <c r="BQ4" s="29" t="s">
        <v>833</v>
      </c>
      <c r="BR4" s="33" t="s">
        <v>233</v>
      </c>
      <c r="BS4" s="8" t="s">
        <v>233</v>
      </c>
      <c r="BT4" s="8" t="s">
        <v>218</v>
      </c>
      <c r="BU4" s="8" t="s">
        <v>219</v>
      </c>
      <c r="BV4" s="8" t="s">
        <v>219</v>
      </c>
      <c r="BW4" s="8" t="s">
        <v>219</v>
      </c>
      <c r="BX4" s="30" t="s">
        <v>690</v>
      </c>
      <c r="BY4" s="30" t="s">
        <v>890</v>
      </c>
      <c r="BZ4" s="29" t="s">
        <v>817</v>
      </c>
      <c r="CA4" s="29" t="s">
        <v>624</v>
      </c>
      <c r="CB4" s="29" t="s">
        <v>836</v>
      </c>
      <c r="CC4" s="29" t="s">
        <v>837</v>
      </c>
      <c r="CD4" s="30" t="s">
        <v>46</v>
      </c>
      <c r="CE4" s="29" t="s">
        <v>47</v>
      </c>
      <c r="CF4" s="21" t="s">
        <v>458</v>
      </c>
      <c r="CG4" s="8" t="s">
        <v>7</v>
      </c>
      <c r="CH4" s="30" t="s">
        <v>832</v>
      </c>
      <c r="CI4" s="21" t="s">
        <v>688</v>
      </c>
      <c r="CJ4" s="21" t="s">
        <v>1137</v>
      </c>
      <c r="CK4" s="8"/>
      <c r="CL4" s="8"/>
      <c r="CM4" s="8" t="s">
        <v>828</v>
      </c>
      <c r="CN4" s="1" t="s">
        <v>220</v>
      </c>
    </row>
    <row r="5" spans="1:92" ht="12.75">
      <c r="A5" s="16"/>
      <c r="B5" s="16"/>
      <c r="C5" s="16"/>
      <c r="D5" s="16"/>
      <c r="E5" s="15"/>
      <c r="F5" s="27"/>
      <c r="G5" s="41"/>
      <c r="H5" s="3"/>
      <c r="I5" s="3"/>
      <c r="J5" s="16"/>
      <c r="K5" s="16"/>
      <c r="L5" s="41"/>
      <c r="M5" s="15"/>
      <c r="N5" s="15"/>
      <c r="O5" s="4"/>
      <c r="P5" s="44"/>
      <c r="Q5" s="44"/>
      <c r="R5" s="44"/>
      <c r="S5" s="46" t="s">
        <v>908</v>
      </c>
      <c r="T5" s="48" t="s">
        <v>1068</v>
      </c>
      <c r="U5" s="48" t="s">
        <v>868</v>
      </c>
      <c r="V5" s="39" t="s">
        <v>3</v>
      </c>
      <c r="W5" s="39" t="s">
        <v>482</v>
      </c>
      <c r="X5" s="39" t="s">
        <v>482</v>
      </c>
      <c r="Y5" s="39" t="s">
        <v>482</v>
      </c>
      <c r="Z5" s="1" t="s">
        <v>908</v>
      </c>
      <c r="AA5" s="1" t="s">
        <v>1068</v>
      </c>
      <c r="AB5" s="1" t="s">
        <v>868</v>
      </c>
      <c r="AC5" s="1" t="s">
        <v>3</v>
      </c>
      <c r="AD5" s="8" t="s">
        <v>908</v>
      </c>
      <c r="AE5" s="1" t="s">
        <v>1068</v>
      </c>
      <c r="AF5" s="1" t="s">
        <v>868</v>
      </c>
      <c r="AG5" s="1" t="s">
        <v>3</v>
      </c>
      <c r="AH5" s="8" t="s">
        <v>908</v>
      </c>
      <c r="AI5" s="1" t="s">
        <v>1068</v>
      </c>
      <c r="AJ5" s="1" t="s">
        <v>868</v>
      </c>
      <c r="AK5" s="12" t="s">
        <v>3</v>
      </c>
      <c r="AL5" s="30" t="s">
        <v>689</v>
      </c>
      <c r="AM5" s="30" t="s">
        <v>49</v>
      </c>
      <c r="AN5" s="30" t="s">
        <v>908</v>
      </c>
      <c r="AO5" s="30" t="s">
        <v>1068</v>
      </c>
      <c r="AP5" s="30" t="s">
        <v>868</v>
      </c>
      <c r="AQ5" s="30" t="s">
        <v>3</v>
      </c>
      <c r="AR5" s="30" t="s">
        <v>908</v>
      </c>
      <c r="AS5" s="30" t="s">
        <v>1068</v>
      </c>
      <c r="AT5" s="30" t="s">
        <v>868</v>
      </c>
      <c r="AU5" s="30" t="s">
        <v>3</v>
      </c>
      <c r="AV5" s="30" t="s">
        <v>49</v>
      </c>
      <c r="AW5" s="30" t="s">
        <v>49</v>
      </c>
      <c r="AX5" s="30" t="s">
        <v>50</v>
      </c>
      <c r="AY5" s="30" t="s">
        <v>49</v>
      </c>
      <c r="AZ5" s="30" t="s">
        <v>49</v>
      </c>
      <c r="BA5" s="30" t="s">
        <v>49</v>
      </c>
      <c r="BB5" s="30" t="s">
        <v>49</v>
      </c>
      <c r="BC5" s="30" t="s">
        <v>49</v>
      </c>
      <c r="BD5" s="30" t="s">
        <v>49</v>
      </c>
      <c r="BE5" s="30" t="s">
        <v>49</v>
      </c>
      <c r="BF5" s="30" t="s">
        <v>49</v>
      </c>
      <c r="BG5" s="30" t="s">
        <v>49</v>
      </c>
      <c r="BH5" s="30" t="s">
        <v>49</v>
      </c>
      <c r="BI5" s="29"/>
      <c r="BJ5" s="29" t="s">
        <v>838</v>
      </c>
      <c r="BK5" s="29" t="s">
        <v>42</v>
      </c>
      <c r="BL5" s="29" t="s">
        <v>42</v>
      </c>
      <c r="BM5" s="29" t="s">
        <v>42</v>
      </c>
      <c r="BN5" s="8" t="s">
        <v>42</v>
      </c>
      <c r="BO5" s="8" t="s">
        <v>42</v>
      </c>
      <c r="BP5" s="8" t="s">
        <v>564</v>
      </c>
      <c r="BQ5" s="8" t="s">
        <v>0</v>
      </c>
      <c r="BR5" s="33" t="s">
        <v>1151</v>
      </c>
      <c r="BS5" s="8" t="s">
        <v>1151</v>
      </c>
      <c r="BT5" s="8" t="s">
        <v>234</v>
      </c>
      <c r="BU5" s="8" t="s">
        <v>691</v>
      </c>
      <c r="BV5" s="8" t="s">
        <v>43</v>
      </c>
      <c r="BW5" s="8" t="s">
        <v>235</v>
      </c>
      <c r="BX5" s="30" t="s">
        <v>860</v>
      </c>
      <c r="BY5" s="30" t="s">
        <v>48</v>
      </c>
      <c r="BZ5" s="29"/>
      <c r="CA5" s="29"/>
      <c r="CB5" s="29" t="s">
        <v>689</v>
      </c>
      <c r="CC5" s="29" t="s">
        <v>44</v>
      </c>
      <c r="CD5" s="29" t="s">
        <v>45</v>
      </c>
      <c r="CE5" s="29" t="s">
        <v>45</v>
      </c>
      <c r="CF5" s="21" t="s">
        <v>276</v>
      </c>
      <c r="CG5" s="21" t="s">
        <v>749</v>
      </c>
      <c r="CH5" s="30" t="s">
        <v>873</v>
      </c>
      <c r="CI5" s="21" t="s">
        <v>755</v>
      </c>
      <c r="CJ5" s="21" t="s">
        <v>844</v>
      </c>
      <c r="CK5" s="8"/>
      <c r="CL5" s="1"/>
      <c r="CM5" s="1"/>
      <c r="CN5" s="1"/>
    </row>
    <row r="6" spans="1:92" ht="12.75">
      <c r="A6" s="14"/>
      <c r="B6" s="14"/>
      <c r="C6" s="14"/>
      <c r="D6" s="14"/>
      <c r="E6" s="18"/>
      <c r="F6" s="26"/>
      <c r="G6" s="18"/>
      <c r="H6" s="2"/>
      <c r="I6" s="2"/>
      <c r="J6" s="14"/>
      <c r="K6" s="14"/>
      <c r="L6" s="18"/>
      <c r="M6" s="15"/>
      <c r="N6" s="15"/>
      <c r="O6" s="50"/>
      <c r="P6" s="45"/>
      <c r="Q6" s="45"/>
      <c r="R6" s="45"/>
      <c r="S6" s="46"/>
      <c r="T6" s="48"/>
      <c r="U6" s="48"/>
      <c r="V6" s="39"/>
      <c r="W6" s="39"/>
      <c r="X6" s="39"/>
      <c r="Y6" s="39"/>
      <c r="Z6" s="1"/>
      <c r="AA6" s="1"/>
      <c r="AB6" s="1"/>
      <c r="AC6" s="1"/>
      <c r="AD6" s="1"/>
      <c r="AE6" s="1"/>
      <c r="AF6" s="1"/>
      <c r="AG6" s="1"/>
      <c r="AH6" s="1"/>
      <c r="AI6" s="1"/>
      <c r="AJ6" s="1"/>
      <c r="AK6" s="12"/>
      <c r="AL6" s="30" t="s">
        <v>692</v>
      </c>
      <c r="AM6" s="30" t="s">
        <v>2</v>
      </c>
      <c r="AN6" s="30"/>
      <c r="AO6" s="30"/>
      <c r="AP6" s="30"/>
      <c r="AQ6" s="30"/>
      <c r="AR6" s="30"/>
      <c r="AS6" s="30"/>
      <c r="AT6" s="30"/>
      <c r="AU6" s="30"/>
      <c r="AV6" s="30" t="s">
        <v>482</v>
      </c>
      <c r="AW6" s="30" t="s">
        <v>482</v>
      </c>
      <c r="AX6" s="30" t="s">
        <v>482</v>
      </c>
      <c r="AY6" s="30" t="s">
        <v>482</v>
      </c>
      <c r="AZ6" s="30" t="s">
        <v>482</v>
      </c>
      <c r="BA6" s="30" t="s">
        <v>482</v>
      </c>
      <c r="BB6" s="30" t="s">
        <v>482</v>
      </c>
      <c r="BC6" s="30" t="s">
        <v>482</v>
      </c>
      <c r="BD6" s="30" t="s">
        <v>482</v>
      </c>
      <c r="BE6" s="30" t="s">
        <v>482</v>
      </c>
      <c r="BF6" s="30" t="s">
        <v>482</v>
      </c>
      <c r="BG6" s="30" t="s">
        <v>482</v>
      </c>
      <c r="BH6" s="30" t="s">
        <v>482</v>
      </c>
      <c r="BI6" s="1"/>
      <c r="BJ6" s="1"/>
      <c r="BK6" s="1"/>
      <c r="BL6" s="1"/>
      <c r="BM6" s="1"/>
      <c r="BN6" s="1"/>
      <c r="BO6" s="1"/>
      <c r="BP6" s="1"/>
      <c r="BQ6" s="1"/>
      <c r="BR6" s="1"/>
      <c r="BS6" s="1"/>
      <c r="BT6" s="1"/>
      <c r="BU6" s="1"/>
      <c r="BV6" s="1"/>
      <c r="BW6" s="1"/>
      <c r="BX6" s="30"/>
      <c r="BY6" s="1"/>
      <c r="BZ6" s="29"/>
      <c r="CA6" s="29"/>
      <c r="CB6" s="29"/>
      <c r="CC6" s="29"/>
      <c r="CD6" s="29"/>
      <c r="CE6" s="29"/>
      <c r="CF6" s="1"/>
      <c r="CG6" s="1"/>
      <c r="CH6" s="1"/>
      <c r="CI6" s="1"/>
      <c r="CJ6" s="1"/>
      <c r="CK6" s="1"/>
      <c r="CL6" s="1"/>
      <c r="CM6" s="1"/>
      <c r="CN6" s="1"/>
    </row>
    <row r="7" spans="1:106" ht="12.75">
      <c r="A7" s="9">
        <v>1</v>
      </c>
      <c r="B7" s="9">
        <v>2</v>
      </c>
      <c r="C7" s="9">
        <v>3</v>
      </c>
      <c r="D7" s="9">
        <v>4</v>
      </c>
      <c r="E7" s="9">
        <v>5</v>
      </c>
      <c r="F7" s="28">
        <v>6</v>
      </c>
      <c r="G7" s="28">
        <v>7</v>
      </c>
      <c r="H7" s="28">
        <v>8</v>
      </c>
      <c r="I7" s="9">
        <v>9</v>
      </c>
      <c r="J7" s="28">
        <v>10</v>
      </c>
      <c r="K7" s="9"/>
      <c r="L7" s="9">
        <v>11</v>
      </c>
      <c r="M7" s="28">
        <v>12</v>
      </c>
      <c r="N7" s="9">
        <v>13</v>
      </c>
      <c r="O7" s="49">
        <v>14</v>
      </c>
      <c r="P7" s="9">
        <v>15</v>
      </c>
      <c r="Q7" s="28">
        <v>16</v>
      </c>
      <c r="R7" s="28">
        <v>17</v>
      </c>
      <c r="S7" s="28">
        <v>18</v>
      </c>
      <c r="T7" s="9">
        <v>19</v>
      </c>
      <c r="U7" s="28">
        <v>20</v>
      </c>
      <c r="V7" s="9">
        <v>21</v>
      </c>
      <c r="W7" s="28">
        <v>22</v>
      </c>
      <c r="X7" s="9">
        <v>23</v>
      </c>
      <c r="Y7" s="9">
        <v>24</v>
      </c>
      <c r="Z7" s="9">
        <v>25</v>
      </c>
      <c r="AA7" s="9">
        <v>26</v>
      </c>
      <c r="AB7" s="9">
        <v>26</v>
      </c>
      <c r="AC7" s="9">
        <v>27</v>
      </c>
      <c r="AD7" s="28">
        <v>28</v>
      </c>
      <c r="AE7" s="9">
        <v>29</v>
      </c>
      <c r="AF7" s="28">
        <v>30</v>
      </c>
      <c r="AG7" s="9">
        <v>31</v>
      </c>
      <c r="AH7" s="28">
        <v>32</v>
      </c>
      <c r="AI7" s="9">
        <v>33</v>
      </c>
      <c r="AJ7" s="28">
        <v>34</v>
      </c>
      <c r="AK7" s="9">
        <v>35</v>
      </c>
      <c r="AL7" s="28">
        <v>36</v>
      </c>
      <c r="AM7" s="9">
        <v>37</v>
      </c>
      <c r="AN7" s="28">
        <v>38</v>
      </c>
      <c r="AO7" s="9">
        <v>39</v>
      </c>
      <c r="AP7" s="9">
        <v>40</v>
      </c>
      <c r="AQ7" s="9">
        <v>41</v>
      </c>
      <c r="AR7" s="9">
        <v>42</v>
      </c>
      <c r="AS7" s="9">
        <v>43</v>
      </c>
      <c r="AT7" s="9">
        <v>44</v>
      </c>
      <c r="AU7" s="28">
        <v>45</v>
      </c>
      <c r="AV7" s="9">
        <v>46</v>
      </c>
      <c r="AW7" s="28">
        <v>47</v>
      </c>
      <c r="AX7" s="9">
        <v>48</v>
      </c>
      <c r="AY7" s="28">
        <v>49</v>
      </c>
      <c r="AZ7" s="9">
        <v>50</v>
      </c>
      <c r="BA7" s="28">
        <v>51</v>
      </c>
      <c r="BB7" s="9">
        <v>52</v>
      </c>
      <c r="BC7" s="28">
        <v>53</v>
      </c>
      <c r="BD7" s="9">
        <v>54</v>
      </c>
      <c r="BE7" s="28">
        <v>55</v>
      </c>
      <c r="BF7" s="9">
        <v>56</v>
      </c>
      <c r="BG7" s="9">
        <v>57</v>
      </c>
      <c r="BH7" s="9">
        <v>58</v>
      </c>
      <c r="BI7" s="9">
        <v>59</v>
      </c>
      <c r="BJ7" s="9">
        <v>60</v>
      </c>
      <c r="BK7" s="9">
        <v>61</v>
      </c>
      <c r="BL7" s="9">
        <v>62</v>
      </c>
      <c r="BM7" s="28">
        <v>63</v>
      </c>
      <c r="BN7" s="28">
        <v>64</v>
      </c>
      <c r="BO7" s="28">
        <v>65</v>
      </c>
      <c r="BP7" s="28">
        <v>66</v>
      </c>
      <c r="BQ7" s="28">
        <v>67</v>
      </c>
      <c r="BR7" s="28">
        <v>68</v>
      </c>
      <c r="BS7" s="28">
        <v>69</v>
      </c>
      <c r="BT7" s="28">
        <v>70</v>
      </c>
      <c r="BU7" s="28">
        <v>71</v>
      </c>
      <c r="BV7" s="28">
        <v>72</v>
      </c>
      <c r="BW7" s="28">
        <v>73</v>
      </c>
      <c r="BX7" s="28">
        <v>74</v>
      </c>
      <c r="BY7" s="28">
        <v>75</v>
      </c>
      <c r="BZ7" s="28">
        <v>76</v>
      </c>
      <c r="CA7" s="28">
        <v>77</v>
      </c>
      <c r="CB7" s="9">
        <v>78</v>
      </c>
      <c r="CC7" s="9">
        <v>79</v>
      </c>
      <c r="CD7" s="9">
        <v>80</v>
      </c>
      <c r="CE7" s="9">
        <v>81</v>
      </c>
      <c r="CF7" s="9">
        <v>82</v>
      </c>
      <c r="CG7" s="9">
        <v>83</v>
      </c>
      <c r="CH7" s="9">
        <v>84</v>
      </c>
      <c r="CI7" s="9">
        <v>85</v>
      </c>
      <c r="CJ7" s="9">
        <v>86</v>
      </c>
      <c r="CK7" s="9">
        <v>87</v>
      </c>
      <c r="CL7" s="9">
        <v>88</v>
      </c>
      <c r="CM7" s="9">
        <v>89</v>
      </c>
      <c r="CN7" s="9">
        <v>90</v>
      </c>
      <c r="CO7" s="9"/>
      <c r="CP7" s="28"/>
      <c r="CQ7" s="1"/>
      <c r="CR7" s="1"/>
      <c r="CS7" s="1"/>
      <c r="CT7" s="1"/>
      <c r="CU7" s="1"/>
      <c r="CV7" s="1"/>
      <c r="CW7" s="1"/>
      <c r="CX7" s="1"/>
      <c r="CY7" s="1"/>
      <c r="CZ7" s="1"/>
      <c r="DA7" s="1"/>
      <c r="DB7" s="1"/>
    </row>
    <row r="9" spans="1:90" ht="12.75">
      <c r="A9" s="15">
        <v>1407</v>
      </c>
      <c r="B9" s="14" t="s">
        <v>756</v>
      </c>
      <c r="C9" s="14" t="s">
        <v>1018</v>
      </c>
      <c r="D9" s="14" t="s">
        <v>9</v>
      </c>
      <c r="E9" s="14" t="s">
        <v>195</v>
      </c>
      <c r="F9" s="2" t="s">
        <v>81</v>
      </c>
      <c r="G9" s="2">
        <v>2</v>
      </c>
      <c r="H9" s="2" t="s">
        <v>713</v>
      </c>
      <c r="I9" s="2" t="s">
        <v>545</v>
      </c>
      <c r="J9" s="14" t="s">
        <v>240</v>
      </c>
      <c r="K9" s="14"/>
      <c r="L9" s="2" t="s">
        <v>542</v>
      </c>
      <c r="M9" s="14" t="s">
        <v>712</v>
      </c>
      <c r="N9" s="14" t="s">
        <v>574</v>
      </c>
      <c r="O9" s="2" t="s">
        <v>6</v>
      </c>
      <c r="P9" s="10"/>
      <c r="Q9" s="10">
        <v>18</v>
      </c>
      <c r="R9" s="10"/>
      <c r="S9" s="26"/>
      <c r="T9" s="26"/>
      <c r="U9" s="26"/>
      <c r="V9" s="47">
        <v>30.6</v>
      </c>
      <c r="W9" s="47"/>
      <c r="X9" s="22">
        <v>34</v>
      </c>
      <c r="Y9" s="6"/>
      <c r="AC9" s="47"/>
      <c r="AD9">
        <v>2</v>
      </c>
      <c r="AE9">
        <v>11</v>
      </c>
      <c r="AF9">
        <v>0</v>
      </c>
      <c r="AG9" s="22">
        <v>2.55</v>
      </c>
      <c r="AL9" s="22">
        <v>2.8333333333333335</v>
      </c>
      <c r="BT9" s="20"/>
      <c r="BX9" s="19">
        <v>30.6</v>
      </c>
      <c r="BY9" s="19"/>
      <c r="CK9">
        <v>1407</v>
      </c>
      <c r="CL9" s="2" t="s">
        <v>542</v>
      </c>
    </row>
    <row r="11" spans="1:91" ht="12.75">
      <c r="A11" s="15">
        <v>1407</v>
      </c>
      <c r="B11" s="14" t="s">
        <v>756</v>
      </c>
      <c r="C11" s="14" t="s">
        <v>214</v>
      </c>
      <c r="D11" s="14" t="s">
        <v>188</v>
      </c>
      <c r="E11" s="14" t="s">
        <v>203</v>
      </c>
      <c r="F11" s="35" t="s">
        <v>118</v>
      </c>
      <c r="G11" s="2">
        <v>2</v>
      </c>
      <c r="H11" s="2" t="s">
        <v>713</v>
      </c>
      <c r="I11" s="2" t="s">
        <v>545</v>
      </c>
      <c r="J11" s="14" t="s">
        <v>240</v>
      </c>
      <c r="K11" s="14"/>
      <c r="L11" s="2" t="s">
        <v>542</v>
      </c>
      <c r="M11" s="14" t="s">
        <v>712</v>
      </c>
      <c r="N11" s="14" t="s">
        <v>574</v>
      </c>
      <c r="O11" s="2" t="s">
        <v>6</v>
      </c>
      <c r="P11" s="10"/>
      <c r="Q11" s="10">
        <v>18</v>
      </c>
      <c r="R11" s="10"/>
      <c r="S11" s="26"/>
      <c r="T11" s="26"/>
      <c r="U11" s="26"/>
      <c r="V11" s="47">
        <v>30.6</v>
      </c>
      <c r="W11" s="47"/>
      <c r="X11" s="22">
        <v>34</v>
      </c>
      <c r="Y11" s="6"/>
      <c r="AC11" s="47"/>
      <c r="AD11">
        <v>2</v>
      </c>
      <c r="AE11">
        <v>11</v>
      </c>
      <c r="AF11">
        <v>0</v>
      </c>
      <c r="AG11" s="22">
        <v>2.55</v>
      </c>
      <c r="AL11" s="22">
        <v>2.8333333333333335</v>
      </c>
      <c r="BT11" s="20"/>
      <c r="BX11" s="19">
        <v>30.6</v>
      </c>
      <c r="BY11" s="19"/>
      <c r="CK11">
        <v>1407</v>
      </c>
      <c r="CL11" s="2" t="s">
        <v>542</v>
      </c>
      <c r="CM11" t="s">
        <v>954</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4.xml><?xml version="1.0" encoding="utf-8"?>
<worksheet xmlns="http://schemas.openxmlformats.org/spreadsheetml/2006/main" xmlns:r="http://schemas.openxmlformats.org/officeDocument/2006/relationships">
  <sheetPr>
    <tabColor indexed="14"/>
  </sheetPr>
  <dimension ref="A1:DD34"/>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13" sqref="B13"/>
    </sheetView>
  </sheetViews>
  <sheetFormatPr defaultColWidth="9.140625" defaultRowHeight="12.75"/>
  <cols>
    <col min="1" max="1" width="5.7109375" style="0" customWidth="1"/>
    <col min="2" max="2" width="8.28125" style="0" customWidth="1"/>
    <col min="3" max="3" width="9.2812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46.7109375" style="0" customWidth="1"/>
    <col min="10" max="10" width="7.57421875" style="0" customWidth="1"/>
    <col min="11" max="11" width="35.57421875" style="0" customWidth="1"/>
    <col min="12" max="12" width="6.28125" style="0" customWidth="1"/>
    <col min="13" max="13" width="9.00390625" style="0" customWidth="1"/>
    <col min="14" max="14" width="30.14062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3.8515625" style="0" customWidth="1"/>
    <col min="72" max="74" width="19.00390625" style="0" customWidth="1"/>
    <col min="75" max="75" width="10.1406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35.57421875" style="0" customWidth="1"/>
    <col min="90" max="90" width="221.57421875" style="0" customWidth="1"/>
    <col min="91" max="91" width="13.421875" style="0" customWidth="1"/>
  </cols>
  <sheetData>
    <row r="1" spans="1:88" ht="12.75">
      <c r="A1" s="14"/>
      <c r="B1" s="9" t="s">
        <v>1040</v>
      </c>
      <c r="C1" s="4"/>
      <c r="D1" s="3"/>
      <c r="E1" s="4" t="s">
        <v>337</v>
      </c>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218</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108"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9">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c r="DB7" s="1"/>
      <c r="DC7" s="1"/>
      <c r="DD7" s="1"/>
    </row>
    <row r="9" spans="1:90" ht="12.75">
      <c r="A9" s="15">
        <v>1406</v>
      </c>
      <c r="B9" s="14" t="s">
        <v>756</v>
      </c>
      <c r="C9" s="14" t="s">
        <v>1018</v>
      </c>
      <c r="D9" s="14" t="s">
        <v>8</v>
      </c>
      <c r="E9" s="14" t="s">
        <v>192</v>
      </c>
      <c r="F9" s="2" t="s">
        <v>54</v>
      </c>
      <c r="G9" s="2">
        <v>1</v>
      </c>
      <c r="H9" s="2" t="s">
        <v>325</v>
      </c>
      <c r="I9" s="2" t="s">
        <v>990</v>
      </c>
      <c r="J9" s="14" t="s">
        <v>240</v>
      </c>
      <c r="K9" s="2" t="s">
        <v>351</v>
      </c>
      <c r="L9" s="14" t="s">
        <v>1032</v>
      </c>
      <c r="M9" s="14" t="s">
        <v>924</v>
      </c>
      <c r="N9" s="2" t="s">
        <v>1237</v>
      </c>
      <c r="O9" s="5">
        <v>7</v>
      </c>
      <c r="P9" s="10"/>
      <c r="Q9" s="10"/>
      <c r="R9" s="26"/>
      <c r="S9" s="26"/>
      <c r="T9" s="26"/>
      <c r="U9" s="47">
        <v>1176</v>
      </c>
      <c r="V9" s="47">
        <v>168</v>
      </c>
      <c r="W9" s="22">
        <v>79.05882352941177</v>
      </c>
      <c r="X9" s="6">
        <v>14</v>
      </c>
      <c r="AF9" s="22">
        <v>98</v>
      </c>
      <c r="AG9">
        <v>14</v>
      </c>
      <c r="AH9">
        <v>0</v>
      </c>
      <c r="AI9">
        <v>0</v>
      </c>
      <c r="AJ9" s="22">
        <v>14</v>
      </c>
      <c r="AK9" s="22">
        <v>6.588235294117648</v>
      </c>
      <c r="AU9" s="22">
        <v>14</v>
      </c>
      <c r="BG9" s="6"/>
      <c r="BP9" s="47"/>
      <c r="BQ9" s="38"/>
      <c r="BR9" s="38"/>
      <c r="BS9" s="20"/>
      <c r="BT9" s="36"/>
      <c r="BU9" s="36"/>
      <c r="BV9" s="38"/>
      <c r="BW9" s="19">
        <v>1176</v>
      </c>
      <c r="BX9" s="19">
        <v>168</v>
      </c>
      <c r="CJ9">
        <v>1406</v>
      </c>
      <c r="CK9" s="2" t="s">
        <v>351</v>
      </c>
      <c r="CL9" t="s">
        <v>24</v>
      </c>
    </row>
    <row r="10" spans="1:89" ht="12.75">
      <c r="A10" s="15">
        <v>1406</v>
      </c>
      <c r="B10" s="14" t="s">
        <v>756</v>
      </c>
      <c r="C10" s="14" t="s">
        <v>1018</v>
      </c>
      <c r="D10" s="14" t="s">
        <v>8</v>
      </c>
      <c r="E10" s="14" t="s">
        <v>192</v>
      </c>
      <c r="F10" s="2" t="s">
        <v>58</v>
      </c>
      <c r="G10" s="2">
        <v>1</v>
      </c>
      <c r="H10" s="2" t="s">
        <v>325</v>
      </c>
      <c r="I10" s="2" t="s">
        <v>973</v>
      </c>
      <c r="J10" s="14" t="s">
        <v>240</v>
      </c>
      <c r="K10" s="2" t="s">
        <v>350</v>
      </c>
      <c r="L10" s="14" t="s">
        <v>1032</v>
      </c>
      <c r="M10" s="14" t="s">
        <v>924</v>
      </c>
      <c r="N10" s="2" t="s">
        <v>1178</v>
      </c>
      <c r="O10" s="10">
        <v>2.5</v>
      </c>
      <c r="P10" s="10"/>
      <c r="Q10" s="10"/>
      <c r="R10" s="26"/>
      <c r="S10" s="26"/>
      <c r="T10" s="26"/>
      <c r="U10" s="47">
        <v>420</v>
      </c>
      <c r="V10" s="47">
        <v>168</v>
      </c>
      <c r="W10" s="22"/>
      <c r="X10" s="6">
        <v>14</v>
      </c>
      <c r="AC10">
        <v>35</v>
      </c>
      <c r="AD10">
        <v>0</v>
      </c>
      <c r="AE10">
        <v>0</v>
      </c>
      <c r="AF10" s="22">
        <v>35</v>
      </c>
      <c r="AG10">
        <v>14</v>
      </c>
      <c r="AH10">
        <v>0</v>
      </c>
      <c r="AI10">
        <v>0</v>
      </c>
      <c r="AJ10" s="22">
        <v>14</v>
      </c>
      <c r="AK10" s="22"/>
      <c r="AU10" s="22">
        <v>14</v>
      </c>
      <c r="AW10" s="7"/>
      <c r="AY10" s="22">
        <v>14</v>
      </c>
      <c r="BD10" s="7"/>
      <c r="BE10" s="17"/>
      <c r="BF10" s="17"/>
      <c r="BG10" s="22"/>
      <c r="BP10" s="36"/>
      <c r="BS10" s="20"/>
      <c r="BW10" s="19">
        <v>420</v>
      </c>
      <c r="BX10" s="19">
        <v>168</v>
      </c>
      <c r="CJ10">
        <v>1406</v>
      </c>
      <c r="CK10" s="2" t="s">
        <v>350</v>
      </c>
    </row>
    <row r="11" spans="1:89" ht="12.75">
      <c r="A11" s="9"/>
      <c r="B11" s="14"/>
      <c r="C11" s="14"/>
      <c r="D11" s="14"/>
      <c r="E11" s="14"/>
      <c r="F11" s="35"/>
      <c r="G11" s="2"/>
      <c r="H11" s="2"/>
      <c r="I11" s="2"/>
      <c r="J11" s="14"/>
      <c r="K11" s="2"/>
      <c r="L11" s="14"/>
      <c r="M11" s="14"/>
      <c r="N11" s="2"/>
      <c r="O11" s="10"/>
      <c r="P11" s="10"/>
      <c r="Q11" s="10"/>
      <c r="R11" s="26"/>
      <c r="S11" s="26"/>
      <c r="T11" s="26"/>
      <c r="U11" s="47"/>
      <c r="V11" s="47"/>
      <c r="X11" s="22"/>
      <c r="AB11" s="47"/>
      <c r="AJ11" s="7"/>
      <c r="AK11" s="37"/>
      <c r="AL11" s="37"/>
      <c r="AM11" s="37"/>
      <c r="AN11" s="37"/>
      <c r="AO11" s="37"/>
      <c r="AP11" s="37"/>
      <c r="AQ11" s="37"/>
      <c r="AR11" s="37"/>
      <c r="AS11" s="37"/>
      <c r="AT11" s="37"/>
      <c r="AU11" s="7"/>
      <c r="AX11" s="7"/>
      <c r="AY11" s="17"/>
      <c r="AZ11" s="17"/>
      <c r="BP11" s="36"/>
      <c r="BS11" s="20"/>
      <c r="BW11" s="47"/>
      <c r="BX11" s="47"/>
      <c r="CJ11" s="16"/>
      <c r="CK11" s="2"/>
    </row>
    <row r="12" spans="1:90" ht="12.75">
      <c r="A12" s="15">
        <v>1407</v>
      </c>
      <c r="B12" s="14" t="s">
        <v>756</v>
      </c>
      <c r="C12" s="14" t="s">
        <v>1018</v>
      </c>
      <c r="D12" s="14" t="s">
        <v>9</v>
      </c>
      <c r="E12" s="14" t="s">
        <v>195</v>
      </c>
      <c r="F12" s="2" t="s">
        <v>79</v>
      </c>
      <c r="G12" s="2">
        <v>1</v>
      </c>
      <c r="H12" s="2" t="s">
        <v>325</v>
      </c>
      <c r="I12" s="2" t="s">
        <v>1000</v>
      </c>
      <c r="J12" s="14" t="s">
        <v>240</v>
      </c>
      <c r="K12" s="2" t="s">
        <v>354</v>
      </c>
      <c r="L12" s="14" t="s">
        <v>1032</v>
      </c>
      <c r="M12" s="14" t="s">
        <v>928</v>
      </c>
      <c r="N12" s="2" t="s">
        <v>1238</v>
      </c>
      <c r="O12" s="10">
        <v>7</v>
      </c>
      <c r="P12" s="10">
        <v>9</v>
      </c>
      <c r="Q12" s="10"/>
      <c r="R12" s="26"/>
      <c r="S12" s="26"/>
      <c r="T12" s="26"/>
      <c r="U12" s="47">
        <v>1254.8470588235293</v>
      </c>
      <c r="V12" s="47">
        <v>174</v>
      </c>
      <c r="W12" s="22">
        <v>81.88235294117646</v>
      </c>
      <c r="X12" s="6">
        <v>14.5</v>
      </c>
      <c r="AB12" s="47"/>
      <c r="AG12">
        <v>14</v>
      </c>
      <c r="AH12">
        <v>10</v>
      </c>
      <c r="AI12">
        <v>0</v>
      </c>
      <c r="AJ12" s="22">
        <v>14.5</v>
      </c>
      <c r="AK12" s="22">
        <v>6.823529411764706</v>
      </c>
      <c r="AU12" s="22">
        <v>14.5</v>
      </c>
      <c r="BB12" s="7"/>
      <c r="BP12" s="36"/>
      <c r="BS12" s="20"/>
      <c r="BW12" s="19">
        <v>1254.8470588235293</v>
      </c>
      <c r="BX12" s="19">
        <v>179.26386554621848</v>
      </c>
      <c r="CJ12">
        <v>1407</v>
      </c>
      <c r="CK12" s="2" t="s">
        <v>354</v>
      </c>
      <c r="CL12" t="s">
        <v>23</v>
      </c>
    </row>
    <row r="13" spans="1:90" ht="12.75">
      <c r="A13" s="15">
        <v>1407</v>
      </c>
      <c r="B13" s="14" t="s">
        <v>756</v>
      </c>
      <c r="C13" s="14" t="s">
        <v>1018</v>
      </c>
      <c r="D13" s="14" t="s">
        <v>9</v>
      </c>
      <c r="E13" s="14" t="s">
        <v>195</v>
      </c>
      <c r="F13" s="2" t="s">
        <v>90</v>
      </c>
      <c r="G13" s="2">
        <v>1</v>
      </c>
      <c r="H13" s="2" t="s">
        <v>325</v>
      </c>
      <c r="I13" s="2" t="s">
        <v>1001</v>
      </c>
      <c r="J13" s="14" t="s">
        <v>240</v>
      </c>
      <c r="K13" s="2" t="s">
        <v>353</v>
      </c>
      <c r="L13" s="14" t="s">
        <v>1032</v>
      </c>
      <c r="M13" s="14" t="s">
        <v>928</v>
      </c>
      <c r="N13" s="2" t="s">
        <v>1178</v>
      </c>
      <c r="O13" s="10">
        <v>2.5</v>
      </c>
      <c r="P13" s="10"/>
      <c r="Q13" s="10"/>
      <c r="R13" s="26"/>
      <c r="S13" s="26"/>
      <c r="T13" s="26"/>
      <c r="U13" s="47">
        <v>435</v>
      </c>
      <c r="V13" s="47">
        <v>174</v>
      </c>
      <c r="W13" s="22">
        <v>81.88235294117646</v>
      </c>
      <c r="X13" s="6">
        <v>14.5</v>
      </c>
      <c r="AB13" s="47"/>
      <c r="AC13">
        <v>36</v>
      </c>
      <c r="AD13">
        <v>5</v>
      </c>
      <c r="AE13">
        <v>0</v>
      </c>
      <c r="AF13" s="22">
        <v>36.25</v>
      </c>
      <c r="AG13">
        <v>14</v>
      </c>
      <c r="AH13">
        <v>10</v>
      </c>
      <c r="AI13">
        <v>0</v>
      </c>
      <c r="AJ13" s="22">
        <v>14.5</v>
      </c>
      <c r="AK13" s="22">
        <v>6.823529411764706</v>
      </c>
      <c r="AU13" s="22">
        <v>14.5</v>
      </c>
      <c r="AY13" s="22">
        <v>14.5</v>
      </c>
      <c r="BP13" s="36"/>
      <c r="BS13" s="20"/>
      <c r="BW13" s="19">
        <v>435</v>
      </c>
      <c r="BX13" s="19">
        <v>174</v>
      </c>
      <c r="CJ13">
        <v>1407</v>
      </c>
      <c r="CK13" s="2" t="s">
        <v>353</v>
      </c>
      <c r="CL13" t="s">
        <v>812</v>
      </c>
    </row>
    <row r="15" spans="1:90" ht="12.75">
      <c r="A15" s="15">
        <v>1407</v>
      </c>
      <c r="B15" s="14" t="s">
        <v>756</v>
      </c>
      <c r="C15" s="14" t="s">
        <v>1018</v>
      </c>
      <c r="D15" s="14" t="s">
        <v>9</v>
      </c>
      <c r="E15" s="14" t="s">
        <v>195</v>
      </c>
      <c r="F15" s="2" t="s">
        <v>91</v>
      </c>
      <c r="G15" s="2">
        <v>2</v>
      </c>
      <c r="H15" s="2" t="s">
        <v>6</v>
      </c>
      <c r="I15" s="2" t="s">
        <v>547</v>
      </c>
      <c r="J15" s="14" t="s">
        <v>240</v>
      </c>
      <c r="K15" s="2" t="s">
        <v>548</v>
      </c>
      <c r="L15" s="14" t="s">
        <v>1032</v>
      </c>
      <c r="M15" s="14" t="s">
        <v>924</v>
      </c>
      <c r="N15" s="2" t="s">
        <v>6</v>
      </c>
      <c r="O15" s="10"/>
      <c r="P15" s="10">
        <v>93.5</v>
      </c>
      <c r="Q15" s="10"/>
      <c r="R15" s="26"/>
      <c r="S15" s="26"/>
      <c r="T15" s="26"/>
      <c r="BD15" s="7"/>
      <c r="BE15" s="17"/>
      <c r="BF15" s="17"/>
      <c r="BP15" s="36"/>
      <c r="BS15" s="20"/>
      <c r="CJ15">
        <v>1407</v>
      </c>
      <c r="CK15" s="2" t="s">
        <v>548</v>
      </c>
      <c r="CL15" t="s">
        <v>38</v>
      </c>
    </row>
    <row r="16" spans="1:89" ht="12.75">
      <c r="A16" s="9"/>
      <c r="B16" s="14"/>
      <c r="C16" s="14"/>
      <c r="D16" s="14"/>
      <c r="E16" s="14"/>
      <c r="F16" s="35"/>
      <c r="G16" s="2"/>
      <c r="H16" s="2"/>
      <c r="I16" s="2"/>
      <c r="J16" s="14"/>
      <c r="K16" s="2"/>
      <c r="L16" s="14"/>
      <c r="M16" s="14"/>
      <c r="N16" s="2"/>
      <c r="O16" s="10"/>
      <c r="P16" s="10"/>
      <c r="Q16" s="10"/>
      <c r="R16" s="26"/>
      <c r="S16" s="26"/>
      <c r="T16" s="26"/>
      <c r="U16" s="47"/>
      <c r="V16" s="47"/>
      <c r="W16" s="22"/>
      <c r="X16" s="22"/>
      <c r="AB16" s="47"/>
      <c r="AJ16" s="7"/>
      <c r="AK16" s="37"/>
      <c r="AL16" s="37"/>
      <c r="AM16" s="37"/>
      <c r="AN16" s="37"/>
      <c r="AO16" s="37"/>
      <c r="AP16" s="37"/>
      <c r="AQ16" s="37"/>
      <c r="AR16" s="37"/>
      <c r="AS16" s="37"/>
      <c r="AT16" s="37"/>
      <c r="AU16" s="7"/>
      <c r="BP16" s="36"/>
      <c r="BS16" s="20"/>
      <c r="BW16" s="47"/>
      <c r="BX16" s="47"/>
      <c r="CJ16" s="16"/>
      <c r="CK16" s="2"/>
    </row>
    <row r="17" spans="1:90" ht="12.75">
      <c r="A17" s="15">
        <v>1407</v>
      </c>
      <c r="B17" s="14" t="s">
        <v>756</v>
      </c>
      <c r="C17" s="14" t="s">
        <v>214</v>
      </c>
      <c r="D17" s="14" t="s">
        <v>188</v>
      </c>
      <c r="E17" s="14" t="s">
        <v>203</v>
      </c>
      <c r="F17" s="2" t="s">
        <v>116</v>
      </c>
      <c r="G17" s="2">
        <v>1</v>
      </c>
      <c r="H17" s="2" t="s">
        <v>325</v>
      </c>
      <c r="I17" s="2" t="s">
        <v>1000</v>
      </c>
      <c r="J17" s="14" t="s">
        <v>240</v>
      </c>
      <c r="K17" s="2" t="s">
        <v>354</v>
      </c>
      <c r="L17" s="14" t="s">
        <v>1032</v>
      </c>
      <c r="M17" s="14" t="s">
        <v>928</v>
      </c>
      <c r="N17" s="2" t="s">
        <v>1237</v>
      </c>
      <c r="O17" s="10">
        <v>7</v>
      </c>
      <c r="P17" s="10">
        <v>9</v>
      </c>
      <c r="Q17" s="10"/>
      <c r="R17" s="26"/>
      <c r="S17" s="26"/>
      <c r="T17" s="26"/>
      <c r="U17" s="47">
        <v>1254.8470588235293</v>
      </c>
      <c r="V17" s="47">
        <v>174</v>
      </c>
      <c r="W17" s="22">
        <v>81.88235294117646</v>
      </c>
      <c r="X17" s="6">
        <v>14.5</v>
      </c>
      <c r="AB17" s="47">
        <v>0</v>
      </c>
      <c r="AG17">
        <v>14</v>
      </c>
      <c r="AH17">
        <v>10</v>
      </c>
      <c r="AI17">
        <v>0</v>
      </c>
      <c r="AJ17" s="22">
        <v>14.5</v>
      </c>
      <c r="AK17" s="22">
        <v>6.823529411764706</v>
      </c>
      <c r="AU17" s="22">
        <v>14.5</v>
      </c>
      <c r="AV17" s="22"/>
      <c r="AW17" s="7"/>
      <c r="BD17" s="7"/>
      <c r="BE17" s="17"/>
      <c r="BF17" s="17"/>
      <c r="BP17" s="36"/>
      <c r="BS17" s="20"/>
      <c r="BW17" s="19">
        <v>1254.8470588235293</v>
      </c>
      <c r="BX17" s="19">
        <v>174</v>
      </c>
      <c r="CJ17">
        <v>1407</v>
      </c>
      <c r="CK17" s="2" t="s">
        <v>354</v>
      </c>
      <c r="CL17" t="s">
        <v>40</v>
      </c>
    </row>
    <row r="18" spans="1:90" ht="12.75">
      <c r="A18" s="15">
        <v>1407</v>
      </c>
      <c r="B18" s="14" t="s">
        <v>756</v>
      </c>
      <c r="C18" s="14" t="s">
        <v>214</v>
      </c>
      <c r="D18" s="14" t="s">
        <v>188</v>
      </c>
      <c r="E18" s="14" t="s">
        <v>203</v>
      </c>
      <c r="F18" s="2" t="s">
        <v>129</v>
      </c>
      <c r="G18" s="2">
        <v>1</v>
      </c>
      <c r="H18" s="2" t="s">
        <v>325</v>
      </c>
      <c r="I18" s="2" t="s">
        <v>999</v>
      </c>
      <c r="J18" s="14" t="s">
        <v>240</v>
      </c>
      <c r="K18" s="2" t="s">
        <v>353</v>
      </c>
      <c r="L18" s="14" t="s">
        <v>1032</v>
      </c>
      <c r="M18" s="14" t="s">
        <v>928</v>
      </c>
      <c r="N18" s="2" t="s">
        <v>430</v>
      </c>
      <c r="O18" s="10">
        <v>2.5</v>
      </c>
      <c r="P18" s="10"/>
      <c r="Q18" s="10"/>
      <c r="R18" s="26"/>
      <c r="S18" s="26"/>
      <c r="T18" s="26"/>
      <c r="U18" s="47">
        <v>435</v>
      </c>
      <c r="V18" s="47">
        <v>174</v>
      </c>
      <c r="W18" s="22">
        <v>81.88235294117646</v>
      </c>
      <c r="X18" s="6">
        <v>14.5</v>
      </c>
      <c r="AB18" s="47">
        <v>0</v>
      </c>
      <c r="AC18">
        <v>36</v>
      </c>
      <c r="AD18">
        <v>5</v>
      </c>
      <c r="AE18">
        <v>0</v>
      </c>
      <c r="AF18" s="22">
        <v>36.25</v>
      </c>
      <c r="AG18">
        <v>14</v>
      </c>
      <c r="AH18">
        <v>10</v>
      </c>
      <c r="AI18">
        <v>0</v>
      </c>
      <c r="AJ18" s="22">
        <v>14.5</v>
      </c>
      <c r="AK18" s="22">
        <v>6.823529411764706</v>
      </c>
      <c r="AU18" s="22">
        <v>14.5</v>
      </c>
      <c r="AX18" s="22">
        <v>14.5</v>
      </c>
      <c r="BS18" s="20"/>
      <c r="BW18" s="19">
        <v>435</v>
      </c>
      <c r="BX18" s="19">
        <v>174</v>
      </c>
      <c r="CJ18">
        <v>1407</v>
      </c>
      <c r="CK18" s="2" t="s">
        <v>353</v>
      </c>
      <c r="CL18" t="s">
        <v>561</v>
      </c>
    </row>
    <row r="20" spans="1:90" ht="12.75">
      <c r="A20" s="15">
        <v>1407</v>
      </c>
      <c r="B20" s="14" t="s">
        <v>756</v>
      </c>
      <c r="C20" s="14" t="s">
        <v>214</v>
      </c>
      <c r="D20" s="14" t="s">
        <v>188</v>
      </c>
      <c r="E20" s="14" t="s">
        <v>203</v>
      </c>
      <c r="F20" s="2" t="s">
        <v>130</v>
      </c>
      <c r="G20" s="2">
        <v>2</v>
      </c>
      <c r="H20" s="2" t="s">
        <v>6</v>
      </c>
      <c r="I20" s="2" t="s">
        <v>546</v>
      </c>
      <c r="J20" s="14" t="s">
        <v>240</v>
      </c>
      <c r="K20" s="2" t="s">
        <v>548</v>
      </c>
      <c r="L20" s="14" t="s">
        <v>1032</v>
      </c>
      <c r="M20" s="14" t="s">
        <v>924</v>
      </c>
      <c r="N20" s="2" t="s">
        <v>6</v>
      </c>
      <c r="O20" s="10"/>
      <c r="P20" s="10">
        <v>93.5</v>
      </c>
      <c r="Q20" s="10"/>
      <c r="R20" s="26"/>
      <c r="S20" s="26"/>
      <c r="T20" s="26"/>
      <c r="U20" s="47">
        <v>336.6</v>
      </c>
      <c r="W20" s="22">
        <v>72</v>
      </c>
      <c r="AF20" s="22">
        <v>28.05</v>
      </c>
      <c r="AK20" s="22">
        <v>6</v>
      </c>
      <c r="BD20" s="7"/>
      <c r="BE20" s="17"/>
      <c r="BF20" s="17"/>
      <c r="BP20" s="36"/>
      <c r="BS20" s="20"/>
      <c r="BW20" s="19">
        <v>336.6</v>
      </c>
      <c r="CJ20">
        <v>1407</v>
      </c>
      <c r="CK20" s="2" t="s">
        <v>548</v>
      </c>
      <c r="CL20" t="s">
        <v>39</v>
      </c>
    </row>
    <row r="22" spans="1:89" ht="12.75">
      <c r="A22" s="9">
        <v>1408</v>
      </c>
      <c r="B22" s="14" t="s">
        <v>756</v>
      </c>
      <c r="C22" s="14" t="s">
        <v>214</v>
      </c>
      <c r="D22" s="14" t="s">
        <v>189</v>
      </c>
      <c r="E22" s="14" t="s">
        <v>194</v>
      </c>
      <c r="F22" s="35" t="s">
        <v>152</v>
      </c>
      <c r="G22" s="2">
        <v>1</v>
      </c>
      <c r="H22" s="2" t="s">
        <v>6</v>
      </c>
      <c r="I22" s="2" t="s">
        <v>369</v>
      </c>
      <c r="J22" s="14" t="s">
        <v>240</v>
      </c>
      <c r="K22" s="2" t="s">
        <v>883</v>
      </c>
      <c r="L22" s="14" t="s">
        <v>1032</v>
      </c>
      <c r="M22" s="14" t="s">
        <v>866</v>
      </c>
      <c r="N22" s="2" t="s">
        <v>1237</v>
      </c>
      <c r="O22" s="10">
        <v>9</v>
      </c>
      <c r="P22" s="10"/>
      <c r="Q22" s="10"/>
      <c r="R22" s="26"/>
      <c r="S22" s="26"/>
      <c r="T22" s="26"/>
      <c r="U22" s="47">
        <v>1242</v>
      </c>
      <c r="V22" s="47">
        <v>138</v>
      </c>
      <c r="W22" s="22">
        <v>76.66666666666667</v>
      </c>
      <c r="X22" s="22">
        <v>11.5</v>
      </c>
      <c r="AB22" s="47"/>
      <c r="AF22" s="22">
        <v>103.5</v>
      </c>
      <c r="AG22">
        <v>11</v>
      </c>
      <c r="AH22">
        <v>10</v>
      </c>
      <c r="AI22">
        <v>0</v>
      </c>
      <c r="AJ22" s="7">
        <v>11.5</v>
      </c>
      <c r="AK22" s="22">
        <v>6.388888888888889</v>
      </c>
      <c r="AU22" s="7">
        <v>11.5</v>
      </c>
      <c r="BB22" s="7"/>
      <c r="BG22" s="7"/>
      <c r="BP22" s="36"/>
      <c r="BS22" s="20"/>
      <c r="BW22" s="19">
        <v>1242</v>
      </c>
      <c r="BX22" s="19">
        <v>138</v>
      </c>
      <c r="CJ22" s="17">
        <v>1408</v>
      </c>
      <c r="CK22" s="2" t="s">
        <v>883</v>
      </c>
    </row>
    <row r="23" spans="1:90" ht="12.75">
      <c r="A23" s="9">
        <v>1408</v>
      </c>
      <c r="B23" s="14" t="s">
        <v>756</v>
      </c>
      <c r="C23" s="14" t="s">
        <v>214</v>
      </c>
      <c r="D23" s="14" t="s">
        <v>189</v>
      </c>
      <c r="E23" s="14" t="s">
        <v>194</v>
      </c>
      <c r="F23" s="35" t="s">
        <v>161</v>
      </c>
      <c r="G23" s="2">
        <v>1</v>
      </c>
      <c r="H23" s="2" t="s">
        <v>6</v>
      </c>
      <c r="I23" s="2" t="s">
        <v>368</v>
      </c>
      <c r="J23" s="14" t="s">
        <v>240</v>
      </c>
      <c r="K23" s="2" t="s">
        <v>883</v>
      </c>
      <c r="L23" s="14" t="s">
        <v>1032</v>
      </c>
      <c r="M23" s="14" t="s">
        <v>866</v>
      </c>
      <c r="N23" s="2" t="s">
        <v>1177</v>
      </c>
      <c r="O23" s="10">
        <v>1</v>
      </c>
      <c r="P23" s="10"/>
      <c r="Q23" s="10"/>
      <c r="R23" s="26"/>
      <c r="S23" s="26"/>
      <c r="T23" s="26"/>
      <c r="U23" s="47">
        <v>161</v>
      </c>
      <c r="V23" s="47">
        <v>161</v>
      </c>
      <c r="W23" s="22">
        <v>76.66666666666667</v>
      </c>
      <c r="X23" s="22">
        <v>13.416666666666666</v>
      </c>
      <c r="AF23" s="22">
        <v>13.416666666666666</v>
      </c>
      <c r="AJ23" s="7">
        <v>13.416666666666666</v>
      </c>
      <c r="AK23" s="22">
        <v>6.388888888888889</v>
      </c>
      <c r="AU23" s="7">
        <v>13.416666666666666</v>
      </c>
      <c r="AY23" s="7">
        <v>13.416666666666666</v>
      </c>
      <c r="BP23" s="36"/>
      <c r="BS23" s="20"/>
      <c r="BW23" s="19">
        <v>161</v>
      </c>
      <c r="BX23" s="19">
        <v>161</v>
      </c>
      <c r="CJ23" s="17">
        <v>1408</v>
      </c>
      <c r="CK23" s="2" t="s">
        <v>883</v>
      </c>
      <c r="CL23" t="s">
        <v>36</v>
      </c>
    </row>
    <row r="24" spans="1:89" ht="12.75">
      <c r="A24" s="9">
        <v>1408</v>
      </c>
      <c r="B24" s="14" t="s">
        <v>756</v>
      </c>
      <c r="C24" s="14" t="s">
        <v>214</v>
      </c>
      <c r="D24" s="14" t="s">
        <v>189</v>
      </c>
      <c r="E24" s="14" t="s">
        <v>194</v>
      </c>
      <c r="F24" s="35" t="s">
        <v>162</v>
      </c>
      <c r="G24" s="2">
        <v>1</v>
      </c>
      <c r="H24" s="2" t="s">
        <v>6</v>
      </c>
      <c r="I24" s="2" t="s">
        <v>368</v>
      </c>
      <c r="J24" s="14" t="s">
        <v>240</v>
      </c>
      <c r="K24" s="2" t="s">
        <v>883</v>
      </c>
      <c r="L24" s="14" t="s">
        <v>1032</v>
      </c>
      <c r="M24" s="14" t="s">
        <v>866</v>
      </c>
      <c r="N24" s="2" t="s">
        <v>1177</v>
      </c>
      <c r="O24" s="10">
        <v>1</v>
      </c>
      <c r="P24" s="10"/>
      <c r="Q24" s="10"/>
      <c r="R24" s="26"/>
      <c r="S24" s="26"/>
      <c r="T24" s="26"/>
      <c r="U24" s="47">
        <v>138</v>
      </c>
      <c r="V24" s="47">
        <v>138</v>
      </c>
      <c r="W24" s="22">
        <v>76.66666666666667</v>
      </c>
      <c r="X24" s="22">
        <v>11.5</v>
      </c>
      <c r="AB24" s="47"/>
      <c r="AF24" s="22">
        <v>11.5</v>
      </c>
      <c r="AJ24" s="7">
        <v>11.5</v>
      </c>
      <c r="AK24" s="22">
        <v>6.388888888888889</v>
      </c>
      <c r="AU24" s="7">
        <v>11.5</v>
      </c>
      <c r="AY24" s="7">
        <v>11.5</v>
      </c>
      <c r="BB24" s="7"/>
      <c r="BG24" s="7"/>
      <c r="BP24" s="36"/>
      <c r="BS24" s="20"/>
      <c r="BW24" s="19">
        <v>138</v>
      </c>
      <c r="BX24" s="19">
        <v>138</v>
      </c>
      <c r="CJ24" s="17">
        <v>1408</v>
      </c>
      <c r="CK24" s="2" t="s">
        <v>883</v>
      </c>
    </row>
    <row r="25" spans="1:89" ht="12.75">
      <c r="A25" s="9"/>
      <c r="B25" s="14"/>
      <c r="C25" s="14"/>
      <c r="D25" s="14"/>
      <c r="E25" s="14"/>
      <c r="F25" s="35"/>
      <c r="G25" s="2"/>
      <c r="H25" s="2"/>
      <c r="I25" s="2"/>
      <c r="J25" s="14"/>
      <c r="K25" s="2"/>
      <c r="L25" s="14"/>
      <c r="M25" s="14"/>
      <c r="N25" s="2"/>
      <c r="O25" s="10"/>
      <c r="P25" s="10"/>
      <c r="Q25" s="10"/>
      <c r="R25" s="26"/>
      <c r="S25" s="26"/>
      <c r="T25" s="26"/>
      <c r="U25" s="47"/>
      <c r="W25" s="22"/>
      <c r="AJ25" s="7"/>
      <c r="AK25" s="22"/>
      <c r="BP25" s="36"/>
      <c r="BS25" s="20"/>
      <c r="BW25" s="47"/>
      <c r="BX25" s="47"/>
      <c r="CJ25" s="16"/>
      <c r="CK25" s="2"/>
    </row>
    <row r="27" spans="1:89" ht="12.75">
      <c r="A27" s="9"/>
      <c r="B27" s="14"/>
      <c r="C27" s="14"/>
      <c r="D27" s="14"/>
      <c r="E27" s="14"/>
      <c r="F27" s="35"/>
      <c r="G27" s="2"/>
      <c r="H27" s="2"/>
      <c r="I27" s="2"/>
      <c r="J27" s="14"/>
      <c r="K27" s="2"/>
      <c r="L27" s="14"/>
      <c r="M27" s="14"/>
      <c r="N27" s="2"/>
      <c r="O27" s="10"/>
      <c r="P27" s="10"/>
      <c r="Q27" s="10"/>
      <c r="R27" s="26"/>
      <c r="S27" s="26"/>
      <c r="T27" s="26"/>
      <c r="U27" s="47"/>
      <c r="V27" s="47"/>
      <c r="W27" s="22"/>
      <c r="X27" s="22"/>
      <c r="AB27" s="47"/>
      <c r="AJ27" s="7"/>
      <c r="AK27" s="37"/>
      <c r="AL27" s="37"/>
      <c r="AM27" s="37"/>
      <c r="AN27" s="37"/>
      <c r="AO27" s="37"/>
      <c r="AP27" s="37"/>
      <c r="AQ27" s="37"/>
      <c r="AR27" s="37"/>
      <c r="AS27" s="37"/>
      <c r="AT27" s="37"/>
      <c r="AU27" s="7"/>
      <c r="BP27" s="36"/>
      <c r="BS27" s="20"/>
      <c r="BW27" s="47"/>
      <c r="BX27" s="47"/>
      <c r="CJ27" s="16"/>
      <c r="CK27" s="2"/>
    </row>
    <row r="28" spans="1:89" ht="12.75">
      <c r="A28" s="9"/>
      <c r="B28" s="14"/>
      <c r="C28" s="14"/>
      <c r="D28" s="14"/>
      <c r="E28" s="14"/>
      <c r="F28" s="35"/>
      <c r="G28" s="2"/>
      <c r="H28" s="2"/>
      <c r="I28" s="2"/>
      <c r="J28" s="14"/>
      <c r="K28" s="2"/>
      <c r="L28" s="14"/>
      <c r="M28" s="14"/>
      <c r="N28" s="2"/>
      <c r="O28" s="10"/>
      <c r="P28" s="10"/>
      <c r="Q28" s="10"/>
      <c r="R28" s="26"/>
      <c r="S28" s="26"/>
      <c r="T28" s="26"/>
      <c r="U28" s="47"/>
      <c r="V28" s="47"/>
      <c r="W28" s="22"/>
      <c r="X28" s="22"/>
      <c r="AB28" s="47"/>
      <c r="AJ28" s="7"/>
      <c r="AK28" s="37"/>
      <c r="AL28" s="37"/>
      <c r="AM28" s="37"/>
      <c r="AN28" s="37"/>
      <c r="AO28" s="37"/>
      <c r="AP28" s="37"/>
      <c r="AQ28" s="37"/>
      <c r="AR28" s="37"/>
      <c r="AS28" s="37"/>
      <c r="AT28" s="37"/>
      <c r="AU28" s="7"/>
      <c r="BP28" s="36"/>
      <c r="BS28" s="20"/>
      <c r="BW28" s="47"/>
      <c r="BX28" s="47"/>
      <c r="CJ28" s="16"/>
      <c r="CK28" s="2"/>
    </row>
    <row r="30" spans="1:89" ht="12.75">
      <c r="A30" s="9"/>
      <c r="B30" s="14"/>
      <c r="C30" s="14"/>
      <c r="D30" s="14"/>
      <c r="E30" s="14"/>
      <c r="F30" s="35"/>
      <c r="G30" s="2"/>
      <c r="H30" s="2"/>
      <c r="I30" s="2"/>
      <c r="J30" s="14"/>
      <c r="K30" s="2"/>
      <c r="L30" s="14"/>
      <c r="M30" s="14"/>
      <c r="N30" s="2"/>
      <c r="O30" s="10"/>
      <c r="P30" s="10"/>
      <c r="Q30" s="10"/>
      <c r="R30" s="26"/>
      <c r="S30" s="26"/>
      <c r="T30" s="26"/>
      <c r="U30" s="47"/>
      <c r="V30" s="47"/>
      <c r="X30" s="22"/>
      <c r="AB30" s="47"/>
      <c r="AJ30" s="7"/>
      <c r="AU30" s="7"/>
      <c r="BP30" s="36"/>
      <c r="BS30" s="20"/>
      <c r="BW30" s="47"/>
      <c r="BX30" s="47"/>
      <c r="CJ30" s="16"/>
      <c r="CK30" s="2"/>
    </row>
    <row r="31" spans="1:89" ht="12.75">
      <c r="A31" s="9"/>
      <c r="B31" s="14"/>
      <c r="C31" s="14"/>
      <c r="D31" s="14"/>
      <c r="E31" s="14"/>
      <c r="F31" s="35"/>
      <c r="G31" s="2"/>
      <c r="H31" s="2"/>
      <c r="I31" s="2"/>
      <c r="J31" s="14"/>
      <c r="K31" s="2"/>
      <c r="L31" s="14"/>
      <c r="M31" s="14"/>
      <c r="N31" s="2"/>
      <c r="O31" s="10"/>
      <c r="P31" s="10"/>
      <c r="Q31" s="10"/>
      <c r="R31" s="26"/>
      <c r="S31" s="26"/>
      <c r="T31" s="26"/>
      <c r="U31" s="47"/>
      <c r="V31" s="47"/>
      <c r="X31" s="22"/>
      <c r="AB31" s="47"/>
      <c r="AJ31" s="7"/>
      <c r="AU31" s="7"/>
      <c r="BP31" s="36"/>
      <c r="BS31" s="20"/>
      <c r="BW31" s="47"/>
      <c r="BX31" s="47"/>
      <c r="CJ31" s="16"/>
      <c r="CK31" s="2"/>
    </row>
    <row r="33" spans="1:89" ht="12.75">
      <c r="A33" s="9"/>
      <c r="B33" s="14"/>
      <c r="C33" s="14"/>
      <c r="D33" s="14"/>
      <c r="E33" s="14"/>
      <c r="F33" s="35"/>
      <c r="G33" s="2"/>
      <c r="H33" s="2"/>
      <c r="I33" s="2"/>
      <c r="J33" s="14"/>
      <c r="K33" s="2"/>
      <c r="L33" s="14"/>
      <c r="M33" s="14"/>
      <c r="N33" s="2"/>
      <c r="O33" s="10"/>
      <c r="P33" s="10"/>
      <c r="Q33" s="10"/>
      <c r="R33" s="26"/>
      <c r="S33" s="26"/>
      <c r="T33" s="26"/>
      <c r="U33" s="47"/>
      <c r="V33" s="47"/>
      <c r="W33" s="22"/>
      <c r="X33" s="22"/>
      <c r="AB33" s="47"/>
      <c r="AJ33" s="7"/>
      <c r="AK33" s="37"/>
      <c r="AL33" s="37"/>
      <c r="AM33" s="37"/>
      <c r="AN33" s="37"/>
      <c r="AO33" s="37"/>
      <c r="AP33" s="37"/>
      <c r="AQ33" s="37"/>
      <c r="AR33" s="37"/>
      <c r="AS33" s="37"/>
      <c r="AT33" s="37"/>
      <c r="AU33" s="7"/>
      <c r="BP33" s="36"/>
      <c r="BS33" s="20"/>
      <c r="BW33" s="47"/>
      <c r="BX33" s="47"/>
      <c r="CJ33" s="16"/>
      <c r="CK33" s="2"/>
    </row>
    <row r="34" spans="1:89" ht="12.75">
      <c r="A34" s="9"/>
      <c r="B34" s="14"/>
      <c r="C34" s="14"/>
      <c r="D34" s="14"/>
      <c r="E34" s="14"/>
      <c r="F34" s="35"/>
      <c r="G34" s="2"/>
      <c r="H34" s="2"/>
      <c r="I34" s="2"/>
      <c r="J34" s="14"/>
      <c r="K34" s="2"/>
      <c r="L34" s="14"/>
      <c r="M34" s="14"/>
      <c r="N34" s="2"/>
      <c r="O34" s="10"/>
      <c r="P34" s="10"/>
      <c r="Q34" s="10"/>
      <c r="R34" s="26"/>
      <c r="S34" s="26"/>
      <c r="T34" s="26"/>
      <c r="U34" s="47"/>
      <c r="V34" s="47"/>
      <c r="W34" s="22"/>
      <c r="X34" s="22"/>
      <c r="AB34" s="47"/>
      <c r="AJ34" s="7"/>
      <c r="AK34" s="37"/>
      <c r="AL34" s="37"/>
      <c r="AM34" s="37"/>
      <c r="AN34" s="37"/>
      <c r="AO34" s="37"/>
      <c r="AP34" s="37"/>
      <c r="AQ34" s="37"/>
      <c r="AR34" s="37"/>
      <c r="AS34" s="37"/>
      <c r="AT34" s="37"/>
      <c r="AU34" s="7"/>
      <c r="BP34" s="36"/>
      <c r="BS34" s="20"/>
      <c r="BW34" s="47"/>
      <c r="BX34" s="47"/>
      <c r="CJ34" s="16"/>
      <c r="CK34" s="2"/>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5.xml><?xml version="1.0" encoding="utf-8"?>
<worksheet xmlns="http://schemas.openxmlformats.org/spreadsheetml/2006/main" xmlns:r="http://schemas.openxmlformats.org/officeDocument/2006/relationships">
  <sheetPr>
    <tabColor indexed="15"/>
  </sheetPr>
  <dimension ref="A1:DA115"/>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D1" sqref="D1"/>
    </sheetView>
  </sheetViews>
  <sheetFormatPr defaultColWidth="9.140625" defaultRowHeight="12.75"/>
  <cols>
    <col min="1" max="1" width="5.7109375" style="0" customWidth="1"/>
    <col min="2" max="2" width="8.28125" style="0" customWidth="1"/>
    <col min="3" max="3" width="14.851562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46.7109375" style="0" customWidth="1"/>
    <col min="10" max="10" width="7.57421875" style="0" customWidth="1"/>
    <col min="11" max="11" width="35.57421875" style="0" customWidth="1"/>
    <col min="12" max="12" width="6.28125" style="0" customWidth="1"/>
    <col min="13" max="13" width="7.57421875" style="0" customWidth="1"/>
    <col min="14" max="14" width="38.0039062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3.8515625" style="0" customWidth="1"/>
    <col min="72" max="74" width="19.00390625" style="0" customWidth="1"/>
    <col min="75" max="75" width="10.1406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35.57421875" style="0" customWidth="1"/>
    <col min="90" max="90" width="179.421875" style="0" customWidth="1"/>
    <col min="91" max="91" width="13.421875" style="0" customWidth="1"/>
  </cols>
  <sheetData>
    <row r="1" spans="1:88" ht="12.75">
      <c r="A1" s="14"/>
      <c r="B1" s="9" t="s">
        <v>325</v>
      </c>
      <c r="D1" s="4" t="s">
        <v>337</v>
      </c>
      <c r="E1" s="18"/>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218</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105"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row>
    <row r="9" spans="1:90" ht="12.75">
      <c r="A9" s="15">
        <v>1406</v>
      </c>
      <c r="B9" s="14" t="s">
        <v>756</v>
      </c>
      <c r="C9" s="14" t="s">
        <v>1018</v>
      </c>
      <c r="D9" s="14" t="s">
        <v>8</v>
      </c>
      <c r="E9" s="14" t="s">
        <v>192</v>
      </c>
      <c r="F9" s="2" t="s">
        <v>54</v>
      </c>
      <c r="G9" s="2">
        <v>1</v>
      </c>
      <c r="H9" s="2" t="s">
        <v>325</v>
      </c>
      <c r="I9" s="2" t="s">
        <v>990</v>
      </c>
      <c r="J9" s="14" t="s">
        <v>240</v>
      </c>
      <c r="K9" s="2" t="s">
        <v>351</v>
      </c>
      <c r="L9" s="14" t="s">
        <v>1032</v>
      </c>
      <c r="M9" s="14" t="s">
        <v>924</v>
      </c>
      <c r="N9" s="2" t="s">
        <v>1237</v>
      </c>
      <c r="O9" s="5">
        <v>7</v>
      </c>
      <c r="P9" s="10"/>
      <c r="Q9" s="10"/>
      <c r="R9" s="26"/>
      <c r="S9" s="26"/>
      <c r="T9" s="26"/>
      <c r="U9" s="47">
        <v>1176</v>
      </c>
      <c r="V9" s="47">
        <v>168</v>
      </c>
      <c r="W9" s="22">
        <v>79.05882352941177</v>
      </c>
      <c r="X9" s="6">
        <v>14</v>
      </c>
      <c r="AF9" s="22">
        <v>98</v>
      </c>
      <c r="AG9">
        <v>14</v>
      </c>
      <c r="AH9">
        <v>0</v>
      </c>
      <c r="AI9">
        <v>0</v>
      </c>
      <c r="AJ9" s="22">
        <v>14</v>
      </c>
      <c r="AK9" s="22">
        <v>6.588235294117648</v>
      </c>
      <c r="AU9" s="22">
        <v>14</v>
      </c>
      <c r="BG9" s="6"/>
      <c r="BP9" s="47"/>
      <c r="BQ9" s="38"/>
      <c r="BR9" s="38"/>
      <c r="BS9" s="20"/>
      <c r="BT9" s="36"/>
      <c r="BU9" s="36"/>
      <c r="BV9" s="38"/>
      <c r="BW9" s="19">
        <v>1176</v>
      </c>
      <c r="BX9" s="19">
        <v>168</v>
      </c>
      <c r="CJ9">
        <v>1406</v>
      </c>
      <c r="CK9" s="2" t="s">
        <v>351</v>
      </c>
      <c r="CL9" t="s">
        <v>24</v>
      </c>
    </row>
    <row r="10" spans="1:90" ht="12.75">
      <c r="A10" s="15">
        <v>1406</v>
      </c>
      <c r="B10" s="14" t="s">
        <v>756</v>
      </c>
      <c r="C10" s="14" t="s">
        <v>1018</v>
      </c>
      <c r="D10" s="14" t="s">
        <v>8</v>
      </c>
      <c r="E10" s="14" t="s">
        <v>192</v>
      </c>
      <c r="F10" s="2" t="s">
        <v>55</v>
      </c>
      <c r="G10" s="2">
        <v>1</v>
      </c>
      <c r="H10" s="2" t="s">
        <v>325</v>
      </c>
      <c r="I10" s="2" t="s">
        <v>651</v>
      </c>
      <c r="J10" s="14" t="s">
        <v>240</v>
      </c>
      <c r="K10" s="2" t="s">
        <v>342</v>
      </c>
      <c r="L10" s="14" t="s">
        <v>306</v>
      </c>
      <c r="M10" s="14" t="s">
        <v>576</v>
      </c>
      <c r="N10" s="2" t="s">
        <v>1246</v>
      </c>
      <c r="O10" s="10">
        <v>7</v>
      </c>
      <c r="P10" s="10"/>
      <c r="Q10" s="10"/>
      <c r="R10" s="26"/>
      <c r="S10" s="26"/>
      <c r="T10" s="26"/>
      <c r="U10" s="47">
        <v>798</v>
      </c>
      <c r="V10" s="47">
        <v>114</v>
      </c>
      <c r="W10" s="22">
        <v>53.64705882352941</v>
      </c>
      <c r="X10" s="6">
        <v>9.5</v>
      </c>
      <c r="AF10" s="22">
        <v>66.5</v>
      </c>
      <c r="AG10">
        <v>9</v>
      </c>
      <c r="AH10">
        <v>10</v>
      </c>
      <c r="AI10">
        <v>0</v>
      </c>
      <c r="AJ10" s="22">
        <v>9.5</v>
      </c>
      <c r="AK10" s="22">
        <v>4.470588235294118</v>
      </c>
      <c r="AW10" s="7"/>
      <c r="BD10" s="7"/>
      <c r="BE10" s="17"/>
      <c r="BF10" s="17"/>
      <c r="BG10" s="22"/>
      <c r="BP10" s="36"/>
      <c r="BS10" s="20"/>
      <c r="BW10" s="19">
        <v>798</v>
      </c>
      <c r="BX10" s="19">
        <v>114</v>
      </c>
      <c r="CJ10">
        <v>1406</v>
      </c>
      <c r="CK10" s="2" t="s">
        <v>342</v>
      </c>
      <c r="CL10" t="s">
        <v>19</v>
      </c>
    </row>
    <row r="11" spans="1:89" ht="12.75">
      <c r="A11" s="15">
        <v>1406</v>
      </c>
      <c r="B11" s="14" t="s">
        <v>756</v>
      </c>
      <c r="C11" s="14" t="s">
        <v>1018</v>
      </c>
      <c r="D11" s="14" t="s">
        <v>8</v>
      </c>
      <c r="E11" s="14" t="s">
        <v>192</v>
      </c>
      <c r="F11" s="2" t="s">
        <v>58</v>
      </c>
      <c r="G11" s="2">
        <v>1</v>
      </c>
      <c r="H11" s="2" t="s">
        <v>325</v>
      </c>
      <c r="I11" s="2" t="s">
        <v>973</v>
      </c>
      <c r="J11" s="14" t="s">
        <v>240</v>
      </c>
      <c r="K11" s="2" t="s">
        <v>350</v>
      </c>
      <c r="L11" s="14" t="s">
        <v>1032</v>
      </c>
      <c r="M11" s="14" t="s">
        <v>924</v>
      </c>
      <c r="N11" s="2" t="s">
        <v>1178</v>
      </c>
      <c r="O11" s="10">
        <v>2.5</v>
      </c>
      <c r="P11" s="10"/>
      <c r="Q11" s="10"/>
      <c r="R11" s="26"/>
      <c r="S11" s="26"/>
      <c r="T11" s="26"/>
      <c r="U11" s="47">
        <v>420</v>
      </c>
      <c r="V11" s="47">
        <v>168</v>
      </c>
      <c r="W11" s="22"/>
      <c r="X11" s="6">
        <v>14</v>
      </c>
      <c r="AC11">
        <v>35</v>
      </c>
      <c r="AD11">
        <v>0</v>
      </c>
      <c r="AE11">
        <v>0</v>
      </c>
      <c r="AF11" s="22">
        <v>35</v>
      </c>
      <c r="AG11">
        <v>14</v>
      </c>
      <c r="AH11">
        <v>0</v>
      </c>
      <c r="AI11">
        <v>0</v>
      </c>
      <c r="AJ11" s="22">
        <v>14</v>
      </c>
      <c r="AK11" s="22"/>
      <c r="AU11" s="22">
        <v>14</v>
      </c>
      <c r="AW11" s="7"/>
      <c r="AY11" s="22">
        <v>14</v>
      </c>
      <c r="BD11" s="7"/>
      <c r="BE11" s="17"/>
      <c r="BF11" s="17"/>
      <c r="BG11" s="22"/>
      <c r="BP11" s="36"/>
      <c r="BS11" s="20"/>
      <c r="BW11" s="19">
        <v>420</v>
      </c>
      <c r="BX11" s="19">
        <v>168</v>
      </c>
      <c r="CJ11">
        <v>1406</v>
      </c>
      <c r="CK11" s="2" t="s">
        <v>350</v>
      </c>
    </row>
    <row r="12" spans="1:89" ht="12.75">
      <c r="A12" s="15">
        <v>1406</v>
      </c>
      <c r="B12" s="14" t="s">
        <v>756</v>
      </c>
      <c r="C12" s="14" t="s">
        <v>1018</v>
      </c>
      <c r="D12" s="14" t="s">
        <v>8</v>
      </c>
      <c r="E12" s="14" t="s">
        <v>192</v>
      </c>
      <c r="F12" s="2" t="s">
        <v>59</v>
      </c>
      <c r="G12" s="2">
        <v>1</v>
      </c>
      <c r="H12" s="2" t="s">
        <v>325</v>
      </c>
      <c r="I12" s="2" t="s">
        <v>375</v>
      </c>
      <c r="J12" s="14" t="s">
        <v>240</v>
      </c>
      <c r="K12" s="2" t="s">
        <v>333</v>
      </c>
      <c r="L12" s="14" t="s">
        <v>306</v>
      </c>
      <c r="M12" s="14" t="s">
        <v>263</v>
      </c>
      <c r="N12" s="2" t="s">
        <v>432</v>
      </c>
      <c r="O12" s="10">
        <v>1</v>
      </c>
      <c r="P12" s="10"/>
      <c r="Q12" s="10"/>
      <c r="R12" s="26">
        <v>72</v>
      </c>
      <c r="S12" s="26">
        <v>0</v>
      </c>
      <c r="T12" s="26">
        <v>0</v>
      </c>
      <c r="U12" s="47">
        <v>72</v>
      </c>
      <c r="V12" s="47">
        <v>72</v>
      </c>
      <c r="W12" s="22"/>
      <c r="X12" s="6">
        <v>6</v>
      </c>
      <c r="Y12">
        <v>72</v>
      </c>
      <c r="Z12">
        <v>0</v>
      </c>
      <c r="AA12">
        <v>0</v>
      </c>
      <c r="AB12" s="47">
        <v>72</v>
      </c>
      <c r="AC12">
        <v>6</v>
      </c>
      <c r="AD12">
        <v>0</v>
      </c>
      <c r="AE12">
        <v>0</v>
      </c>
      <c r="AF12" s="22">
        <v>6</v>
      </c>
      <c r="AG12">
        <v>6</v>
      </c>
      <c r="AH12">
        <v>0</v>
      </c>
      <c r="AI12">
        <v>0</v>
      </c>
      <c r="AJ12" s="22">
        <v>6</v>
      </c>
      <c r="AK12" s="22"/>
      <c r="AX12" s="22">
        <v>6</v>
      </c>
      <c r="BS12" s="20"/>
      <c r="BW12" s="19">
        <v>72</v>
      </c>
      <c r="BX12" s="19">
        <v>72</v>
      </c>
      <c r="CJ12">
        <v>1406</v>
      </c>
      <c r="CK12" s="2" t="s">
        <v>333</v>
      </c>
    </row>
    <row r="14" spans="1:89" ht="12.75">
      <c r="A14" s="15">
        <v>1406</v>
      </c>
      <c r="B14" s="14" t="s">
        <v>756</v>
      </c>
      <c r="C14" s="14" t="s">
        <v>1018</v>
      </c>
      <c r="D14" s="14" t="s">
        <v>8</v>
      </c>
      <c r="E14" s="14" t="s">
        <v>192</v>
      </c>
      <c r="F14" s="2" t="s">
        <v>60</v>
      </c>
      <c r="G14" s="2">
        <v>2</v>
      </c>
      <c r="H14" t="s">
        <v>325</v>
      </c>
      <c r="I14" t="s">
        <v>716</v>
      </c>
      <c r="J14" s="14" t="s">
        <v>240</v>
      </c>
      <c r="K14" s="2" t="s">
        <v>344</v>
      </c>
      <c r="L14" s="14" t="s">
        <v>308</v>
      </c>
      <c r="M14" s="14" t="s">
        <v>574</v>
      </c>
      <c r="N14" s="2" t="s">
        <v>1113</v>
      </c>
      <c r="O14" s="10">
        <v>1</v>
      </c>
      <c r="P14" s="10"/>
      <c r="Q14" s="10"/>
      <c r="R14" s="26">
        <v>51</v>
      </c>
      <c r="S14" s="26">
        <v>0</v>
      </c>
      <c r="T14" s="26">
        <v>0</v>
      </c>
      <c r="U14" s="47">
        <v>51</v>
      </c>
      <c r="V14" s="47">
        <v>51</v>
      </c>
      <c r="X14" s="6">
        <v>4.25</v>
      </c>
      <c r="Y14">
        <v>51</v>
      </c>
      <c r="Z14">
        <v>0</v>
      </c>
      <c r="AA14">
        <v>0</v>
      </c>
      <c r="AB14" s="47">
        <v>51</v>
      </c>
      <c r="AC14">
        <v>4</v>
      </c>
      <c r="AD14">
        <v>5</v>
      </c>
      <c r="AE14">
        <v>0</v>
      </c>
      <c r="AF14" s="22">
        <v>4.25</v>
      </c>
      <c r="AG14">
        <v>4</v>
      </c>
      <c r="AH14">
        <v>5</v>
      </c>
      <c r="AI14">
        <v>0</v>
      </c>
      <c r="AJ14" s="22">
        <v>4.25</v>
      </c>
      <c r="AU14" s="22"/>
      <c r="BE14" s="22">
        <v>4.25</v>
      </c>
      <c r="BG14" s="22"/>
      <c r="BP14" s="36"/>
      <c r="BS14" s="20"/>
      <c r="BW14" s="19">
        <v>51</v>
      </c>
      <c r="BX14" s="19">
        <v>51</v>
      </c>
      <c r="CJ14">
        <v>1406</v>
      </c>
      <c r="CK14" s="2" t="s">
        <v>344</v>
      </c>
    </row>
    <row r="15" spans="1:89" ht="12.75">
      <c r="A15" s="15">
        <v>1406</v>
      </c>
      <c r="B15" s="14" t="s">
        <v>756</v>
      </c>
      <c r="C15" s="14" t="s">
        <v>1018</v>
      </c>
      <c r="D15" s="14" t="s">
        <v>8</v>
      </c>
      <c r="E15" s="14" t="s">
        <v>192</v>
      </c>
      <c r="F15" s="2" t="s">
        <v>61</v>
      </c>
      <c r="G15" s="2">
        <v>2</v>
      </c>
      <c r="H15" t="s">
        <v>325</v>
      </c>
      <c r="I15" t="s">
        <v>983</v>
      </c>
      <c r="J15" s="14" t="s">
        <v>240</v>
      </c>
      <c r="K15" s="2" t="s">
        <v>349</v>
      </c>
      <c r="L15" s="14" t="s">
        <v>308</v>
      </c>
      <c r="M15" s="14" t="s">
        <v>919</v>
      </c>
      <c r="N15" s="2" t="s">
        <v>485</v>
      </c>
      <c r="O15" s="10">
        <v>1</v>
      </c>
      <c r="P15" s="10"/>
      <c r="Q15" s="10"/>
      <c r="R15" s="26"/>
      <c r="S15" s="26"/>
      <c r="T15" s="26"/>
      <c r="U15" s="47">
        <v>48</v>
      </c>
      <c r="V15" s="47">
        <v>48</v>
      </c>
      <c r="X15" s="6">
        <v>4</v>
      </c>
      <c r="AC15">
        <v>4</v>
      </c>
      <c r="AD15">
        <v>0</v>
      </c>
      <c r="AE15">
        <v>0</v>
      </c>
      <c r="AF15" s="22">
        <v>4</v>
      </c>
      <c r="AG15">
        <v>4</v>
      </c>
      <c r="AH15">
        <v>0</v>
      </c>
      <c r="AI15">
        <v>0</v>
      </c>
      <c r="AJ15" s="22">
        <v>4</v>
      </c>
      <c r="AX15" s="22">
        <v>4</v>
      </c>
      <c r="BG15" s="22"/>
      <c r="BP15" s="36"/>
      <c r="BS15" s="20"/>
      <c r="BW15" s="19">
        <v>48</v>
      </c>
      <c r="BX15" s="19">
        <v>48</v>
      </c>
      <c r="CJ15">
        <v>1406</v>
      </c>
      <c r="CK15" s="2" t="s">
        <v>349</v>
      </c>
    </row>
    <row r="17" spans="1:90" ht="12.75">
      <c r="A17" s="15">
        <v>1406</v>
      </c>
      <c r="B17" s="14" t="s">
        <v>756</v>
      </c>
      <c r="C17" s="14" t="s">
        <v>1018</v>
      </c>
      <c r="D17" s="14" t="s">
        <v>8</v>
      </c>
      <c r="E17" s="14" t="s">
        <v>193</v>
      </c>
      <c r="F17" s="2" t="s">
        <v>56</v>
      </c>
      <c r="G17" s="2">
        <v>3</v>
      </c>
      <c r="H17" t="s">
        <v>325</v>
      </c>
      <c r="I17" t="s">
        <v>384</v>
      </c>
      <c r="J17" s="14" t="s">
        <v>240</v>
      </c>
      <c r="K17" s="2" t="s">
        <v>340</v>
      </c>
      <c r="L17" s="14" t="s">
        <v>308</v>
      </c>
      <c r="M17" s="14" t="s">
        <v>573</v>
      </c>
      <c r="N17" s="2" t="s">
        <v>1050</v>
      </c>
      <c r="O17" s="10">
        <v>25</v>
      </c>
      <c r="P17" s="10"/>
      <c r="Q17" s="10"/>
      <c r="R17" s="26"/>
      <c r="S17" s="26"/>
      <c r="T17" s="26"/>
      <c r="U17" s="47">
        <v>1155</v>
      </c>
      <c r="V17" s="47">
        <v>46.2</v>
      </c>
      <c r="W17" s="22"/>
      <c r="X17" s="6">
        <v>3.85</v>
      </c>
      <c r="AB17" s="47"/>
      <c r="AF17" s="22">
        <v>96.25</v>
      </c>
      <c r="AG17">
        <v>3</v>
      </c>
      <c r="AH17">
        <v>17</v>
      </c>
      <c r="AI17">
        <v>0</v>
      </c>
      <c r="AJ17" s="22">
        <v>3.85</v>
      </c>
      <c r="AK17" s="22"/>
      <c r="BC17" s="22">
        <v>3.85</v>
      </c>
      <c r="BG17" s="22"/>
      <c r="BP17" s="36"/>
      <c r="BS17" s="20"/>
      <c r="BW17" s="19">
        <v>1155</v>
      </c>
      <c r="BX17" s="19">
        <v>46.2</v>
      </c>
      <c r="CJ17">
        <v>1406</v>
      </c>
      <c r="CK17" s="2" t="s">
        <v>340</v>
      </c>
      <c r="CL17" t="s">
        <v>34</v>
      </c>
    </row>
    <row r="18" spans="1:89" ht="12.75">
      <c r="A18" s="15">
        <v>1406</v>
      </c>
      <c r="B18" s="14" t="s">
        <v>756</v>
      </c>
      <c r="C18" s="14" t="s">
        <v>1018</v>
      </c>
      <c r="D18" s="14" t="s">
        <v>8</v>
      </c>
      <c r="E18" s="14" t="s">
        <v>193</v>
      </c>
      <c r="F18" s="2" t="s">
        <v>56</v>
      </c>
      <c r="G18" s="2">
        <v>3</v>
      </c>
      <c r="H18" t="s">
        <v>325</v>
      </c>
      <c r="I18" t="s">
        <v>388</v>
      </c>
      <c r="J18" s="14" t="s">
        <v>240</v>
      </c>
      <c r="K18" s="2" t="s">
        <v>357</v>
      </c>
      <c r="L18" s="14" t="s">
        <v>308</v>
      </c>
      <c r="M18" s="14" t="s">
        <v>1210</v>
      </c>
      <c r="N18" s="2" t="s">
        <v>1050</v>
      </c>
      <c r="O18" s="10">
        <v>25</v>
      </c>
      <c r="P18" s="10"/>
      <c r="Q18" s="10"/>
      <c r="R18" s="26"/>
      <c r="S18" s="26"/>
      <c r="T18" s="26"/>
      <c r="U18" s="47">
        <v>1155</v>
      </c>
      <c r="V18" s="47">
        <v>46.2</v>
      </c>
      <c r="W18" s="22"/>
      <c r="X18" s="6">
        <v>3.85</v>
      </c>
      <c r="AB18" s="47"/>
      <c r="AF18" s="22">
        <v>96.25</v>
      </c>
      <c r="AG18">
        <v>3</v>
      </c>
      <c r="AH18">
        <v>17</v>
      </c>
      <c r="AI18">
        <v>0</v>
      </c>
      <c r="AJ18" s="22">
        <v>3.85</v>
      </c>
      <c r="AK18" s="22"/>
      <c r="BC18" s="22">
        <v>3.85</v>
      </c>
      <c r="BG18" s="22"/>
      <c r="BP18" s="36"/>
      <c r="BS18" s="20"/>
      <c r="BW18" s="19">
        <v>1155</v>
      </c>
      <c r="BX18" s="19">
        <v>46.2</v>
      </c>
      <c r="CJ18">
        <v>1406</v>
      </c>
      <c r="CK18" s="2" t="s">
        <v>357</v>
      </c>
    </row>
    <row r="20" spans="1:89" ht="12.75">
      <c r="A20" s="15">
        <v>1406</v>
      </c>
      <c r="B20" s="14" t="s">
        <v>831</v>
      </c>
      <c r="C20" s="14" t="s">
        <v>1018</v>
      </c>
      <c r="D20" s="14" t="s">
        <v>9</v>
      </c>
      <c r="E20" s="14" t="s">
        <v>185</v>
      </c>
      <c r="F20" s="2" t="s">
        <v>63</v>
      </c>
      <c r="G20" s="2"/>
      <c r="H20" s="2" t="s">
        <v>325</v>
      </c>
      <c r="I20" s="2" t="s">
        <v>421</v>
      </c>
      <c r="J20" s="14" t="s">
        <v>240</v>
      </c>
      <c r="K20" s="2" t="s">
        <v>355</v>
      </c>
      <c r="L20" s="14" t="s">
        <v>308</v>
      </c>
      <c r="M20" s="14" t="s">
        <v>251</v>
      </c>
      <c r="N20" s="2" t="s">
        <v>1042</v>
      </c>
      <c r="O20" s="10">
        <v>4</v>
      </c>
      <c r="P20" s="10"/>
      <c r="Q20" s="10"/>
      <c r="R20" s="26"/>
      <c r="S20" s="26"/>
      <c r="T20" s="26"/>
      <c r="U20" s="47">
        <v>196.8</v>
      </c>
      <c r="V20" s="47">
        <v>49.2</v>
      </c>
      <c r="W20" s="22"/>
      <c r="X20" s="6">
        <v>4.1</v>
      </c>
      <c r="AC20">
        <v>16</v>
      </c>
      <c r="AD20">
        <v>8</v>
      </c>
      <c r="AE20">
        <v>0</v>
      </c>
      <c r="AF20" s="22">
        <v>16.4</v>
      </c>
      <c r="AG20">
        <v>4</v>
      </c>
      <c r="AH20">
        <v>2</v>
      </c>
      <c r="AI20">
        <v>0</v>
      </c>
      <c r="AJ20" s="22">
        <v>4.1</v>
      </c>
      <c r="BD20" s="22">
        <v>4.1</v>
      </c>
      <c r="BP20" s="36"/>
      <c r="BS20" s="20"/>
      <c r="BW20" s="19">
        <v>196.8</v>
      </c>
      <c r="BX20" s="19">
        <v>49.2</v>
      </c>
      <c r="CJ20">
        <v>1407</v>
      </c>
      <c r="CK20" s="2" t="s">
        <v>355</v>
      </c>
    </row>
    <row r="21" spans="1:89" ht="12.75">
      <c r="A21" s="15"/>
      <c r="B21" s="14"/>
      <c r="C21" s="14"/>
      <c r="D21" s="14"/>
      <c r="E21" s="14"/>
      <c r="F21" s="2"/>
      <c r="G21" s="2"/>
      <c r="H21" s="2"/>
      <c r="I21" s="2"/>
      <c r="J21" s="14"/>
      <c r="K21" s="2"/>
      <c r="L21" s="14"/>
      <c r="M21" s="14"/>
      <c r="N21" s="2"/>
      <c r="O21" s="10"/>
      <c r="P21" s="10"/>
      <c r="Q21" s="10"/>
      <c r="R21" s="26"/>
      <c r="S21" s="26"/>
      <c r="T21" s="26"/>
      <c r="W21" s="22"/>
      <c r="BG21" s="22"/>
      <c r="BS21" s="20"/>
      <c r="BW21" s="19"/>
      <c r="BX21" s="19"/>
      <c r="CK21" s="2"/>
    </row>
    <row r="22" spans="1:89" ht="12.75">
      <c r="A22" s="15">
        <v>1407</v>
      </c>
      <c r="B22" s="14" t="s">
        <v>756</v>
      </c>
      <c r="C22" s="14" t="s">
        <v>1018</v>
      </c>
      <c r="D22" s="14" t="s">
        <v>9</v>
      </c>
      <c r="E22" s="14" t="s">
        <v>185</v>
      </c>
      <c r="F22" s="2" t="s">
        <v>64</v>
      </c>
      <c r="G22" s="2"/>
      <c r="H22" s="2" t="s">
        <v>325</v>
      </c>
      <c r="I22" s="2" t="s">
        <v>989</v>
      </c>
      <c r="J22" s="14" t="s">
        <v>240</v>
      </c>
      <c r="K22" s="2" t="s">
        <v>349</v>
      </c>
      <c r="L22" s="14" t="s">
        <v>308</v>
      </c>
      <c r="M22" s="14" t="s">
        <v>919</v>
      </c>
      <c r="N22" s="2" t="s">
        <v>1042</v>
      </c>
      <c r="O22" s="10">
        <v>4</v>
      </c>
      <c r="P22" s="10"/>
      <c r="Q22" s="10"/>
      <c r="R22" s="26"/>
      <c r="S22" s="26"/>
      <c r="T22" s="26"/>
      <c r="U22" s="47">
        <v>201.60000000000002</v>
      </c>
      <c r="V22" s="47">
        <v>50.400000000000006</v>
      </c>
      <c r="W22" s="22"/>
      <c r="X22" s="6">
        <v>4.2</v>
      </c>
      <c r="AC22">
        <v>16</v>
      </c>
      <c r="AD22">
        <v>16</v>
      </c>
      <c r="AE22">
        <v>0</v>
      </c>
      <c r="AF22" s="22">
        <v>16.8</v>
      </c>
      <c r="AG22">
        <v>4</v>
      </c>
      <c r="AH22">
        <v>4</v>
      </c>
      <c r="AI22">
        <v>0</v>
      </c>
      <c r="AJ22" s="22">
        <v>4.2</v>
      </c>
      <c r="BD22" s="22">
        <v>4.2</v>
      </c>
      <c r="BS22" s="20"/>
      <c r="BW22" s="19">
        <v>201.60000000000002</v>
      </c>
      <c r="BX22" s="19">
        <v>50.400000000000006</v>
      </c>
      <c r="CJ22">
        <v>1407</v>
      </c>
      <c r="CK22" s="2" t="s">
        <v>349</v>
      </c>
    </row>
    <row r="24" spans="1:90" ht="12.75">
      <c r="A24" s="15">
        <v>1406</v>
      </c>
      <c r="B24" s="14" t="s">
        <v>831</v>
      </c>
      <c r="C24" s="14" t="s">
        <v>1018</v>
      </c>
      <c r="D24" s="14" t="s">
        <v>9</v>
      </c>
      <c r="E24" s="14" t="s">
        <v>191</v>
      </c>
      <c r="F24" s="2" t="s">
        <v>65</v>
      </c>
      <c r="G24" s="2">
        <v>1</v>
      </c>
      <c r="H24" s="2" t="s">
        <v>325</v>
      </c>
      <c r="I24" s="2" t="s">
        <v>1314</v>
      </c>
      <c r="J24" s="14" t="s">
        <v>240</v>
      </c>
      <c r="K24" s="2" t="s">
        <v>327</v>
      </c>
      <c r="L24" s="14" t="s">
        <v>308</v>
      </c>
      <c r="M24" s="14" t="s">
        <v>272</v>
      </c>
      <c r="N24" s="2" t="s">
        <v>1239</v>
      </c>
      <c r="O24" s="10">
        <v>9</v>
      </c>
      <c r="P24" s="10"/>
      <c r="Q24" s="10"/>
      <c r="R24" s="26"/>
      <c r="S24" s="26"/>
      <c r="T24" s="26"/>
      <c r="U24" s="47">
        <v>675</v>
      </c>
      <c r="V24" s="47">
        <v>75</v>
      </c>
      <c r="W24" s="22">
        <v>46.875</v>
      </c>
      <c r="X24" s="6">
        <v>6.25</v>
      </c>
      <c r="AB24" s="47"/>
      <c r="AF24" s="22">
        <v>56.25</v>
      </c>
      <c r="AG24">
        <v>6</v>
      </c>
      <c r="AH24">
        <v>5</v>
      </c>
      <c r="AI24">
        <v>0</v>
      </c>
      <c r="AJ24" s="22">
        <v>6.25</v>
      </c>
      <c r="AK24" s="22">
        <v>3.90625</v>
      </c>
      <c r="AV24" s="7"/>
      <c r="BG24" s="22">
        <v>6.25</v>
      </c>
      <c r="BP24" s="36"/>
      <c r="BS24" s="20"/>
      <c r="BW24" s="19">
        <v>675</v>
      </c>
      <c r="BX24" s="19">
        <v>75</v>
      </c>
      <c r="CJ24">
        <v>1406</v>
      </c>
      <c r="CK24" s="2" t="s">
        <v>327</v>
      </c>
      <c r="CL24" t="s">
        <v>37</v>
      </c>
    </row>
    <row r="25" spans="1:90" ht="12.75">
      <c r="A25" s="15">
        <v>1406</v>
      </c>
      <c r="B25" s="14" t="s">
        <v>831</v>
      </c>
      <c r="C25" s="14" t="s">
        <v>1018</v>
      </c>
      <c r="D25" s="14" t="s">
        <v>9</v>
      </c>
      <c r="E25" s="14" t="s">
        <v>191</v>
      </c>
      <c r="F25" s="2" t="s">
        <v>66</v>
      </c>
      <c r="G25" s="2">
        <v>1</v>
      </c>
      <c r="H25" s="2" t="s">
        <v>325</v>
      </c>
      <c r="I25" s="2" t="s">
        <v>1265</v>
      </c>
      <c r="J25" s="14" t="s">
        <v>240</v>
      </c>
      <c r="K25" s="2" t="s">
        <v>358</v>
      </c>
      <c r="L25" s="14" t="s">
        <v>306</v>
      </c>
      <c r="M25" s="14" t="s">
        <v>1269</v>
      </c>
      <c r="N25" s="2" t="s">
        <v>1246</v>
      </c>
      <c r="O25" s="10">
        <v>9</v>
      </c>
      <c r="P25" s="10"/>
      <c r="Q25" s="10"/>
      <c r="R25" s="26"/>
      <c r="S25" s="26"/>
      <c r="T25" s="26"/>
      <c r="U25" s="47">
        <v>675</v>
      </c>
      <c r="V25" s="47">
        <v>75</v>
      </c>
      <c r="W25" s="22">
        <v>46.875</v>
      </c>
      <c r="X25" s="6">
        <v>6.25</v>
      </c>
      <c r="AB25" s="47"/>
      <c r="AF25" s="22">
        <v>56.25</v>
      </c>
      <c r="AG25">
        <v>6</v>
      </c>
      <c r="AH25">
        <v>5</v>
      </c>
      <c r="AI25">
        <v>0</v>
      </c>
      <c r="AJ25" s="22">
        <v>6.25</v>
      </c>
      <c r="AK25" s="22">
        <v>3.90625</v>
      </c>
      <c r="BG25" s="22"/>
      <c r="BP25" s="36"/>
      <c r="BS25" s="20"/>
      <c r="BW25" s="19">
        <v>675</v>
      </c>
      <c r="BX25" s="19">
        <v>75</v>
      </c>
      <c r="CJ25">
        <v>1406</v>
      </c>
      <c r="CK25" s="2" t="s">
        <v>358</v>
      </c>
      <c r="CL25" t="s">
        <v>18</v>
      </c>
    </row>
    <row r="26" spans="1:90" ht="12.75">
      <c r="A26" s="15">
        <v>1406</v>
      </c>
      <c r="B26" s="14" t="s">
        <v>831</v>
      </c>
      <c r="C26" s="14" t="s">
        <v>1018</v>
      </c>
      <c r="D26" s="14" t="s">
        <v>9</v>
      </c>
      <c r="E26" s="14" t="s">
        <v>191</v>
      </c>
      <c r="F26" s="2" t="s">
        <v>71</v>
      </c>
      <c r="G26" s="2">
        <v>1</v>
      </c>
      <c r="H26" s="2" t="s">
        <v>325</v>
      </c>
      <c r="I26" s="2" t="s">
        <v>648</v>
      </c>
      <c r="J26" s="14" t="s">
        <v>240</v>
      </c>
      <c r="K26" s="2" t="s">
        <v>340</v>
      </c>
      <c r="L26" s="14" t="s">
        <v>308</v>
      </c>
      <c r="M26" s="14" t="s">
        <v>573</v>
      </c>
      <c r="N26" s="2" t="s">
        <v>1244</v>
      </c>
      <c r="O26" s="10">
        <v>9</v>
      </c>
      <c r="P26" s="10"/>
      <c r="Q26" s="10"/>
      <c r="R26" s="26">
        <v>459</v>
      </c>
      <c r="S26" s="26">
        <v>0</v>
      </c>
      <c r="T26" s="26">
        <v>0</v>
      </c>
      <c r="U26" s="47">
        <v>459</v>
      </c>
      <c r="V26" s="47">
        <v>51</v>
      </c>
      <c r="W26" s="22">
        <v>31.875</v>
      </c>
      <c r="X26" s="6">
        <v>4.25</v>
      </c>
      <c r="AB26" s="47"/>
      <c r="AC26">
        <v>38</v>
      </c>
      <c r="AD26">
        <v>5</v>
      </c>
      <c r="AE26">
        <v>0</v>
      </c>
      <c r="AF26" s="22">
        <v>38.25</v>
      </c>
      <c r="AG26">
        <v>4</v>
      </c>
      <c r="AH26">
        <v>5</v>
      </c>
      <c r="AI26">
        <v>0</v>
      </c>
      <c r="AJ26" s="22">
        <v>4.25</v>
      </c>
      <c r="AK26" s="22">
        <v>2.65625</v>
      </c>
      <c r="BG26" s="22">
        <v>4.25</v>
      </c>
      <c r="BP26" s="36"/>
      <c r="BS26" s="20"/>
      <c r="BW26" s="19">
        <v>459</v>
      </c>
      <c r="BX26" s="19">
        <v>51</v>
      </c>
      <c r="CJ26">
        <v>1406</v>
      </c>
      <c r="CK26" s="2" t="s">
        <v>340</v>
      </c>
      <c r="CL26" t="s">
        <v>17</v>
      </c>
    </row>
    <row r="27" spans="1:90" ht="12.75">
      <c r="A27" s="15">
        <v>1406</v>
      </c>
      <c r="B27" s="14" t="s">
        <v>831</v>
      </c>
      <c r="C27" s="14" t="s">
        <v>1018</v>
      </c>
      <c r="D27" s="14" t="s">
        <v>9</v>
      </c>
      <c r="E27" s="14" t="s">
        <v>191</v>
      </c>
      <c r="F27" s="2" t="s">
        <v>72</v>
      </c>
      <c r="G27" s="2">
        <v>1</v>
      </c>
      <c r="H27" s="2" t="s">
        <v>325</v>
      </c>
      <c r="I27" s="2" t="s">
        <v>1265</v>
      </c>
      <c r="J27" s="14" t="s">
        <v>240</v>
      </c>
      <c r="K27" s="2" t="s">
        <v>358</v>
      </c>
      <c r="L27" s="14" t="s">
        <v>306</v>
      </c>
      <c r="M27" s="14" t="s">
        <v>1269</v>
      </c>
      <c r="N27" s="2" t="s">
        <v>1177</v>
      </c>
      <c r="O27" s="10">
        <v>2</v>
      </c>
      <c r="P27" s="10"/>
      <c r="Q27" s="10"/>
      <c r="R27" s="26"/>
      <c r="S27" s="26"/>
      <c r="T27" s="26"/>
      <c r="U27" s="47">
        <v>150</v>
      </c>
      <c r="V27" s="47">
        <v>75</v>
      </c>
      <c r="W27" s="22">
        <v>46.875</v>
      </c>
      <c r="X27" s="6">
        <v>6.25</v>
      </c>
      <c r="AB27" s="47"/>
      <c r="AC27">
        <v>12</v>
      </c>
      <c r="AD27">
        <v>10</v>
      </c>
      <c r="AE27">
        <v>0</v>
      </c>
      <c r="AF27" s="22">
        <v>12.5</v>
      </c>
      <c r="AG27">
        <v>6</v>
      </c>
      <c r="AH27">
        <v>5</v>
      </c>
      <c r="AI27">
        <v>0</v>
      </c>
      <c r="AJ27" s="22">
        <v>6.25</v>
      </c>
      <c r="AK27" s="22">
        <v>3.90625</v>
      </c>
      <c r="AY27" s="22">
        <v>6.25</v>
      </c>
      <c r="BS27" s="20"/>
      <c r="BW27" s="19">
        <v>150</v>
      </c>
      <c r="BX27" s="19">
        <v>75</v>
      </c>
      <c r="CJ27">
        <v>1406</v>
      </c>
      <c r="CK27" s="2" t="s">
        <v>358</v>
      </c>
      <c r="CL27" t="s">
        <v>18</v>
      </c>
    </row>
    <row r="28" spans="1:89" ht="12.75">
      <c r="A28" s="15">
        <v>1406</v>
      </c>
      <c r="B28" s="14" t="s">
        <v>831</v>
      </c>
      <c r="C28" s="14" t="s">
        <v>1018</v>
      </c>
      <c r="D28" s="14" t="s">
        <v>9</v>
      </c>
      <c r="E28" s="14" t="s">
        <v>191</v>
      </c>
      <c r="F28" s="2" t="s">
        <v>73</v>
      </c>
      <c r="G28" s="2">
        <v>1</v>
      </c>
      <c r="H28" s="2" t="s">
        <v>325</v>
      </c>
      <c r="I28" s="2" t="s">
        <v>1302</v>
      </c>
      <c r="J28" s="14" t="s">
        <v>240</v>
      </c>
      <c r="K28" s="2" t="s">
        <v>339</v>
      </c>
      <c r="L28" s="14" t="s">
        <v>308</v>
      </c>
      <c r="M28" s="14" t="s">
        <v>578</v>
      </c>
      <c r="N28" s="2" t="s">
        <v>748</v>
      </c>
      <c r="O28" s="10">
        <v>1</v>
      </c>
      <c r="P28" s="10"/>
      <c r="Q28" s="10"/>
      <c r="R28" s="26">
        <v>70</v>
      </c>
      <c r="S28" s="26">
        <v>16</v>
      </c>
      <c r="T28" s="26">
        <v>0</v>
      </c>
      <c r="U28" s="47">
        <v>70.8</v>
      </c>
      <c r="V28" s="47">
        <v>70.8</v>
      </c>
      <c r="X28" s="6">
        <v>5.9</v>
      </c>
      <c r="Y28">
        <v>70</v>
      </c>
      <c r="Z28">
        <v>16</v>
      </c>
      <c r="AA28">
        <v>0</v>
      </c>
      <c r="AB28" s="47">
        <v>70.8</v>
      </c>
      <c r="AC28">
        <v>5</v>
      </c>
      <c r="AD28">
        <v>18</v>
      </c>
      <c r="AE28">
        <v>0</v>
      </c>
      <c r="AF28" s="22">
        <v>5.9</v>
      </c>
      <c r="AG28">
        <v>5</v>
      </c>
      <c r="AH28">
        <v>18</v>
      </c>
      <c r="AI28">
        <v>0</v>
      </c>
      <c r="AJ28" s="22">
        <v>5.9</v>
      </c>
      <c r="AK28" s="22"/>
      <c r="AX28" s="7"/>
      <c r="AY28" s="17"/>
      <c r="AZ28" s="22">
        <v>5.9</v>
      </c>
      <c r="BP28" s="36"/>
      <c r="BS28" s="20"/>
      <c r="BW28" s="19">
        <v>70.8</v>
      </c>
      <c r="BX28" s="19">
        <v>70.8</v>
      </c>
      <c r="CJ28">
        <v>1406</v>
      </c>
      <c r="CK28" s="2" t="s">
        <v>339</v>
      </c>
    </row>
    <row r="30" spans="1:89" ht="12.75">
      <c r="A30" s="15">
        <v>1406</v>
      </c>
      <c r="B30" s="14" t="s">
        <v>831</v>
      </c>
      <c r="C30" s="14" t="s">
        <v>1018</v>
      </c>
      <c r="D30" s="14" t="s">
        <v>9</v>
      </c>
      <c r="E30" s="14" t="s">
        <v>191</v>
      </c>
      <c r="F30" s="2" t="s">
        <v>74</v>
      </c>
      <c r="G30" s="2">
        <v>2</v>
      </c>
      <c r="H30" s="2" t="s">
        <v>325</v>
      </c>
      <c r="I30" s="2" t="s">
        <v>647</v>
      </c>
      <c r="J30" s="14" t="s">
        <v>240</v>
      </c>
      <c r="K30" s="2" t="s">
        <v>340</v>
      </c>
      <c r="L30" s="14" t="s">
        <v>308</v>
      </c>
      <c r="M30" s="14" t="s">
        <v>573</v>
      </c>
      <c r="N30" s="2" t="s">
        <v>1117</v>
      </c>
      <c r="O30" s="10">
        <v>1</v>
      </c>
      <c r="P30" s="10"/>
      <c r="Q30" s="10"/>
      <c r="R30" s="26">
        <v>49</v>
      </c>
      <c r="S30" s="26">
        <v>16</v>
      </c>
      <c r="T30" s="26">
        <v>0</v>
      </c>
      <c r="U30" s="47">
        <v>49.8</v>
      </c>
      <c r="V30" s="47">
        <v>49.8</v>
      </c>
      <c r="W30" s="22"/>
      <c r="X30" s="6">
        <v>4.1499999999999995</v>
      </c>
      <c r="Y30">
        <v>49</v>
      </c>
      <c r="Z30">
        <v>16</v>
      </c>
      <c r="AA30">
        <v>0</v>
      </c>
      <c r="AB30" s="47">
        <v>49.8</v>
      </c>
      <c r="AC30">
        <v>4</v>
      </c>
      <c r="AD30">
        <v>3</v>
      </c>
      <c r="AE30">
        <v>0</v>
      </c>
      <c r="AF30" s="22">
        <v>4.15</v>
      </c>
      <c r="AG30">
        <v>4</v>
      </c>
      <c r="AH30">
        <v>3</v>
      </c>
      <c r="AI30">
        <v>0</v>
      </c>
      <c r="AJ30" s="22">
        <v>4.1499999999999995</v>
      </c>
      <c r="AX30" s="7"/>
      <c r="AY30" s="17"/>
      <c r="AZ30" s="17"/>
      <c r="BD30" s="22"/>
      <c r="BE30" s="22">
        <v>4.1499999999999995</v>
      </c>
      <c r="BP30" s="36"/>
      <c r="BS30" s="20"/>
      <c r="BW30" s="19">
        <v>49.8</v>
      </c>
      <c r="BX30" s="19">
        <v>49.8</v>
      </c>
      <c r="CJ30">
        <v>1406</v>
      </c>
      <c r="CK30" s="2" t="s">
        <v>340</v>
      </c>
    </row>
    <row r="31" spans="1:89" ht="12.75">
      <c r="A31" s="15">
        <v>1406</v>
      </c>
      <c r="B31" s="14" t="s">
        <v>831</v>
      </c>
      <c r="C31" s="14" t="s">
        <v>1018</v>
      </c>
      <c r="D31" s="14" t="s">
        <v>9</v>
      </c>
      <c r="E31" s="14" t="s">
        <v>191</v>
      </c>
      <c r="F31" s="2" t="s">
        <v>75</v>
      </c>
      <c r="G31" s="2">
        <v>2</v>
      </c>
      <c r="H31" s="2" t="s">
        <v>325</v>
      </c>
      <c r="I31" s="2" t="s">
        <v>1298</v>
      </c>
      <c r="J31" s="14" t="s">
        <v>240</v>
      </c>
      <c r="K31" s="2" t="s">
        <v>338</v>
      </c>
      <c r="L31" s="14" t="s">
        <v>308</v>
      </c>
      <c r="M31" s="14" t="s">
        <v>256</v>
      </c>
      <c r="N31" s="2" t="s">
        <v>198</v>
      </c>
      <c r="O31" s="10">
        <v>1</v>
      </c>
      <c r="P31" s="10"/>
      <c r="Q31" s="10"/>
      <c r="R31" s="26"/>
      <c r="S31" s="26"/>
      <c r="T31" s="26"/>
      <c r="U31" s="47">
        <v>49.8</v>
      </c>
      <c r="V31" s="47">
        <v>49.8</v>
      </c>
      <c r="W31" s="22"/>
      <c r="X31" s="6">
        <v>4.15</v>
      </c>
      <c r="AC31">
        <v>4</v>
      </c>
      <c r="AD31">
        <v>3</v>
      </c>
      <c r="AE31">
        <v>0</v>
      </c>
      <c r="AF31" s="22">
        <v>4.15</v>
      </c>
      <c r="AG31">
        <v>4</v>
      </c>
      <c r="AH31">
        <v>3</v>
      </c>
      <c r="AI31">
        <v>0</v>
      </c>
      <c r="AJ31" s="22">
        <v>4.15</v>
      </c>
      <c r="AX31" s="22">
        <v>4.15</v>
      </c>
      <c r="BD31" s="22"/>
      <c r="BS31" s="20"/>
      <c r="BW31" s="19">
        <v>49.8</v>
      </c>
      <c r="BX31" s="19">
        <v>49.8</v>
      </c>
      <c r="CJ31">
        <v>1406</v>
      </c>
      <c r="CK31" s="2" t="s">
        <v>338</v>
      </c>
    </row>
    <row r="32" spans="1:90" ht="12.75">
      <c r="A32" s="15">
        <v>1406</v>
      </c>
      <c r="B32" s="14" t="s">
        <v>831</v>
      </c>
      <c r="C32" s="14" t="s">
        <v>1018</v>
      </c>
      <c r="D32" s="14" t="s">
        <v>9</v>
      </c>
      <c r="E32" s="14" t="s">
        <v>191</v>
      </c>
      <c r="F32" s="2" t="s">
        <v>76</v>
      </c>
      <c r="G32" s="2">
        <v>2</v>
      </c>
      <c r="H32" s="2" t="s">
        <v>325</v>
      </c>
      <c r="I32" s="2" t="s">
        <v>554</v>
      </c>
      <c r="J32" s="14" t="s">
        <v>240</v>
      </c>
      <c r="K32" s="2" t="s">
        <v>539</v>
      </c>
      <c r="L32" s="14" t="s">
        <v>308</v>
      </c>
      <c r="M32" s="14" t="s">
        <v>272</v>
      </c>
      <c r="N32" s="2" t="s">
        <v>1094</v>
      </c>
      <c r="O32" s="10"/>
      <c r="P32" s="10">
        <v>18</v>
      </c>
      <c r="Q32" s="10"/>
      <c r="R32" s="26"/>
      <c r="S32" s="26"/>
      <c r="T32" s="26"/>
      <c r="U32" s="47">
        <v>29.7</v>
      </c>
      <c r="W32" s="22">
        <v>33</v>
      </c>
      <c r="AC32">
        <v>2</v>
      </c>
      <c r="AD32">
        <v>9</v>
      </c>
      <c r="AE32">
        <v>6</v>
      </c>
      <c r="AF32" s="22">
        <v>2.475</v>
      </c>
      <c r="AJ32" s="22"/>
      <c r="AK32" s="22">
        <v>2.75</v>
      </c>
      <c r="BB32" s="7"/>
      <c r="BD32" s="22"/>
      <c r="BP32" s="36"/>
      <c r="BS32" s="20"/>
      <c r="BW32" s="19">
        <v>29.7</v>
      </c>
      <c r="BX32" s="19"/>
      <c r="CJ32">
        <v>1406</v>
      </c>
      <c r="CK32" s="2" t="s">
        <v>539</v>
      </c>
      <c r="CL32" t="s">
        <v>815</v>
      </c>
    </row>
    <row r="33" spans="1:89" ht="12.75">
      <c r="A33" s="15">
        <v>1406</v>
      </c>
      <c r="B33" s="14" t="s">
        <v>831</v>
      </c>
      <c r="C33" s="14" t="s">
        <v>1018</v>
      </c>
      <c r="D33" s="14" t="s">
        <v>9</v>
      </c>
      <c r="E33" s="14" t="s">
        <v>191</v>
      </c>
      <c r="F33" s="2" t="s">
        <v>77</v>
      </c>
      <c r="G33" s="2">
        <v>2</v>
      </c>
      <c r="H33" s="2" t="s">
        <v>325</v>
      </c>
      <c r="I33" s="2" t="s">
        <v>988</v>
      </c>
      <c r="J33" s="14" t="s">
        <v>240</v>
      </c>
      <c r="K33" s="2" t="s">
        <v>349</v>
      </c>
      <c r="L33" s="14" t="s">
        <v>308</v>
      </c>
      <c r="M33" s="14" t="s">
        <v>919</v>
      </c>
      <c r="N33" s="2" t="s">
        <v>1060</v>
      </c>
      <c r="O33" s="10">
        <v>2</v>
      </c>
      <c r="P33" s="10"/>
      <c r="Q33" s="10"/>
      <c r="R33" s="26"/>
      <c r="S33" s="26"/>
      <c r="T33" s="26"/>
      <c r="U33" s="47">
        <v>100.80000000000001</v>
      </c>
      <c r="V33" s="47">
        <v>50.400000000000006</v>
      </c>
      <c r="W33" s="22"/>
      <c r="X33" s="6">
        <v>4.2</v>
      </c>
      <c r="AC33">
        <v>8</v>
      </c>
      <c r="AD33">
        <v>8</v>
      </c>
      <c r="AE33">
        <v>0</v>
      </c>
      <c r="AF33" s="22">
        <v>8.4</v>
      </c>
      <c r="AG33">
        <v>4</v>
      </c>
      <c r="AH33">
        <v>4</v>
      </c>
      <c r="AI33">
        <v>0</v>
      </c>
      <c r="AJ33" s="22">
        <v>4.2</v>
      </c>
      <c r="BB33" s="22">
        <v>4.2</v>
      </c>
      <c r="BD33" s="7"/>
      <c r="BG33" s="7"/>
      <c r="BP33" s="36"/>
      <c r="BS33" s="20"/>
      <c r="BW33" s="19">
        <v>100.80000000000001</v>
      </c>
      <c r="BX33" s="19">
        <v>50.400000000000006</v>
      </c>
      <c r="CJ33">
        <v>1406</v>
      </c>
      <c r="CK33" s="2" t="s">
        <v>349</v>
      </c>
    </row>
    <row r="34" spans="1:90" ht="12.75">
      <c r="A34" s="15">
        <v>1406</v>
      </c>
      <c r="B34" s="14" t="s">
        <v>831</v>
      </c>
      <c r="C34" s="14" t="s">
        <v>1018</v>
      </c>
      <c r="D34" s="14" t="s">
        <v>9</v>
      </c>
      <c r="E34" s="14" t="s">
        <v>191</v>
      </c>
      <c r="F34" s="2" t="s">
        <v>70</v>
      </c>
      <c r="G34" s="2">
        <v>2</v>
      </c>
      <c r="H34" s="2" t="s">
        <v>325</v>
      </c>
      <c r="I34" s="2" t="s">
        <v>992</v>
      </c>
      <c r="J34" s="14" t="s">
        <v>240</v>
      </c>
      <c r="K34" s="2" t="s">
        <v>348</v>
      </c>
      <c r="L34" s="14" t="s">
        <v>308</v>
      </c>
      <c r="M34" s="14" t="s">
        <v>919</v>
      </c>
      <c r="N34" s="2" t="s">
        <v>936</v>
      </c>
      <c r="O34" s="10">
        <v>2</v>
      </c>
      <c r="P34" s="10"/>
      <c r="Q34" s="10"/>
      <c r="R34" s="26"/>
      <c r="S34" s="26"/>
      <c r="T34" s="26"/>
      <c r="U34" s="47">
        <v>23.4</v>
      </c>
      <c r="V34" s="47">
        <v>11.7</v>
      </c>
      <c r="W34" s="22">
        <v>26</v>
      </c>
      <c r="X34" s="6">
        <v>0.975</v>
      </c>
      <c r="AC34">
        <v>1</v>
      </c>
      <c r="AD34">
        <v>19</v>
      </c>
      <c r="AE34">
        <v>0</v>
      </c>
      <c r="AF34" s="22">
        <v>1.95</v>
      </c>
      <c r="AJ34" s="22">
        <v>0.975</v>
      </c>
      <c r="AK34" s="22">
        <v>2.1666666666666665</v>
      </c>
      <c r="BB34" s="7"/>
      <c r="BG34" s="22">
        <v>0.975</v>
      </c>
      <c r="BP34" s="36"/>
      <c r="BS34" s="20"/>
      <c r="BW34" s="19">
        <v>23.4</v>
      </c>
      <c r="BX34" s="19">
        <v>11.7</v>
      </c>
      <c r="CJ34">
        <v>1406</v>
      </c>
      <c r="CK34" s="2" t="s">
        <v>348</v>
      </c>
      <c r="CL34" t="s">
        <v>807</v>
      </c>
    </row>
    <row r="36" spans="1:90" ht="12.75">
      <c r="A36" s="15">
        <v>1407</v>
      </c>
      <c r="B36" s="14" t="s">
        <v>756</v>
      </c>
      <c r="C36" s="14" t="s">
        <v>1018</v>
      </c>
      <c r="D36" s="14" t="s">
        <v>9</v>
      </c>
      <c r="E36" s="14" t="s">
        <v>195</v>
      </c>
      <c r="F36" s="2" t="s">
        <v>79</v>
      </c>
      <c r="G36" s="2">
        <v>1</v>
      </c>
      <c r="H36" s="2" t="s">
        <v>325</v>
      </c>
      <c r="I36" s="2" t="s">
        <v>1000</v>
      </c>
      <c r="J36" s="14" t="s">
        <v>240</v>
      </c>
      <c r="K36" s="2" t="s">
        <v>354</v>
      </c>
      <c r="L36" s="14" t="s">
        <v>1032</v>
      </c>
      <c r="M36" s="14" t="s">
        <v>928</v>
      </c>
      <c r="N36" s="2" t="s">
        <v>1238</v>
      </c>
      <c r="O36" s="10">
        <v>7</v>
      </c>
      <c r="P36" s="10">
        <v>9</v>
      </c>
      <c r="Q36" s="10"/>
      <c r="R36" s="26"/>
      <c r="S36" s="26"/>
      <c r="T36" s="26"/>
      <c r="U36" s="47">
        <v>1254.8470588235293</v>
      </c>
      <c r="V36" s="47">
        <v>174</v>
      </c>
      <c r="W36" s="22">
        <v>81.88235294117646</v>
      </c>
      <c r="X36" s="6">
        <v>14.5</v>
      </c>
      <c r="AB36" s="47"/>
      <c r="AG36">
        <v>14</v>
      </c>
      <c r="AH36">
        <v>10</v>
      </c>
      <c r="AI36">
        <v>0</v>
      </c>
      <c r="AJ36" s="22">
        <v>14.5</v>
      </c>
      <c r="AK36" s="22">
        <v>6.823529411764706</v>
      </c>
      <c r="AU36" s="22">
        <v>14.5</v>
      </c>
      <c r="BB36" s="7"/>
      <c r="BP36" s="36"/>
      <c r="BS36" s="20"/>
      <c r="BW36" s="19">
        <v>1254.8470588235293</v>
      </c>
      <c r="BX36" s="19">
        <v>179.26386554621848</v>
      </c>
      <c r="CJ36">
        <v>1407</v>
      </c>
      <c r="CK36" s="2" t="s">
        <v>354</v>
      </c>
      <c r="CL36" t="s">
        <v>23</v>
      </c>
    </row>
    <row r="37" spans="1:90" ht="12.75">
      <c r="A37" s="15">
        <v>1407</v>
      </c>
      <c r="B37" s="14" t="s">
        <v>756</v>
      </c>
      <c r="C37" s="14" t="s">
        <v>1018</v>
      </c>
      <c r="D37" s="14" t="s">
        <v>9</v>
      </c>
      <c r="E37" s="14" t="s">
        <v>195</v>
      </c>
      <c r="F37" s="2" t="s">
        <v>90</v>
      </c>
      <c r="G37" s="2">
        <v>1</v>
      </c>
      <c r="H37" s="2" t="s">
        <v>325</v>
      </c>
      <c r="I37" s="2" t="s">
        <v>1001</v>
      </c>
      <c r="J37" s="14" t="s">
        <v>240</v>
      </c>
      <c r="K37" s="2" t="s">
        <v>353</v>
      </c>
      <c r="L37" s="14" t="s">
        <v>1032</v>
      </c>
      <c r="M37" s="14" t="s">
        <v>928</v>
      </c>
      <c r="N37" s="2" t="s">
        <v>1178</v>
      </c>
      <c r="O37" s="10">
        <v>2.5</v>
      </c>
      <c r="P37" s="10"/>
      <c r="Q37" s="10"/>
      <c r="R37" s="26"/>
      <c r="S37" s="26"/>
      <c r="T37" s="26"/>
      <c r="U37" s="47">
        <v>435</v>
      </c>
      <c r="V37" s="47">
        <v>174</v>
      </c>
      <c r="W37" s="22">
        <v>81.88235294117646</v>
      </c>
      <c r="X37" s="6">
        <v>14.5</v>
      </c>
      <c r="AB37" s="47"/>
      <c r="AC37">
        <v>36</v>
      </c>
      <c r="AD37">
        <v>5</v>
      </c>
      <c r="AE37">
        <v>0</v>
      </c>
      <c r="AF37" s="22">
        <v>36.25</v>
      </c>
      <c r="AG37">
        <v>14</v>
      </c>
      <c r="AH37">
        <v>10</v>
      </c>
      <c r="AI37">
        <v>0</v>
      </c>
      <c r="AJ37" s="22">
        <v>14.5</v>
      </c>
      <c r="AK37" s="22">
        <v>6.823529411764706</v>
      </c>
      <c r="AU37" s="22">
        <v>14.5</v>
      </c>
      <c r="AY37" s="22">
        <v>14.5</v>
      </c>
      <c r="BP37" s="36"/>
      <c r="BS37" s="20"/>
      <c r="BW37" s="19">
        <v>435</v>
      </c>
      <c r="BX37" s="19">
        <v>174</v>
      </c>
      <c r="CJ37">
        <v>1407</v>
      </c>
      <c r="CK37" s="2" t="s">
        <v>353</v>
      </c>
      <c r="CL37" t="s">
        <v>812</v>
      </c>
    </row>
    <row r="39" spans="1:89" ht="12.75">
      <c r="A39" s="15">
        <v>1407</v>
      </c>
      <c r="B39" s="14" t="s">
        <v>756</v>
      </c>
      <c r="C39" s="14" t="s">
        <v>1018</v>
      </c>
      <c r="D39" s="14" t="s">
        <v>9</v>
      </c>
      <c r="E39" s="14" t="s">
        <v>195</v>
      </c>
      <c r="F39" s="2" t="s">
        <v>94</v>
      </c>
      <c r="G39" s="2">
        <v>2</v>
      </c>
      <c r="H39" s="2" t="s">
        <v>325</v>
      </c>
      <c r="I39" s="2" t="s">
        <v>376</v>
      </c>
      <c r="J39" s="14" t="s">
        <v>240</v>
      </c>
      <c r="K39" s="2" t="s">
        <v>332</v>
      </c>
      <c r="L39" s="14" t="s">
        <v>308</v>
      </c>
      <c r="M39" s="14" t="s">
        <v>261</v>
      </c>
      <c r="N39" s="2" t="s">
        <v>432</v>
      </c>
      <c r="O39" s="10">
        <v>1</v>
      </c>
      <c r="P39" s="10"/>
      <c r="Q39" s="10"/>
      <c r="R39" s="26">
        <v>75</v>
      </c>
      <c r="S39" s="26">
        <v>12</v>
      </c>
      <c r="T39" s="26">
        <v>0</v>
      </c>
      <c r="U39" s="47">
        <v>75.6</v>
      </c>
      <c r="V39" s="47">
        <v>75.6</v>
      </c>
      <c r="W39" s="22"/>
      <c r="X39" s="6">
        <v>6.3</v>
      </c>
      <c r="Y39">
        <v>75</v>
      </c>
      <c r="Z39">
        <v>12</v>
      </c>
      <c r="AA39">
        <v>0</v>
      </c>
      <c r="AB39" s="47">
        <v>75.6</v>
      </c>
      <c r="AC39">
        <v>6</v>
      </c>
      <c r="AD39">
        <v>6</v>
      </c>
      <c r="AE39">
        <v>0</v>
      </c>
      <c r="AF39" s="22">
        <v>6.3</v>
      </c>
      <c r="AG39">
        <v>6</v>
      </c>
      <c r="AH39">
        <v>6</v>
      </c>
      <c r="AI39">
        <v>0</v>
      </c>
      <c r="AJ39" s="22">
        <v>6.3</v>
      </c>
      <c r="AK39" s="22"/>
      <c r="AX39" s="22">
        <v>6.3</v>
      </c>
      <c r="BS39" s="20"/>
      <c r="BW39" s="19">
        <v>75.6</v>
      </c>
      <c r="BX39" s="19">
        <v>75.6</v>
      </c>
      <c r="CJ39">
        <v>1407</v>
      </c>
      <c r="CK39" s="2" t="s">
        <v>332</v>
      </c>
    </row>
    <row r="40" spans="1:89" ht="12.75">
      <c r="A40" s="15">
        <v>1407</v>
      </c>
      <c r="B40" s="14" t="s">
        <v>756</v>
      </c>
      <c r="C40" s="14" t="s">
        <v>1018</v>
      </c>
      <c r="D40" s="14" t="s">
        <v>9</v>
      </c>
      <c r="E40" s="14" t="s">
        <v>195</v>
      </c>
      <c r="F40" s="2" t="s">
        <v>95</v>
      </c>
      <c r="G40" s="2">
        <v>2</v>
      </c>
      <c r="H40" s="2" t="s">
        <v>325</v>
      </c>
      <c r="I40" s="2" t="s">
        <v>382</v>
      </c>
      <c r="J40" s="14" t="s">
        <v>240</v>
      </c>
      <c r="K40" s="2" t="s">
        <v>355</v>
      </c>
      <c r="L40" s="14" t="s">
        <v>308</v>
      </c>
      <c r="M40" s="14" t="s">
        <v>251</v>
      </c>
      <c r="N40" s="2" t="s">
        <v>201</v>
      </c>
      <c r="O40" s="10">
        <v>2</v>
      </c>
      <c r="P40" s="10"/>
      <c r="Q40" s="10"/>
      <c r="R40" s="26"/>
      <c r="S40" s="26"/>
      <c r="T40" s="26"/>
      <c r="U40" s="47">
        <v>123</v>
      </c>
      <c r="V40" s="47">
        <v>61.5</v>
      </c>
      <c r="W40" s="22"/>
      <c r="X40" s="6">
        <v>5.125</v>
      </c>
      <c r="AC40">
        <v>10</v>
      </c>
      <c r="AD40">
        <v>5</v>
      </c>
      <c r="AE40">
        <v>0</v>
      </c>
      <c r="AF40" s="22">
        <v>10.25</v>
      </c>
      <c r="AG40">
        <v>5</v>
      </c>
      <c r="AH40">
        <v>2</v>
      </c>
      <c r="AI40">
        <v>6</v>
      </c>
      <c r="AJ40" s="22">
        <v>5.125</v>
      </c>
      <c r="AK40" s="22"/>
      <c r="BB40" s="22">
        <v>5.125</v>
      </c>
      <c r="BD40" s="7"/>
      <c r="BE40" s="17"/>
      <c r="BF40" s="17"/>
      <c r="BP40" s="36"/>
      <c r="BS40" s="20"/>
      <c r="BW40" s="19">
        <v>123</v>
      </c>
      <c r="BX40" s="19">
        <v>61.5</v>
      </c>
      <c r="CJ40">
        <v>1407</v>
      </c>
      <c r="CK40" s="2" t="s">
        <v>355</v>
      </c>
    </row>
    <row r="41" spans="1:89" ht="12.75">
      <c r="A41" s="15">
        <v>1407</v>
      </c>
      <c r="B41" s="14" t="s">
        <v>756</v>
      </c>
      <c r="C41" s="14" t="s">
        <v>1018</v>
      </c>
      <c r="D41" s="14" t="s">
        <v>9</v>
      </c>
      <c r="E41" s="14" t="s">
        <v>195</v>
      </c>
      <c r="F41" s="2" t="s">
        <v>96</v>
      </c>
      <c r="G41" s="2">
        <v>2</v>
      </c>
      <c r="H41" s="2" t="s">
        <v>325</v>
      </c>
      <c r="I41" s="2" t="s">
        <v>419</v>
      </c>
      <c r="J41" s="14" t="s">
        <v>240</v>
      </c>
      <c r="K41" s="2" t="s">
        <v>355</v>
      </c>
      <c r="L41" s="14" t="s">
        <v>308</v>
      </c>
      <c r="M41" s="14" t="s">
        <v>251</v>
      </c>
      <c r="N41" s="2" t="s">
        <v>1114</v>
      </c>
      <c r="O41" s="10">
        <v>1</v>
      </c>
      <c r="P41" s="10"/>
      <c r="Q41" s="10"/>
      <c r="R41" s="26">
        <v>51</v>
      </c>
      <c r="S41" s="26">
        <v>0</v>
      </c>
      <c r="T41" s="26">
        <v>0</v>
      </c>
      <c r="U41" s="47">
        <v>51</v>
      </c>
      <c r="V41" s="47">
        <v>51</v>
      </c>
      <c r="W41" s="22"/>
      <c r="X41" s="6">
        <v>4.25</v>
      </c>
      <c r="Y41">
        <v>51</v>
      </c>
      <c r="Z41">
        <v>0</v>
      </c>
      <c r="AA41">
        <v>0</v>
      </c>
      <c r="AB41" s="47">
        <v>51</v>
      </c>
      <c r="AC41">
        <v>4</v>
      </c>
      <c r="AD41">
        <v>5</v>
      </c>
      <c r="AE41">
        <v>0</v>
      </c>
      <c r="AF41" s="22">
        <v>4.25</v>
      </c>
      <c r="AG41">
        <v>4</v>
      </c>
      <c r="AH41">
        <v>5</v>
      </c>
      <c r="AI41">
        <v>0</v>
      </c>
      <c r="AJ41" s="22">
        <v>4.25</v>
      </c>
      <c r="AK41" s="22"/>
      <c r="BD41" s="7"/>
      <c r="BE41" s="22">
        <v>4.25</v>
      </c>
      <c r="BF41" s="17"/>
      <c r="BP41" s="36"/>
      <c r="BS41" s="20"/>
      <c r="BW41" s="19">
        <v>51</v>
      </c>
      <c r="BX41" s="19">
        <v>51</v>
      </c>
      <c r="CJ41">
        <v>1407</v>
      </c>
      <c r="CK41" s="2" t="s">
        <v>355</v>
      </c>
    </row>
    <row r="42" spans="1:89" ht="12.75">
      <c r="A42" s="15">
        <v>1407</v>
      </c>
      <c r="B42" s="14" t="s">
        <v>756</v>
      </c>
      <c r="C42" s="14" t="s">
        <v>1018</v>
      </c>
      <c r="D42" s="14" t="s">
        <v>9</v>
      </c>
      <c r="E42" s="14" t="s">
        <v>195</v>
      </c>
      <c r="F42" s="2" t="s">
        <v>98</v>
      </c>
      <c r="G42" s="2">
        <v>2</v>
      </c>
      <c r="H42" s="2" t="s">
        <v>325</v>
      </c>
      <c r="I42" s="2" t="s">
        <v>612</v>
      </c>
      <c r="J42" s="14" t="s">
        <v>240</v>
      </c>
      <c r="K42" s="2" t="s">
        <v>340</v>
      </c>
      <c r="L42" s="14" t="s">
        <v>308</v>
      </c>
      <c r="M42" s="14" t="s">
        <v>573</v>
      </c>
      <c r="N42" s="2" t="s">
        <v>483</v>
      </c>
      <c r="O42" s="10">
        <v>1</v>
      </c>
      <c r="P42" s="10"/>
      <c r="Q42" s="10"/>
      <c r="R42" s="26"/>
      <c r="S42" s="26"/>
      <c r="T42" s="26"/>
      <c r="U42" s="47">
        <v>51</v>
      </c>
      <c r="V42" s="47">
        <v>51</v>
      </c>
      <c r="X42" s="6">
        <v>4.25</v>
      </c>
      <c r="AB42" s="47"/>
      <c r="AC42">
        <v>4</v>
      </c>
      <c r="AD42">
        <v>5</v>
      </c>
      <c r="AE42">
        <v>0</v>
      </c>
      <c r="AF42" s="22">
        <v>4.25</v>
      </c>
      <c r="AG42">
        <v>4</v>
      </c>
      <c r="AH42">
        <v>5</v>
      </c>
      <c r="AI42">
        <v>0</v>
      </c>
      <c r="AJ42" s="22">
        <v>4.25</v>
      </c>
      <c r="AX42" s="22">
        <v>4.25</v>
      </c>
      <c r="BS42" s="20"/>
      <c r="BW42" s="19">
        <v>51</v>
      </c>
      <c r="BX42" s="19">
        <v>51</v>
      </c>
      <c r="CJ42">
        <v>1407</v>
      </c>
      <c r="CK42" s="2" t="s">
        <v>340</v>
      </c>
    </row>
    <row r="44" spans="1:89" ht="12.75">
      <c r="A44" s="15">
        <v>1407</v>
      </c>
      <c r="B44" s="14" t="s">
        <v>756</v>
      </c>
      <c r="C44" s="14" t="s">
        <v>1018</v>
      </c>
      <c r="D44" s="14" t="s">
        <v>9</v>
      </c>
      <c r="E44" s="14" t="s">
        <v>195</v>
      </c>
      <c r="F44" s="2" t="s">
        <v>82</v>
      </c>
      <c r="G44" s="2">
        <v>3</v>
      </c>
      <c r="H44" t="s">
        <v>325</v>
      </c>
      <c r="I44" t="s">
        <v>420</v>
      </c>
      <c r="J44" s="14" t="s">
        <v>240</v>
      </c>
      <c r="K44" s="2" t="s">
        <v>355</v>
      </c>
      <c r="L44" s="14" t="s">
        <v>308</v>
      </c>
      <c r="M44" s="14" t="s">
        <v>251</v>
      </c>
      <c r="N44" s="2" t="s">
        <v>1224</v>
      </c>
      <c r="O44" s="10">
        <v>4</v>
      </c>
      <c r="P44" s="10"/>
      <c r="Q44" s="10"/>
      <c r="R44" s="26"/>
      <c r="S44" s="26"/>
      <c r="T44" s="26"/>
      <c r="U44" s="47">
        <v>204</v>
      </c>
      <c r="V44" s="47">
        <v>51</v>
      </c>
      <c r="W44" s="22"/>
      <c r="X44" s="6">
        <v>4.25</v>
      </c>
      <c r="AC44">
        <v>17</v>
      </c>
      <c r="AD44">
        <v>0</v>
      </c>
      <c r="AE44">
        <v>0</v>
      </c>
      <c r="AF44" s="22">
        <v>17</v>
      </c>
      <c r="AG44">
        <v>4</v>
      </c>
      <c r="AH44">
        <v>5</v>
      </c>
      <c r="AI44">
        <v>0</v>
      </c>
      <c r="AJ44" s="22">
        <v>4.25</v>
      </c>
      <c r="AK44" s="22"/>
      <c r="AX44" s="7"/>
      <c r="AY44" s="17"/>
      <c r="AZ44" s="17"/>
      <c r="BG44" s="22">
        <v>4.25</v>
      </c>
      <c r="BP44" s="36"/>
      <c r="BS44" s="20"/>
      <c r="BW44" s="19">
        <v>204</v>
      </c>
      <c r="BX44" s="19">
        <v>51</v>
      </c>
      <c r="CJ44">
        <v>1407</v>
      </c>
      <c r="CK44" s="2" t="s">
        <v>355</v>
      </c>
    </row>
    <row r="45" spans="1:89" ht="12.75">
      <c r="A45" s="15">
        <v>1407</v>
      </c>
      <c r="B45" s="14" t="s">
        <v>756</v>
      </c>
      <c r="C45" s="14" t="s">
        <v>1018</v>
      </c>
      <c r="D45" s="14" t="s">
        <v>9</v>
      </c>
      <c r="E45" s="14" t="s">
        <v>195</v>
      </c>
      <c r="F45" s="2" t="s">
        <v>86</v>
      </c>
      <c r="G45" s="2">
        <v>3</v>
      </c>
      <c r="H45" t="s">
        <v>325</v>
      </c>
      <c r="I45" t="s">
        <v>386</v>
      </c>
      <c r="J45" s="14" t="s">
        <v>240</v>
      </c>
      <c r="K45" s="2" t="s">
        <v>334</v>
      </c>
      <c r="L45" s="14" t="s">
        <v>308</v>
      </c>
      <c r="M45" s="14" t="s">
        <v>6</v>
      </c>
      <c r="N45" s="2" t="s">
        <v>938</v>
      </c>
      <c r="O45" s="10">
        <v>2</v>
      </c>
      <c r="P45" s="10"/>
      <c r="Q45" s="10"/>
      <c r="R45" s="26"/>
      <c r="S45" s="26"/>
      <c r="T45" s="26"/>
      <c r="U45" s="47">
        <v>23.4</v>
      </c>
      <c r="V45" s="47">
        <v>11.7</v>
      </c>
      <c r="W45" s="22"/>
      <c r="X45" s="6">
        <v>0.975</v>
      </c>
      <c r="AB45" s="47"/>
      <c r="AC45">
        <v>1</v>
      </c>
      <c r="AD45">
        <v>19</v>
      </c>
      <c r="AE45">
        <v>0</v>
      </c>
      <c r="AF45" s="22">
        <v>1.95</v>
      </c>
      <c r="AJ45" s="22">
        <v>0.975</v>
      </c>
      <c r="AK45" s="22"/>
      <c r="BB45" s="7"/>
      <c r="BG45" s="22">
        <v>0.975</v>
      </c>
      <c r="BP45" s="36"/>
      <c r="BS45" s="20"/>
      <c r="BW45" s="19">
        <v>23.4</v>
      </c>
      <c r="BX45" s="19">
        <v>11.7</v>
      </c>
      <c r="CJ45">
        <v>1407</v>
      </c>
      <c r="CK45" s="2" t="s">
        <v>334</v>
      </c>
    </row>
    <row r="46" spans="1:89" ht="12.75">
      <c r="A46" s="15">
        <v>1407</v>
      </c>
      <c r="B46" s="14" t="s">
        <v>756</v>
      </c>
      <c r="C46" s="14" t="s">
        <v>1018</v>
      </c>
      <c r="D46" s="14" t="s">
        <v>9</v>
      </c>
      <c r="E46" s="14" t="s">
        <v>195</v>
      </c>
      <c r="F46" s="2" t="s">
        <v>87</v>
      </c>
      <c r="G46" s="2">
        <v>3</v>
      </c>
      <c r="H46" t="s">
        <v>325</v>
      </c>
      <c r="I46" t="s">
        <v>380</v>
      </c>
      <c r="J46" s="14" t="s">
        <v>240</v>
      </c>
      <c r="K46" s="2" t="s">
        <v>328</v>
      </c>
      <c r="L46" s="14" t="s">
        <v>308</v>
      </c>
      <c r="M46" s="14" t="s">
        <v>241</v>
      </c>
      <c r="N46" s="2" t="s">
        <v>1050</v>
      </c>
      <c r="O46" s="10">
        <v>25</v>
      </c>
      <c r="P46" s="10"/>
      <c r="Q46" s="10"/>
      <c r="R46" s="26"/>
      <c r="S46" s="26"/>
      <c r="T46" s="26"/>
      <c r="U46" s="47">
        <v>1200</v>
      </c>
      <c r="V46" s="47">
        <v>48</v>
      </c>
      <c r="W46" s="22"/>
      <c r="X46" s="6">
        <v>4</v>
      </c>
      <c r="AB46" s="47"/>
      <c r="AF46" s="22">
        <v>100</v>
      </c>
      <c r="AG46">
        <v>4</v>
      </c>
      <c r="AH46">
        <v>0</v>
      </c>
      <c r="AI46">
        <v>0</v>
      </c>
      <c r="AJ46" s="22">
        <v>4</v>
      </c>
      <c r="AK46" s="22"/>
      <c r="BC46" s="22">
        <v>4</v>
      </c>
      <c r="BG46" s="7"/>
      <c r="BP46" s="36"/>
      <c r="BS46" s="20"/>
      <c r="BW46" s="19">
        <v>1200</v>
      </c>
      <c r="BX46" s="19">
        <v>48</v>
      </c>
      <c r="CJ46">
        <v>1407</v>
      </c>
      <c r="CK46" s="2" t="s">
        <v>328</v>
      </c>
    </row>
    <row r="47" spans="1:89" ht="12.75">
      <c r="A47" s="15">
        <v>1407</v>
      </c>
      <c r="B47" s="14" t="s">
        <v>756</v>
      </c>
      <c r="C47" s="14" t="s">
        <v>1018</v>
      </c>
      <c r="D47" s="14" t="s">
        <v>9</v>
      </c>
      <c r="E47" s="14" t="s">
        <v>195</v>
      </c>
      <c r="F47" s="2" t="s">
        <v>88</v>
      </c>
      <c r="G47" s="2">
        <v>3</v>
      </c>
      <c r="H47" t="s">
        <v>325</v>
      </c>
      <c r="I47" t="s">
        <v>389</v>
      </c>
      <c r="J47" s="14" t="s">
        <v>240</v>
      </c>
      <c r="K47" s="2" t="s">
        <v>357</v>
      </c>
      <c r="L47" s="14" t="s">
        <v>308</v>
      </c>
      <c r="M47" s="14" t="s">
        <v>1210</v>
      </c>
      <c r="N47" s="2" t="s">
        <v>1050</v>
      </c>
      <c r="O47" s="10">
        <v>25</v>
      </c>
      <c r="P47" s="10"/>
      <c r="Q47" s="10"/>
      <c r="R47" s="26"/>
      <c r="S47" s="26"/>
      <c r="T47" s="26"/>
      <c r="U47" s="47">
        <v>1200</v>
      </c>
      <c r="V47" s="47">
        <v>48</v>
      </c>
      <c r="W47" s="22"/>
      <c r="X47" s="6">
        <v>4</v>
      </c>
      <c r="AB47" s="47"/>
      <c r="AF47" s="22">
        <v>100</v>
      </c>
      <c r="AG47">
        <v>4</v>
      </c>
      <c r="AH47">
        <v>0</v>
      </c>
      <c r="AI47">
        <v>0</v>
      </c>
      <c r="AJ47" s="22">
        <v>4</v>
      </c>
      <c r="AK47" s="22"/>
      <c r="BC47" s="22">
        <v>4</v>
      </c>
      <c r="BG47" s="7"/>
      <c r="BP47" s="36"/>
      <c r="BS47" s="20"/>
      <c r="BW47" s="19">
        <v>1200</v>
      </c>
      <c r="BX47" s="19">
        <v>48</v>
      </c>
      <c r="CJ47">
        <v>1407</v>
      </c>
      <c r="CK47" s="2" t="s">
        <v>357</v>
      </c>
    </row>
    <row r="49" spans="1:89" ht="12.75">
      <c r="A49" s="15">
        <v>1406</v>
      </c>
      <c r="B49" s="14" t="s">
        <v>831</v>
      </c>
      <c r="C49" s="14" t="s">
        <v>215</v>
      </c>
      <c r="D49" s="14" t="s">
        <v>9</v>
      </c>
      <c r="E49" s="14" t="s">
        <v>199</v>
      </c>
      <c r="F49" s="2" t="s">
        <v>99</v>
      </c>
      <c r="G49" s="2"/>
      <c r="H49" s="2" t="s">
        <v>325</v>
      </c>
      <c r="I49" s="2" t="s">
        <v>421</v>
      </c>
      <c r="J49" s="14" t="s">
        <v>240</v>
      </c>
      <c r="K49" s="2" t="s">
        <v>355</v>
      </c>
      <c r="L49" s="14" t="s">
        <v>308</v>
      </c>
      <c r="M49" s="14" t="s">
        <v>251</v>
      </c>
      <c r="N49" s="2" t="s">
        <v>1042</v>
      </c>
      <c r="O49" s="10">
        <v>4</v>
      </c>
      <c r="P49" s="10"/>
      <c r="Q49" s="10"/>
      <c r="R49" s="26"/>
      <c r="S49" s="26"/>
      <c r="T49" s="26"/>
      <c r="U49" s="47">
        <v>196.8</v>
      </c>
      <c r="V49" s="47">
        <v>49.2</v>
      </c>
      <c r="W49" s="22"/>
      <c r="X49" s="6">
        <v>4.1</v>
      </c>
      <c r="AB49" s="47"/>
      <c r="AC49">
        <v>16</v>
      </c>
      <c r="AD49">
        <v>8</v>
      </c>
      <c r="AE49">
        <v>0</v>
      </c>
      <c r="AF49" s="22">
        <v>16.4</v>
      </c>
      <c r="AG49">
        <v>4</v>
      </c>
      <c r="AH49">
        <v>2</v>
      </c>
      <c r="AI49">
        <v>0</v>
      </c>
      <c r="AJ49" s="22">
        <v>4.1</v>
      </c>
      <c r="AK49" s="22"/>
      <c r="BD49" s="22">
        <v>4.1</v>
      </c>
      <c r="BG49" s="7"/>
      <c r="BP49" s="36"/>
      <c r="BS49" s="20"/>
      <c r="BW49" s="19">
        <v>196.8</v>
      </c>
      <c r="BX49" s="19">
        <v>49.2</v>
      </c>
      <c r="CJ49">
        <v>1406</v>
      </c>
      <c r="CK49" s="2" t="s">
        <v>355</v>
      </c>
    </row>
    <row r="50" spans="1:89" ht="12.75">
      <c r="A50" s="15"/>
      <c r="B50" s="14"/>
      <c r="C50" s="14"/>
      <c r="D50" s="14"/>
      <c r="E50" s="14"/>
      <c r="F50" s="2"/>
      <c r="G50" s="2"/>
      <c r="H50" s="2"/>
      <c r="I50" s="2"/>
      <c r="J50" s="14"/>
      <c r="K50" s="2"/>
      <c r="L50" s="14"/>
      <c r="M50" s="14"/>
      <c r="N50" s="2"/>
      <c r="O50" s="10"/>
      <c r="P50" s="10"/>
      <c r="Q50" s="10"/>
      <c r="R50" s="26"/>
      <c r="S50" s="26"/>
      <c r="T50" s="26"/>
      <c r="U50" s="47"/>
      <c r="V50" s="47"/>
      <c r="W50" s="22"/>
      <c r="X50" s="6"/>
      <c r="AB50" s="47"/>
      <c r="AF50" s="22"/>
      <c r="AK50" s="22"/>
      <c r="BP50" s="36"/>
      <c r="BS50" s="20"/>
      <c r="BW50" s="19"/>
      <c r="BX50" s="19"/>
      <c r="CK50" s="2"/>
    </row>
    <row r="51" spans="1:89" ht="12.75">
      <c r="A51" s="15">
        <v>1407</v>
      </c>
      <c r="B51" s="14" t="s">
        <v>756</v>
      </c>
      <c r="C51" s="14" t="s">
        <v>215</v>
      </c>
      <c r="D51" s="14" t="s">
        <v>9</v>
      </c>
      <c r="E51" s="14" t="s">
        <v>199</v>
      </c>
      <c r="F51" s="2" t="s">
        <v>100</v>
      </c>
      <c r="G51" s="2"/>
      <c r="H51" s="2" t="s">
        <v>325</v>
      </c>
      <c r="I51" s="2" t="s">
        <v>972</v>
      </c>
      <c r="J51" s="14" t="s">
        <v>240</v>
      </c>
      <c r="K51" s="2" t="s">
        <v>349</v>
      </c>
      <c r="L51" s="14" t="s">
        <v>308</v>
      </c>
      <c r="M51" s="14" t="s">
        <v>919</v>
      </c>
      <c r="N51" s="2" t="s">
        <v>1042</v>
      </c>
      <c r="O51" s="10">
        <v>4</v>
      </c>
      <c r="P51" s="10"/>
      <c r="Q51" s="10"/>
      <c r="R51" s="26"/>
      <c r="S51" s="26"/>
      <c r="T51" s="26"/>
      <c r="U51" s="47">
        <v>201.60000000000002</v>
      </c>
      <c r="V51" s="47">
        <v>50.400000000000006</v>
      </c>
      <c r="W51" s="22"/>
      <c r="X51" s="6">
        <v>4.2</v>
      </c>
      <c r="AB51" s="47"/>
      <c r="AC51">
        <v>16</v>
      </c>
      <c r="AD51">
        <v>16</v>
      </c>
      <c r="AE51">
        <v>0</v>
      </c>
      <c r="AF51" s="22">
        <v>16.8</v>
      </c>
      <c r="AG51">
        <v>4</v>
      </c>
      <c r="AH51">
        <v>4</v>
      </c>
      <c r="AI51">
        <v>0</v>
      </c>
      <c r="AJ51" s="22">
        <v>4.2</v>
      </c>
      <c r="AK51" s="22"/>
      <c r="BD51" s="22">
        <v>4.2</v>
      </c>
      <c r="BG51" s="7"/>
      <c r="BP51" s="36"/>
      <c r="BS51" s="20"/>
      <c r="BW51" s="19">
        <v>201.60000000000002</v>
      </c>
      <c r="BX51" s="19">
        <v>50.400000000000006</v>
      </c>
      <c r="CJ51">
        <v>1407</v>
      </c>
      <c r="CK51" s="2" t="s">
        <v>349</v>
      </c>
    </row>
    <row r="53" spans="1:90" ht="12.75">
      <c r="A53" s="15">
        <v>1406</v>
      </c>
      <c r="B53" s="14" t="s">
        <v>831</v>
      </c>
      <c r="C53" s="14" t="s">
        <v>214</v>
      </c>
      <c r="D53" s="14" t="s">
        <v>188</v>
      </c>
      <c r="E53" s="14" t="s">
        <v>200</v>
      </c>
      <c r="F53" s="2" t="s">
        <v>101</v>
      </c>
      <c r="G53" s="2">
        <v>1</v>
      </c>
      <c r="H53" s="2" t="s">
        <v>325</v>
      </c>
      <c r="I53" s="2" t="s">
        <v>1313</v>
      </c>
      <c r="J53" s="14" t="s">
        <v>240</v>
      </c>
      <c r="K53" s="2" t="s">
        <v>326</v>
      </c>
      <c r="L53" s="14" t="s">
        <v>308</v>
      </c>
      <c r="M53" s="14" t="s">
        <v>258</v>
      </c>
      <c r="N53" s="2" t="s">
        <v>1240</v>
      </c>
      <c r="O53" s="10">
        <v>9</v>
      </c>
      <c r="P53" s="10"/>
      <c r="Q53" s="10"/>
      <c r="R53" s="26"/>
      <c r="S53" s="26"/>
      <c r="T53" s="26"/>
      <c r="U53" s="47">
        <v>675</v>
      </c>
      <c r="V53" s="47">
        <v>75</v>
      </c>
      <c r="W53" s="22">
        <v>46.875</v>
      </c>
      <c r="X53" s="6">
        <v>6.25</v>
      </c>
      <c r="AF53" s="22">
        <v>56.25</v>
      </c>
      <c r="AG53">
        <v>6</v>
      </c>
      <c r="AH53">
        <v>5</v>
      </c>
      <c r="AI53">
        <v>0</v>
      </c>
      <c r="AJ53" s="22">
        <v>6.25</v>
      </c>
      <c r="AK53" s="22">
        <v>3.90625</v>
      </c>
      <c r="AU53" s="7"/>
      <c r="AV53" s="22">
        <v>6.25</v>
      </c>
      <c r="BP53" s="36"/>
      <c r="BS53" s="20"/>
      <c r="BW53" s="19">
        <v>675</v>
      </c>
      <c r="BX53" s="19">
        <v>75</v>
      </c>
      <c r="CJ53">
        <v>1406</v>
      </c>
      <c r="CK53" s="2" t="s">
        <v>326</v>
      </c>
      <c r="CL53" t="s">
        <v>21</v>
      </c>
    </row>
    <row r="54" spans="1:90" ht="12.75">
      <c r="A54" s="15">
        <v>1406</v>
      </c>
      <c r="B54" s="14" t="s">
        <v>831</v>
      </c>
      <c r="C54" s="14" t="s">
        <v>214</v>
      </c>
      <c r="D54" s="14" t="s">
        <v>188</v>
      </c>
      <c r="E54" s="14" t="s">
        <v>200</v>
      </c>
      <c r="F54" s="2" t="s">
        <v>108</v>
      </c>
      <c r="G54" s="2">
        <v>1</v>
      </c>
      <c r="H54" s="2" t="s">
        <v>325</v>
      </c>
      <c r="I54" s="2" t="s">
        <v>1266</v>
      </c>
      <c r="J54" s="14" t="s">
        <v>240</v>
      </c>
      <c r="K54" s="2" t="s">
        <v>358</v>
      </c>
      <c r="L54" s="14" t="s">
        <v>306</v>
      </c>
      <c r="M54" s="14" t="s">
        <v>1269</v>
      </c>
      <c r="N54" s="2" t="s">
        <v>1240</v>
      </c>
      <c r="O54" s="10">
        <v>9</v>
      </c>
      <c r="P54" s="10"/>
      <c r="Q54" s="10"/>
      <c r="R54" s="26"/>
      <c r="S54" s="26"/>
      <c r="T54" s="26"/>
      <c r="U54" s="47">
        <v>675</v>
      </c>
      <c r="V54" s="47">
        <v>75</v>
      </c>
      <c r="W54" s="22">
        <v>46.875</v>
      </c>
      <c r="X54" s="6">
        <v>6.25</v>
      </c>
      <c r="AF54" s="22">
        <v>56.25</v>
      </c>
      <c r="AG54">
        <v>6</v>
      </c>
      <c r="AH54">
        <v>5</v>
      </c>
      <c r="AI54">
        <v>0</v>
      </c>
      <c r="AJ54" s="22">
        <v>6.25</v>
      </c>
      <c r="AK54" s="22">
        <v>3.90625</v>
      </c>
      <c r="AU54" s="7"/>
      <c r="AV54" s="22">
        <v>6.25</v>
      </c>
      <c r="BP54" s="36"/>
      <c r="BS54" s="20"/>
      <c r="BW54" s="19">
        <v>675</v>
      </c>
      <c r="BX54" s="19">
        <v>75</v>
      </c>
      <c r="CJ54">
        <v>1406</v>
      </c>
      <c r="CK54" s="2" t="s">
        <v>358</v>
      </c>
      <c r="CL54" t="s">
        <v>502</v>
      </c>
    </row>
    <row r="55" spans="1:90" ht="12.75">
      <c r="A55" s="15">
        <v>1406</v>
      </c>
      <c r="B55" s="14" t="s">
        <v>831</v>
      </c>
      <c r="C55" s="14" t="s">
        <v>214</v>
      </c>
      <c r="D55" s="14" t="s">
        <v>188</v>
      </c>
      <c r="E55" s="14" t="s">
        <v>200</v>
      </c>
      <c r="F55" s="2" t="s">
        <v>109</v>
      </c>
      <c r="G55" s="2">
        <v>1</v>
      </c>
      <c r="H55" s="2" t="s">
        <v>325</v>
      </c>
      <c r="I55" s="2" t="s">
        <v>647</v>
      </c>
      <c r="J55" s="14" t="s">
        <v>240</v>
      </c>
      <c r="K55" s="2" t="s">
        <v>340</v>
      </c>
      <c r="L55" s="14" t="s">
        <v>308</v>
      </c>
      <c r="M55" s="14" t="s">
        <v>573</v>
      </c>
      <c r="N55" s="2" t="s">
        <v>1243</v>
      </c>
      <c r="O55" s="10">
        <v>9</v>
      </c>
      <c r="P55" s="10"/>
      <c r="Q55" s="10"/>
      <c r="R55" s="26"/>
      <c r="S55" s="26"/>
      <c r="T55" s="26"/>
      <c r="U55" s="47">
        <v>459</v>
      </c>
      <c r="V55" s="47">
        <v>51</v>
      </c>
      <c r="W55" s="22">
        <v>31.875</v>
      </c>
      <c r="X55" s="6">
        <v>4.25</v>
      </c>
      <c r="AC55">
        <v>38</v>
      </c>
      <c r="AD55">
        <v>5</v>
      </c>
      <c r="AE55">
        <v>0</v>
      </c>
      <c r="AF55" s="22">
        <v>38.25</v>
      </c>
      <c r="AG55">
        <v>4</v>
      </c>
      <c r="AH55">
        <v>5</v>
      </c>
      <c r="AI55">
        <v>0</v>
      </c>
      <c r="AJ55" s="22">
        <v>4.25</v>
      </c>
      <c r="AK55" s="22">
        <v>2.65625</v>
      </c>
      <c r="BS55" s="20"/>
      <c r="BW55" s="19">
        <v>459</v>
      </c>
      <c r="BX55" s="19">
        <v>51</v>
      </c>
      <c r="CJ55">
        <v>1406</v>
      </c>
      <c r="CK55" s="2" t="s">
        <v>340</v>
      </c>
      <c r="CL55" t="s">
        <v>502</v>
      </c>
    </row>
    <row r="56" spans="1:89" ht="12.75">
      <c r="A56" s="15">
        <v>1406</v>
      </c>
      <c r="B56" s="14" t="s">
        <v>831</v>
      </c>
      <c r="C56" s="14" t="s">
        <v>214</v>
      </c>
      <c r="D56" s="14" t="s">
        <v>188</v>
      </c>
      <c r="E56" s="14" t="s">
        <v>200</v>
      </c>
      <c r="F56" s="2" t="s">
        <v>110</v>
      </c>
      <c r="G56" s="2">
        <v>1</v>
      </c>
      <c r="H56" s="2" t="s">
        <v>325</v>
      </c>
      <c r="I56" s="2" t="s">
        <v>1264</v>
      </c>
      <c r="J56" s="14" t="s">
        <v>240</v>
      </c>
      <c r="K56" s="2" t="s">
        <v>358</v>
      </c>
      <c r="L56" s="14" t="s">
        <v>306</v>
      </c>
      <c r="M56" s="14" t="s">
        <v>1269</v>
      </c>
      <c r="N56" s="2" t="s">
        <v>1178</v>
      </c>
      <c r="O56" s="10">
        <v>2</v>
      </c>
      <c r="P56" s="10"/>
      <c r="Q56" s="10"/>
      <c r="R56" s="26"/>
      <c r="S56" s="26"/>
      <c r="T56" s="26"/>
      <c r="U56" s="47">
        <v>150</v>
      </c>
      <c r="V56" s="47">
        <v>75</v>
      </c>
      <c r="W56" s="22"/>
      <c r="X56" s="6">
        <v>6.25</v>
      </c>
      <c r="AC56">
        <v>12</v>
      </c>
      <c r="AD56">
        <v>10</v>
      </c>
      <c r="AE56">
        <v>0</v>
      </c>
      <c r="AF56" s="22">
        <v>12.5</v>
      </c>
      <c r="AG56">
        <v>6</v>
      </c>
      <c r="AH56">
        <v>5</v>
      </c>
      <c r="AI56">
        <v>0</v>
      </c>
      <c r="AJ56" s="22">
        <v>6.25</v>
      </c>
      <c r="AK56" s="22"/>
      <c r="AY56" s="22">
        <v>6.25</v>
      </c>
      <c r="AZ56" s="17"/>
      <c r="BP56" s="36"/>
      <c r="BS56" s="20"/>
      <c r="BW56" s="19">
        <v>150</v>
      </c>
      <c r="BX56" s="19">
        <v>75</v>
      </c>
      <c r="CJ56">
        <v>1406</v>
      </c>
      <c r="CK56" s="2" t="s">
        <v>358</v>
      </c>
    </row>
    <row r="58" spans="1:89" ht="12.75">
      <c r="A58" s="15">
        <v>1406</v>
      </c>
      <c r="B58" s="14" t="s">
        <v>831</v>
      </c>
      <c r="C58" s="14" t="s">
        <v>214</v>
      </c>
      <c r="D58" s="14" t="s">
        <v>188</v>
      </c>
      <c r="E58" s="14" t="s">
        <v>200</v>
      </c>
      <c r="F58" s="2" t="s">
        <v>111</v>
      </c>
      <c r="G58" s="2">
        <v>2</v>
      </c>
      <c r="H58" s="2" t="s">
        <v>325</v>
      </c>
      <c r="I58" s="2" t="s">
        <v>1303</v>
      </c>
      <c r="J58" s="14" t="s">
        <v>240</v>
      </c>
      <c r="K58" s="2" t="s">
        <v>339</v>
      </c>
      <c r="L58" s="14" t="s">
        <v>308</v>
      </c>
      <c r="M58" s="14" t="s">
        <v>578</v>
      </c>
      <c r="N58" s="2" t="s">
        <v>430</v>
      </c>
      <c r="O58" s="10">
        <v>1</v>
      </c>
      <c r="P58" s="10"/>
      <c r="Q58" s="10"/>
      <c r="R58" s="26"/>
      <c r="S58" s="26"/>
      <c r="T58" s="26"/>
      <c r="U58" s="47">
        <v>70.80000000000001</v>
      </c>
      <c r="V58" s="47">
        <v>70.80000000000001</v>
      </c>
      <c r="W58" s="22"/>
      <c r="X58" s="6">
        <v>5.9</v>
      </c>
      <c r="AB58" s="47"/>
      <c r="AC58">
        <v>5</v>
      </c>
      <c r="AD58">
        <v>18</v>
      </c>
      <c r="AE58">
        <v>0</v>
      </c>
      <c r="AF58" s="22">
        <v>5.9</v>
      </c>
      <c r="AG58">
        <v>5</v>
      </c>
      <c r="AH58">
        <v>18</v>
      </c>
      <c r="AI58">
        <v>0</v>
      </c>
      <c r="AJ58" s="22">
        <v>5.9</v>
      </c>
      <c r="AX58" s="22">
        <v>5.9</v>
      </c>
      <c r="BB58" s="7"/>
      <c r="BP58" s="36"/>
      <c r="BS58" s="20"/>
      <c r="BW58" s="19">
        <v>70.80000000000001</v>
      </c>
      <c r="BX58" s="19">
        <v>70.80000000000001</v>
      </c>
      <c r="CJ58">
        <v>1406</v>
      </c>
      <c r="CK58" s="2" t="s">
        <v>339</v>
      </c>
    </row>
    <row r="59" spans="1:89" ht="12.75">
      <c r="A59" s="15">
        <v>1406</v>
      </c>
      <c r="B59" s="14" t="s">
        <v>831</v>
      </c>
      <c r="C59" s="14" t="s">
        <v>214</v>
      </c>
      <c r="D59" s="14" t="s">
        <v>188</v>
      </c>
      <c r="E59" s="14" t="s">
        <v>200</v>
      </c>
      <c r="F59" s="2" t="s">
        <v>112</v>
      </c>
      <c r="G59" s="2">
        <v>2</v>
      </c>
      <c r="H59" s="2" t="s">
        <v>325</v>
      </c>
      <c r="I59" s="2" t="s">
        <v>645</v>
      </c>
      <c r="J59" s="14" t="s">
        <v>240</v>
      </c>
      <c r="K59" s="2" t="s">
        <v>340</v>
      </c>
      <c r="L59" s="14" t="s">
        <v>308</v>
      </c>
      <c r="M59" s="14" t="s">
        <v>573</v>
      </c>
      <c r="N59" s="2" t="s">
        <v>1115</v>
      </c>
      <c r="O59" s="10">
        <v>1</v>
      </c>
      <c r="P59" s="10"/>
      <c r="Q59" s="10"/>
      <c r="R59" s="26"/>
      <c r="S59" s="26"/>
      <c r="T59" s="26"/>
      <c r="U59" s="47">
        <v>49.8</v>
      </c>
      <c r="V59" s="47">
        <v>49.8</v>
      </c>
      <c r="W59" s="22"/>
      <c r="X59" s="6">
        <v>4.15</v>
      </c>
      <c r="AB59" s="47"/>
      <c r="AC59">
        <v>4</v>
      </c>
      <c r="AD59">
        <v>3</v>
      </c>
      <c r="AE59">
        <v>0</v>
      </c>
      <c r="AF59" s="22">
        <v>4.15</v>
      </c>
      <c r="AG59">
        <v>4</v>
      </c>
      <c r="AH59">
        <v>3</v>
      </c>
      <c r="AI59">
        <v>0</v>
      </c>
      <c r="AJ59" s="22">
        <v>4.15</v>
      </c>
      <c r="BB59" s="7"/>
      <c r="BE59" s="22">
        <v>4.15</v>
      </c>
      <c r="BP59" s="36"/>
      <c r="BS59" s="20"/>
      <c r="BW59" s="19">
        <v>49.8</v>
      </c>
      <c r="BX59" s="19">
        <v>49.8</v>
      </c>
      <c r="CJ59">
        <v>1406</v>
      </c>
      <c r="CK59" s="2" t="s">
        <v>340</v>
      </c>
    </row>
    <row r="60" spans="1:89" ht="12.75">
      <c r="A60" s="15">
        <v>1406</v>
      </c>
      <c r="B60" s="14" t="s">
        <v>831</v>
      </c>
      <c r="C60" s="14" t="s">
        <v>214</v>
      </c>
      <c r="D60" s="14" t="s">
        <v>188</v>
      </c>
      <c r="E60" s="14" t="s">
        <v>200</v>
      </c>
      <c r="F60" s="2" t="s">
        <v>113</v>
      </c>
      <c r="G60" s="2">
        <v>2</v>
      </c>
      <c r="H60" s="2" t="s">
        <v>325</v>
      </c>
      <c r="I60" s="2" t="s">
        <v>1299</v>
      </c>
      <c r="J60" s="14" t="s">
        <v>240</v>
      </c>
      <c r="K60" s="2" t="s">
        <v>338</v>
      </c>
      <c r="L60" s="14" t="s">
        <v>308</v>
      </c>
      <c r="M60" s="14" t="s">
        <v>256</v>
      </c>
      <c r="N60" s="2" t="s">
        <v>197</v>
      </c>
      <c r="O60" s="10">
        <v>1</v>
      </c>
      <c r="P60" s="10"/>
      <c r="Q60" s="10"/>
      <c r="R60" s="26"/>
      <c r="S60" s="26"/>
      <c r="T60" s="26"/>
      <c r="U60" s="47">
        <v>49.8</v>
      </c>
      <c r="V60" s="47">
        <v>49.8</v>
      </c>
      <c r="W60" s="22"/>
      <c r="X60" s="6">
        <v>4.15</v>
      </c>
      <c r="AB60" s="47"/>
      <c r="AC60">
        <v>4</v>
      </c>
      <c r="AD60">
        <v>3</v>
      </c>
      <c r="AE60">
        <v>0</v>
      </c>
      <c r="AF60" s="22">
        <v>4.15</v>
      </c>
      <c r="AG60">
        <v>4</v>
      </c>
      <c r="AH60">
        <v>3</v>
      </c>
      <c r="AI60">
        <v>0</v>
      </c>
      <c r="AJ60" s="22">
        <v>4.15</v>
      </c>
      <c r="AX60" s="22">
        <v>4.15</v>
      </c>
      <c r="BG60" s="7"/>
      <c r="BP60" s="36"/>
      <c r="BS60" s="20"/>
      <c r="BW60" s="19">
        <v>49.8</v>
      </c>
      <c r="BX60" s="19">
        <v>49.8</v>
      </c>
      <c r="CJ60">
        <v>1406</v>
      </c>
      <c r="CK60" s="2" t="s">
        <v>338</v>
      </c>
    </row>
    <row r="61" spans="1:89" ht="12.75">
      <c r="A61" s="15">
        <v>1406</v>
      </c>
      <c r="B61" s="14" t="s">
        <v>831</v>
      </c>
      <c r="C61" s="14" t="s">
        <v>214</v>
      </c>
      <c r="D61" s="14" t="s">
        <v>188</v>
      </c>
      <c r="E61" s="14" t="s">
        <v>200</v>
      </c>
      <c r="F61" s="2" t="s">
        <v>114</v>
      </c>
      <c r="G61" s="2">
        <v>2</v>
      </c>
      <c r="H61" s="2" t="s">
        <v>325</v>
      </c>
      <c r="I61" s="2" t="s">
        <v>554</v>
      </c>
      <c r="J61" s="14" t="s">
        <v>240</v>
      </c>
      <c r="K61" s="2" t="s">
        <v>539</v>
      </c>
      <c r="L61" s="14" t="s">
        <v>308</v>
      </c>
      <c r="M61" s="14" t="s">
        <v>272</v>
      </c>
      <c r="N61" s="2" t="s">
        <v>1095</v>
      </c>
      <c r="O61" s="10"/>
      <c r="P61" s="10">
        <v>18</v>
      </c>
      <c r="Q61" s="10"/>
      <c r="R61" s="26"/>
      <c r="S61" s="26"/>
      <c r="T61" s="26"/>
      <c r="U61" s="47">
        <v>29.7</v>
      </c>
      <c r="V61" s="47"/>
      <c r="W61" s="22">
        <v>33</v>
      </c>
      <c r="AB61" s="47"/>
      <c r="AC61">
        <v>2</v>
      </c>
      <c r="AD61">
        <v>9</v>
      </c>
      <c r="AE61">
        <v>6</v>
      </c>
      <c r="AF61" s="22">
        <v>2.475</v>
      </c>
      <c r="AJ61" s="22"/>
      <c r="AK61" s="22">
        <v>2.75</v>
      </c>
      <c r="BG61" s="22"/>
      <c r="BP61" s="36"/>
      <c r="BS61" s="20"/>
      <c r="BW61" s="19">
        <v>29.7</v>
      </c>
      <c r="BX61" s="19"/>
      <c r="CJ61">
        <v>1406</v>
      </c>
      <c r="CK61" s="2" t="s">
        <v>539</v>
      </c>
    </row>
    <row r="62" spans="1:89" ht="12.75">
      <c r="A62" s="15">
        <v>1406</v>
      </c>
      <c r="B62" s="14" t="s">
        <v>831</v>
      </c>
      <c r="C62" s="14" t="s">
        <v>214</v>
      </c>
      <c r="D62" s="14" t="s">
        <v>188</v>
      </c>
      <c r="E62" s="14" t="s">
        <v>200</v>
      </c>
      <c r="F62" s="2" t="s">
        <v>115</v>
      </c>
      <c r="G62" s="2">
        <v>2</v>
      </c>
      <c r="H62" s="2" t="s">
        <v>325</v>
      </c>
      <c r="I62" s="2" t="s">
        <v>988</v>
      </c>
      <c r="J62" s="14" t="s">
        <v>240</v>
      </c>
      <c r="K62" s="2" t="s">
        <v>349</v>
      </c>
      <c r="L62" s="14" t="s">
        <v>308</v>
      </c>
      <c r="M62" s="14" t="s">
        <v>919</v>
      </c>
      <c r="N62" s="2" t="s">
        <v>1059</v>
      </c>
      <c r="O62" s="10">
        <v>2</v>
      </c>
      <c r="P62" s="10"/>
      <c r="Q62" s="10"/>
      <c r="R62" s="26"/>
      <c r="S62" s="26"/>
      <c r="T62" s="26"/>
      <c r="U62" s="47">
        <v>50.4</v>
      </c>
      <c r="V62" s="47">
        <v>25.2</v>
      </c>
      <c r="W62" s="22"/>
      <c r="X62" s="6">
        <v>4.2</v>
      </c>
      <c r="AB62" s="47"/>
      <c r="AF62" s="22">
        <v>8.4</v>
      </c>
      <c r="AG62">
        <v>4</v>
      </c>
      <c r="AH62">
        <v>4</v>
      </c>
      <c r="AI62">
        <v>0</v>
      </c>
      <c r="AJ62" s="22">
        <v>4.2</v>
      </c>
      <c r="BB62" s="22">
        <v>4.2</v>
      </c>
      <c r="BG62" s="7"/>
      <c r="BP62" s="36"/>
      <c r="BS62" s="20"/>
      <c r="BW62" s="19">
        <v>50.4</v>
      </c>
      <c r="BX62" s="19">
        <v>25.2</v>
      </c>
      <c r="CJ62">
        <v>1406</v>
      </c>
      <c r="CK62" s="2" t="s">
        <v>349</v>
      </c>
    </row>
    <row r="64" spans="1:90" ht="12.75">
      <c r="A64" s="15">
        <v>1406</v>
      </c>
      <c r="B64" s="14" t="s">
        <v>831</v>
      </c>
      <c r="C64" s="14" t="s">
        <v>214</v>
      </c>
      <c r="D64" s="14" t="s">
        <v>188</v>
      </c>
      <c r="E64" s="14" t="s">
        <v>202</v>
      </c>
      <c r="F64" s="2" t="s">
        <v>107</v>
      </c>
      <c r="G64" s="2">
        <v>3</v>
      </c>
      <c r="H64" s="2" t="s">
        <v>325</v>
      </c>
      <c r="I64" s="2" t="s">
        <v>991</v>
      </c>
      <c r="J64" s="14" t="s">
        <v>240</v>
      </c>
      <c r="K64" s="2" t="s">
        <v>348</v>
      </c>
      <c r="L64" s="14" t="s">
        <v>308</v>
      </c>
      <c r="M64" s="14" t="s">
        <v>919</v>
      </c>
      <c r="N64" s="2" t="s">
        <v>937</v>
      </c>
      <c r="O64" s="10">
        <v>2</v>
      </c>
      <c r="P64" s="10"/>
      <c r="Q64" s="10"/>
      <c r="R64" s="26"/>
      <c r="S64" s="26"/>
      <c r="T64" s="26"/>
      <c r="U64" s="47">
        <v>23.4</v>
      </c>
      <c r="V64" s="47">
        <v>11.7</v>
      </c>
      <c r="W64" s="22">
        <v>26</v>
      </c>
      <c r="X64" s="6">
        <v>0.975</v>
      </c>
      <c r="AB64" s="47"/>
      <c r="AC64">
        <v>1</v>
      </c>
      <c r="AD64">
        <v>19</v>
      </c>
      <c r="AE64">
        <v>0</v>
      </c>
      <c r="AF64" s="22">
        <v>1.95</v>
      </c>
      <c r="AJ64" s="22">
        <v>0.975</v>
      </c>
      <c r="AK64" s="22">
        <v>2.1666666666666665</v>
      </c>
      <c r="AW64" s="7"/>
      <c r="BD64" s="7"/>
      <c r="BE64" s="17"/>
      <c r="BF64" s="17"/>
      <c r="BG64" s="22">
        <v>0.975</v>
      </c>
      <c r="BP64" s="36"/>
      <c r="BS64" s="20"/>
      <c r="BW64" s="19">
        <v>23.4</v>
      </c>
      <c r="BX64" s="19">
        <v>11.7</v>
      </c>
      <c r="CJ64">
        <v>1406</v>
      </c>
      <c r="CK64" s="2" t="s">
        <v>348</v>
      </c>
      <c r="CL64" t="s">
        <v>808</v>
      </c>
    </row>
    <row r="66" spans="1:90" ht="12.75">
      <c r="A66" s="15">
        <v>1407</v>
      </c>
      <c r="B66" s="14" t="s">
        <v>756</v>
      </c>
      <c r="C66" s="14" t="s">
        <v>214</v>
      </c>
      <c r="D66" s="14" t="s">
        <v>188</v>
      </c>
      <c r="E66" s="14" t="s">
        <v>203</v>
      </c>
      <c r="F66" s="2" t="s">
        <v>116</v>
      </c>
      <c r="G66" s="2">
        <v>1</v>
      </c>
      <c r="H66" s="2" t="s">
        <v>325</v>
      </c>
      <c r="I66" s="2" t="s">
        <v>1000</v>
      </c>
      <c r="J66" s="14" t="s">
        <v>240</v>
      </c>
      <c r="K66" s="2" t="s">
        <v>354</v>
      </c>
      <c r="L66" s="14" t="s">
        <v>1032</v>
      </c>
      <c r="M66" s="14" t="s">
        <v>928</v>
      </c>
      <c r="N66" s="2" t="s">
        <v>1237</v>
      </c>
      <c r="O66" s="10">
        <v>7</v>
      </c>
      <c r="P66" s="10">
        <v>9</v>
      </c>
      <c r="Q66" s="10"/>
      <c r="R66" s="26"/>
      <c r="S66" s="26"/>
      <c r="T66" s="26"/>
      <c r="U66" s="47">
        <v>1254.8470588235293</v>
      </c>
      <c r="V66" s="47">
        <v>174</v>
      </c>
      <c r="W66" s="22">
        <v>81.88235294117646</v>
      </c>
      <c r="X66" s="6">
        <v>14.5</v>
      </c>
      <c r="AB66" s="47">
        <v>0</v>
      </c>
      <c r="AG66">
        <v>14</v>
      </c>
      <c r="AH66">
        <v>10</v>
      </c>
      <c r="AI66">
        <v>0</v>
      </c>
      <c r="AJ66" s="22">
        <v>14.5</v>
      </c>
      <c r="AK66" s="22">
        <v>6.823529411764706</v>
      </c>
      <c r="AU66" s="22">
        <v>14.5</v>
      </c>
      <c r="AV66" s="22"/>
      <c r="AW66" s="7"/>
      <c r="BD66" s="7"/>
      <c r="BE66" s="17"/>
      <c r="BF66" s="17"/>
      <c r="BP66" s="36"/>
      <c r="BS66" s="20"/>
      <c r="BW66" s="19">
        <v>1254.8470588235293</v>
      </c>
      <c r="BX66" s="19">
        <v>174</v>
      </c>
      <c r="CJ66">
        <v>1407</v>
      </c>
      <c r="CK66" s="2" t="s">
        <v>354</v>
      </c>
      <c r="CL66" t="s">
        <v>40</v>
      </c>
    </row>
    <row r="67" spans="1:90" ht="12.75">
      <c r="A67" s="15">
        <v>1407</v>
      </c>
      <c r="B67" s="14" t="s">
        <v>756</v>
      </c>
      <c r="C67" s="14" t="s">
        <v>214</v>
      </c>
      <c r="D67" s="14" t="s">
        <v>188</v>
      </c>
      <c r="E67" s="14" t="s">
        <v>203</v>
      </c>
      <c r="F67" s="2" t="s">
        <v>129</v>
      </c>
      <c r="G67" s="2">
        <v>1</v>
      </c>
      <c r="H67" s="2" t="s">
        <v>325</v>
      </c>
      <c r="I67" s="2" t="s">
        <v>999</v>
      </c>
      <c r="J67" s="14" t="s">
        <v>240</v>
      </c>
      <c r="K67" s="2" t="s">
        <v>353</v>
      </c>
      <c r="L67" s="14" t="s">
        <v>1032</v>
      </c>
      <c r="M67" s="14" t="s">
        <v>928</v>
      </c>
      <c r="N67" s="2" t="s">
        <v>430</v>
      </c>
      <c r="O67" s="10">
        <v>2.5</v>
      </c>
      <c r="P67" s="10"/>
      <c r="Q67" s="10"/>
      <c r="R67" s="26"/>
      <c r="S67" s="26"/>
      <c r="T67" s="26"/>
      <c r="U67" s="47">
        <v>435</v>
      </c>
      <c r="V67" s="47">
        <v>174</v>
      </c>
      <c r="W67" s="22">
        <v>81.88235294117646</v>
      </c>
      <c r="X67" s="6">
        <v>14.5</v>
      </c>
      <c r="AB67" s="47">
        <v>0</v>
      </c>
      <c r="AC67">
        <v>36</v>
      </c>
      <c r="AD67">
        <v>5</v>
      </c>
      <c r="AE67">
        <v>0</v>
      </c>
      <c r="AF67" s="22">
        <v>36.25</v>
      </c>
      <c r="AG67">
        <v>14</v>
      </c>
      <c r="AH67">
        <v>10</v>
      </c>
      <c r="AI67">
        <v>0</v>
      </c>
      <c r="AJ67" s="22">
        <v>14.5</v>
      </c>
      <c r="AK67" s="22">
        <v>6.823529411764706</v>
      </c>
      <c r="AU67" s="22">
        <v>14.5</v>
      </c>
      <c r="AX67" s="22">
        <v>14.5</v>
      </c>
      <c r="BS67" s="20"/>
      <c r="BW67" s="19">
        <v>435</v>
      </c>
      <c r="BX67" s="19">
        <v>174</v>
      </c>
      <c r="CJ67">
        <v>1407</v>
      </c>
      <c r="CK67" s="2" t="s">
        <v>353</v>
      </c>
      <c r="CL67" t="s">
        <v>561</v>
      </c>
    </row>
    <row r="69" spans="1:90" ht="12.75">
      <c r="A69" s="15">
        <v>1407</v>
      </c>
      <c r="B69" s="14" t="s">
        <v>756</v>
      </c>
      <c r="C69" s="14" t="s">
        <v>214</v>
      </c>
      <c r="D69" s="14" t="s">
        <v>188</v>
      </c>
      <c r="E69" s="14" t="s">
        <v>203</v>
      </c>
      <c r="F69" s="35" t="s">
        <v>133</v>
      </c>
      <c r="G69" s="2">
        <v>2</v>
      </c>
      <c r="H69" s="2" t="s">
        <v>325</v>
      </c>
      <c r="I69" s="2" t="s">
        <v>376</v>
      </c>
      <c r="J69" s="14" t="s">
        <v>240</v>
      </c>
      <c r="K69" s="2" t="s">
        <v>332</v>
      </c>
      <c r="L69" s="14" t="s">
        <v>308</v>
      </c>
      <c r="M69" s="14" t="s">
        <v>261</v>
      </c>
      <c r="N69" s="2" t="s">
        <v>432</v>
      </c>
      <c r="O69" s="10">
        <v>1</v>
      </c>
      <c r="P69" s="10"/>
      <c r="Q69" s="10"/>
      <c r="R69" s="26"/>
      <c r="S69" s="26"/>
      <c r="T69" s="26"/>
      <c r="U69" s="47">
        <v>75.6</v>
      </c>
      <c r="V69" s="47">
        <v>75.6</v>
      </c>
      <c r="W69" s="22"/>
      <c r="X69" s="6">
        <v>6.3</v>
      </c>
      <c r="AB69" s="47"/>
      <c r="AC69">
        <v>6</v>
      </c>
      <c r="AD69">
        <v>6</v>
      </c>
      <c r="AE69">
        <v>0</v>
      </c>
      <c r="AF69" s="22">
        <v>6.3</v>
      </c>
      <c r="AG69">
        <v>6</v>
      </c>
      <c r="AH69">
        <v>6</v>
      </c>
      <c r="AI69">
        <v>0</v>
      </c>
      <c r="AJ69" s="22">
        <v>6.3</v>
      </c>
      <c r="AK69" s="22"/>
      <c r="AX69" s="22">
        <v>6.3</v>
      </c>
      <c r="BS69" s="20"/>
      <c r="BW69" s="19">
        <v>75.6</v>
      </c>
      <c r="BX69" s="19">
        <v>75.6</v>
      </c>
      <c r="CJ69">
        <v>1407</v>
      </c>
      <c r="CK69" s="2" t="s">
        <v>332</v>
      </c>
      <c r="CL69" t="s">
        <v>962</v>
      </c>
    </row>
    <row r="70" spans="1:90" ht="12.75">
      <c r="A70" s="15">
        <v>1407</v>
      </c>
      <c r="B70" s="14" t="s">
        <v>756</v>
      </c>
      <c r="C70" s="14" t="s">
        <v>214</v>
      </c>
      <c r="D70" s="14" t="s">
        <v>188</v>
      </c>
      <c r="E70" s="14" t="s">
        <v>203</v>
      </c>
      <c r="F70" s="35" t="s">
        <v>134</v>
      </c>
      <c r="G70" s="2">
        <v>2</v>
      </c>
      <c r="H70" s="2" t="s">
        <v>325</v>
      </c>
      <c r="I70" s="2" t="s">
        <v>381</v>
      </c>
      <c r="J70" s="14" t="s">
        <v>240</v>
      </c>
      <c r="K70" s="2" t="s">
        <v>355</v>
      </c>
      <c r="L70" s="14" t="s">
        <v>308</v>
      </c>
      <c r="M70" s="14" t="s">
        <v>251</v>
      </c>
      <c r="N70" s="2" t="s">
        <v>201</v>
      </c>
      <c r="O70" s="10">
        <v>2</v>
      </c>
      <c r="P70" s="10"/>
      <c r="Q70" s="10"/>
      <c r="R70" s="26"/>
      <c r="S70" s="26"/>
      <c r="T70" s="26"/>
      <c r="U70" s="47">
        <v>123</v>
      </c>
      <c r="V70" s="47">
        <v>61.5</v>
      </c>
      <c r="W70" s="22"/>
      <c r="X70" s="6">
        <v>5.125</v>
      </c>
      <c r="AC70">
        <v>10</v>
      </c>
      <c r="AD70">
        <v>5</v>
      </c>
      <c r="AE70">
        <v>0</v>
      </c>
      <c r="AF70" s="22">
        <v>10.25</v>
      </c>
      <c r="AG70">
        <v>5</v>
      </c>
      <c r="AH70">
        <v>2</v>
      </c>
      <c r="AI70">
        <v>6</v>
      </c>
      <c r="AJ70" s="22">
        <v>5.125</v>
      </c>
      <c r="AK70" s="22"/>
      <c r="BB70" s="22">
        <v>5.125</v>
      </c>
      <c r="BD70" s="7"/>
      <c r="BE70" s="17"/>
      <c r="BF70" s="17"/>
      <c r="BP70" s="36"/>
      <c r="BS70" s="20"/>
      <c r="BW70" s="19">
        <v>123</v>
      </c>
      <c r="BX70" s="19">
        <v>61.5</v>
      </c>
      <c r="CJ70">
        <v>1407</v>
      </c>
      <c r="CK70" s="2" t="s">
        <v>355</v>
      </c>
      <c r="CL70" t="s">
        <v>963</v>
      </c>
    </row>
    <row r="71" spans="1:90" ht="12.75">
      <c r="A71" s="15">
        <v>1407</v>
      </c>
      <c r="B71" s="14" t="s">
        <v>756</v>
      </c>
      <c r="C71" s="14" t="s">
        <v>214</v>
      </c>
      <c r="D71" s="14" t="s">
        <v>188</v>
      </c>
      <c r="E71" s="14" t="s">
        <v>203</v>
      </c>
      <c r="F71" s="35" t="s">
        <v>135</v>
      </c>
      <c r="G71" s="2">
        <v>2</v>
      </c>
      <c r="H71" s="2" t="s">
        <v>325</v>
      </c>
      <c r="I71" s="2" t="s">
        <v>419</v>
      </c>
      <c r="J71" s="14" t="s">
        <v>240</v>
      </c>
      <c r="K71" s="2" t="s">
        <v>355</v>
      </c>
      <c r="L71" s="14" t="s">
        <v>308</v>
      </c>
      <c r="M71" s="14" t="s">
        <v>251</v>
      </c>
      <c r="N71" s="2" t="s">
        <v>1114</v>
      </c>
      <c r="O71" s="10">
        <v>1</v>
      </c>
      <c r="P71" s="10"/>
      <c r="Q71" s="10"/>
      <c r="R71" s="26"/>
      <c r="S71" s="26"/>
      <c r="T71" s="26"/>
      <c r="U71" s="47">
        <v>51</v>
      </c>
      <c r="V71" s="47">
        <v>51</v>
      </c>
      <c r="W71" s="22"/>
      <c r="X71" s="6">
        <v>4.25</v>
      </c>
      <c r="AB71" s="47"/>
      <c r="AC71">
        <v>4</v>
      </c>
      <c r="AD71">
        <v>5</v>
      </c>
      <c r="AE71">
        <v>0</v>
      </c>
      <c r="AF71" s="22">
        <v>4.25</v>
      </c>
      <c r="AG71">
        <v>4</v>
      </c>
      <c r="AH71">
        <v>5</v>
      </c>
      <c r="AI71">
        <v>0</v>
      </c>
      <c r="AJ71" s="22">
        <v>4.25</v>
      </c>
      <c r="AK71" s="22"/>
      <c r="BD71" s="7"/>
      <c r="BE71" s="22">
        <v>4.25</v>
      </c>
      <c r="BF71" s="17"/>
      <c r="BP71" s="36"/>
      <c r="BS71" s="20"/>
      <c r="BW71" s="19">
        <v>51</v>
      </c>
      <c r="BX71" s="19">
        <v>51</v>
      </c>
      <c r="CJ71">
        <v>1407</v>
      </c>
      <c r="CK71" s="2" t="s">
        <v>355</v>
      </c>
      <c r="CL71" t="s">
        <v>964</v>
      </c>
    </row>
    <row r="72" spans="1:90" ht="12.75">
      <c r="A72" s="15">
        <v>1407</v>
      </c>
      <c r="B72" s="14" t="s">
        <v>756</v>
      </c>
      <c r="C72" s="14" t="s">
        <v>214</v>
      </c>
      <c r="D72" s="14" t="s">
        <v>188</v>
      </c>
      <c r="E72" s="14" t="s">
        <v>203</v>
      </c>
      <c r="F72" s="35" t="s">
        <v>117</v>
      </c>
      <c r="G72" s="2">
        <v>2</v>
      </c>
      <c r="H72" s="2" t="s">
        <v>325</v>
      </c>
      <c r="I72" s="2" t="s">
        <v>612</v>
      </c>
      <c r="J72" s="14" t="s">
        <v>240</v>
      </c>
      <c r="K72" s="2" t="s">
        <v>340</v>
      </c>
      <c r="L72" s="14" t="s">
        <v>308</v>
      </c>
      <c r="M72" s="14" t="s">
        <v>573</v>
      </c>
      <c r="N72" s="2" t="s">
        <v>485</v>
      </c>
      <c r="O72" s="10">
        <v>1</v>
      </c>
      <c r="P72" s="10"/>
      <c r="Q72" s="10"/>
      <c r="R72" s="26"/>
      <c r="S72" s="26"/>
      <c r="T72" s="26"/>
      <c r="U72" s="47">
        <v>51</v>
      </c>
      <c r="V72" s="47">
        <v>51</v>
      </c>
      <c r="X72" s="6">
        <v>4.25</v>
      </c>
      <c r="AB72" s="47"/>
      <c r="AC72">
        <v>4</v>
      </c>
      <c r="AD72">
        <v>5</v>
      </c>
      <c r="AE72">
        <v>0</v>
      </c>
      <c r="AF72" s="22">
        <v>4.25</v>
      </c>
      <c r="AG72">
        <v>4</v>
      </c>
      <c r="AH72">
        <v>5</v>
      </c>
      <c r="AI72">
        <v>0</v>
      </c>
      <c r="AJ72" s="22">
        <v>4.25</v>
      </c>
      <c r="AX72" s="22">
        <v>4.25</v>
      </c>
      <c r="BS72" s="20"/>
      <c r="BW72" s="19">
        <v>51</v>
      </c>
      <c r="BX72" s="19">
        <v>51</v>
      </c>
      <c r="CJ72">
        <v>1407</v>
      </c>
      <c r="CK72" s="2" t="s">
        <v>340</v>
      </c>
      <c r="CL72" t="s">
        <v>966</v>
      </c>
    </row>
    <row r="74" spans="1:90" ht="12.75">
      <c r="A74" s="15">
        <v>1407</v>
      </c>
      <c r="B74" s="14" t="s">
        <v>756</v>
      </c>
      <c r="C74" s="14" t="s">
        <v>214</v>
      </c>
      <c r="D74" s="14" t="s">
        <v>188</v>
      </c>
      <c r="E74" s="14" t="s">
        <v>204</v>
      </c>
      <c r="F74" s="35" t="s">
        <v>119</v>
      </c>
      <c r="G74" s="2">
        <v>3</v>
      </c>
      <c r="H74" t="s">
        <v>325</v>
      </c>
      <c r="I74" t="s">
        <v>421</v>
      </c>
      <c r="J74" s="14" t="s">
        <v>240</v>
      </c>
      <c r="K74" s="2" t="s">
        <v>355</v>
      </c>
      <c r="L74" s="14" t="s">
        <v>308</v>
      </c>
      <c r="M74" s="14" t="s">
        <v>251</v>
      </c>
      <c r="N74" s="2" t="s">
        <v>1224</v>
      </c>
      <c r="O74" s="10">
        <v>4</v>
      </c>
      <c r="P74" s="10"/>
      <c r="Q74" s="10"/>
      <c r="R74" s="26"/>
      <c r="S74" s="26"/>
      <c r="T74" s="26"/>
      <c r="U74" s="47">
        <v>198</v>
      </c>
      <c r="V74" s="47">
        <v>49.5</v>
      </c>
      <c r="W74" s="22"/>
      <c r="X74" s="22">
        <v>4.25</v>
      </c>
      <c r="AB74" s="47"/>
      <c r="AC74">
        <v>16</v>
      </c>
      <c r="AD74">
        <v>10</v>
      </c>
      <c r="AE74">
        <v>0</v>
      </c>
      <c r="AF74" s="22">
        <v>16.5</v>
      </c>
      <c r="AG74">
        <v>4</v>
      </c>
      <c r="AH74">
        <v>5</v>
      </c>
      <c r="AI74">
        <v>0</v>
      </c>
      <c r="AJ74" s="7">
        <v>4.25</v>
      </c>
      <c r="BG74" s="7"/>
      <c r="BH74" s="7">
        <v>4.25</v>
      </c>
      <c r="BP74" s="36"/>
      <c r="BS74" s="20"/>
      <c r="BW74" s="19">
        <v>198</v>
      </c>
      <c r="BX74" s="19">
        <v>49.5</v>
      </c>
      <c r="CJ74" s="17">
        <v>1407</v>
      </c>
      <c r="CK74" s="2" t="s">
        <v>355</v>
      </c>
      <c r="CL74" t="s">
        <v>955</v>
      </c>
    </row>
    <row r="75" spans="1:90" ht="12.75">
      <c r="A75" s="15">
        <v>1407</v>
      </c>
      <c r="B75" s="14" t="s">
        <v>756</v>
      </c>
      <c r="C75" s="14" t="s">
        <v>214</v>
      </c>
      <c r="D75" s="14" t="s">
        <v>188</v>
      </c>
      <c r="E75" s="14" t="s">
        <v>204</v>
      </c>
      <c r="F75" s="35" t="s">
        <v>124</v>
      </c>
      <c r="G75" s="2">
        <v>3</v>
      </c>
      <c r="H75" t="s">
        <v>325</v>
      </c>
      <c r="I75" t="s">
        <v>386</v>
      </c>
      <c r="J75" s="14" t="s">
        <v>240</v>
      </c>
      <c r="K75" s="2" t="s">
        <v>334</v>
      </c>
      <c r="L75" s="14" t="s">
        <v>308</v>
      </c>
      <c r="M75" s="14" t="s">
        <v>6</v>
      </c>
      <c r="N75" s="2" t="s">
        <v>936</v>
      </c>
      <c r="O75" s="10">
        <v>2</v>
      </c>
      <c r="P75" s="10"/>
      <c r="Q75" s="10"/>
      <c r="R75" s="26"/>
      <c r="S75" s="26"/>
      <c r="T75" s="26"/>
      <c r="U75" s="47">
        <v>23.7</v>
      </c>
      <c r="V75" s="47">
        <v>11.85</v>
      </c>
      <c r="W75" s="22"/>
      <c r="X75" s="22">
        <v>0.9875</v>
      </c>
      <c r="AB75" s="47"/>
      <c r="AC75">
        <v>1</v>
      </c>
      <c r="AD75">
        <v>19</v>
      </c>
      <c r="AE75">
        <v>0</v>
      </c>
      <c r="AF75" s="22">
        <v>1.95</v>
      </c>
      <c r="AJ75" s="7">
        <v>0.9875</v>
      </c>
      <c r="AY75" s="17"/>
      <c r="AZ75" s="7"/>
      <c r="BH75" s="7">
        <v>0.9875</v>
      </c>
      <c r="BP75" s="36"/>
      <c r="BS75" s="20"/>
      <c r="BW75" s="19">
        <v>23.7</v>
      </c>
      <c r="BX75" s="19">
        <v>11.85</v>
      </c>
      <c r="CJ75" s="17">
        <v>1407</v>
      </c>
      <c r="CK75" s="2" t="s">
        <v>334</v>
      </c>
      <c r="CL75" t="s">
        <v>957</v>
      </c>
    </row>
    <row r="76" spans="1:90" ht="12.75">
      <c r="A76" s="15">
        <v>1407</v>
      </c>
      <c r="B76" s="14" t="s">
        <v>756</v>
      </c>
      <c r="C76" s="14" t="s">
        <v>214</v>
      </c>
      <c r="D76" s="14" t="s">
        <v>188</v>
      </c>
      <c r="E76" s="14" t="s">
        <v>204</v>
      </c>
      <c r="F76" s="35" t="s">
        <v>125</v>
      </c>
      <c r="G76" s="2">
        <v>3</v>
      </c>
      <c r="H76" t="s">
        <v>325</v>
      </c>
      <c r="I76" t="s">
        <v>380</v>
      </c>
      <c r="J76" s="14" t="s">
        <v>240</v>
      </c>
      <c r="K76" s="2" t="s">
        <v>328</v>
      </c>
      <c r="L76" s="14" t="s">
        <v>308</v>
      </c>
      <c r="M76" s="14" t="s">
        <v>241</v>
      </c>
      <c r="N76" s="2" t="s">
        <v>1050</v>
      </c>
      <c r="O76" s="10">
        <v>25</v>
      </c>
      <c r="P76" s="10"/>
      <c r="Q76" s="10"/>
      <c r="R76" s="26"/>
      <c r="S76" s="26"/>
      <c r="T76" s="26"/>
      <c r="U76" s="47">
        <v>1200</v>
      </c>
      <c r="V76" s="47">
        <v>48</v>
      </c>
      <c r="W76" s="22"/>
      <c r="X76" s="22">
        <v>4</v>
      </c>
      <c r="AB76" s="47"/>
      <c r="AF76" s="22">
        <v>100</v>
      </c>
      <c r="AG76">
        <v>4</v>
      </c>
      <c r="AH76">
        <v>0</v>
      </c>
      <c r="AI76">
        <v>0</v>
      </c>
      <c r="AJ76" s="7">
        <v>4</v>
      </c>
      <c r="BB76" s="7"/>
      <c r="BC76" s="7">
        <v>4</v>
      </c>
      <c r="BP76" s="36"/>
      <c r="BS76" s="20"/>
      <c r="BW76" s="19">
        <v>1200</v>
      </c>
      <c r="BX76" s="19">
        <v>48</v>
      </c>
      <c r="CJ76" s="17">
        <v>1407</v>
      </c>
      <c r="CK76" s="2" t="s">
        <v>328</v>
      </c>
      <c r="CL76" t="s">
        <v>958</v>
      </c>
    </row>
    <row r="77" spans="1:90" ht="12.75">
      <c r="A77" s="15">
        <v>1407</v>
      </c>
      <c r="B77" s="14" t="s">
        <v>756</v>
      </c>
      <c r="C77" s="14" t="s">
        <v>214</v>
      </c>
      <c r="D77" s="14" t="s">
        <v>188</v>
      </c>
      <c r="E77" s="14" t="s">
        <v>204</v>
      </c>
      <c r="F77" s="35" t="s">
        <v>126</v>
      </c>
      <c r="G77" s="2">
        <v>3</v>
      </c>
      <c r="H77" t="s">
        <v>325</v>
      </c>
      <c r="I77" t="s">
        <v>389</v>
      </c>
      <c r="J77" s="14" t="s">
        <v>240</v>
      </c>
      <c r="K77" s="2" t="s">
        <v>357</v>
      </c>
      <c r="L77" s="14" t="s">
        <v>308</v>
      </c>
      <c r="M77" s="14" t="s">
        <v>1210</v>
      </c>
      <c r="N77" s="2" t="s">
        <v>1050</v>
      </c>
      <c r="O77" s="10">
        <v>25</v>
      </c>
      <c r="P77" s="10"/>
      <c r="Q77" s="10"/>
      <c r="R77" s="26"/>
      <c r="S77" s="26"/>
      <c r="T77" s="26"/>
      <c r="U77" s="47">
        <v>1200</v>
      </c>
      <c r="V77" s="47">
        <v>48</v>
      </c>
      <c r="W77" s="22"/>
      <c r="X77" s="22">
        <v>4</v>
      </c>
      <c r="AB77" s="47"/>
      <c r="AF77" s="22">
        <v>100</v>
      </c>
      <c r="AG77">
        <v>4</v>
      </c>
      <c r="AH77">
        <v>0</v>
      </c>
      <c r="AI77">
        <v>0</v>
      </c>
      <c r="AJ77" s="7">
        <v>4</v>
      </c>
      <c r="BC77" s="7">
        <v>4</v>
      </c>
      <c r="BG77" s="7"/>
      <c r="BP77" s="36"/>
      <c r="BS77" s="20"/>
      <c r="BW77" s="19">
        <v>1200</v>
      </c>
      <c r="BX77" s="19">
        <v>48</v>
      </c>
      <c r="CJ77" s="17">
        <v>1407</v>
      </c>
      <c r="CK77" s="2" t="s">
        <v>357</v>
      </c>
      <c r="CL77" t="s">
        <v>959</v>
      </c>
    </row>
    <row r="79" spans="1:89" ht="12.75">
      <c r="A79" s="9">
        <v>1407</v>
      </c>
      <c r="B79" s="14" t="s">
        <v>831</v>
      </c>
      <c r="C79" s="14" t="s">
        <v>214</v>
      </c>
      <c r="D79" s="14" t="s">
        <v>189</v>
      </c>
      <c r="E79" s="14" t="s">
        <v>183</v>
      </c>
      <c r="F79" s="35" t="s">
        <v>137</v>
      </c>
      <c r="G79" s="2"/>
      <c r="H79" s="2" t="s">
        <v>325</v>
      </c>
      <c r="I79" s="2" t="s">
        <v>998</v>
      </c>
      <c r="J79" s="14" t="s">
        <v>240</v>
      </c>
      <c r="K79" s="2" t="s">
        <v>352</v>
      </c>
      <c r="L79" s="14" t="s">
        <v>308</v>
      </c>
      <c r="M79" s="14" t="s">
        <v>927</v>
      </c>
      <c r="N79" s="2" t="s">
        <v>1042</v>
      </c>
      <c r="O79" s="10">
        <v>6</v>
      </c>
      <c r="P79" s="10"/>
      <c r="Q79" s="10"/>
      <c r="R79" s="26"/>
      <c r="S79" s="26"/>
      <c r="T79" s="26"/>
      <c r="U79" s="47">
        <v>295.2</v>
      </c>
      <c r="V79" s="47">
        <v>49.2</v>
      </c>
      <c r="W79" s="22"/>
      <c r="X79" s="22">
        <v>4.1</v>
      </c>
      <c r="AB79" s="47"/>
      <c r="AC79">
        <v>24</v>
      </c>
      <c r="AD79">
        <v>12</v>
      </c>
      <c r="AE79">
        <v>0</v>
      </c>
      <c r="AF79" s="22">
        <v>24.6</v>
      </c>
      <c r="AG79">
        <v>4</v>
      </c>
      <c r="AH79">
        <v>2</v>
      </c>
      <c r="AI79">
        <v>0</v>
      </c>
      <c r="AJ79" s="7">
        <v>4.1</v>
      </c>
      <c r="BD79" s="7">
        <v>4.1</v>
      </c>
      <c r="BG79" s="7"/>
      <c r="BP79" s="36"/>
      <c r="BS79" s="20"/>
      <c r="BW79" s="19">
        <v>295.2</v>
      </c>
      <c r="BX79" s="19">
        <v>49.2</v>
      </c>
      <c r="CJ79" s="17">
        <v>1407</v>
      </c>
      <c r="CK79" s="2" t="s">
        <v>352</v>
      </c>
    </row>
    <row r="80" spans="1:89" ht="12.75">
      <c r="A80" s="9"/>
      <c r="B80" s="14"/>
      <c r="C80" s="14"/>
      <c r="D80" s="14"/>
      <c r="E80" s="14"/>
      <c r="F80" s="35"/>
      <c r="G80" s="2"/>
      <c r="H80" s="2"/>
      <c r="I80" s="2"/>
      <c r="J80" s="14"/>
      <c r="K80" s="2"/>
      <c r="L80" s="14"/>
      <c r="M80" s="14"/>
      <c r="N80" s="2"/>
      <c r="O80" s="10"/>
      <c r="P80" s="10"/>
      <c r="Q80" s="10"/>
      <c r="R80" s="26"/>
      <c r="S80" s="26"/>
      <c r="T80" s="26"/>
      <c r="U80" s="47"/>
      <c r="V80" s="47"/>
      <c r="W80" s="22"/>
      <c r="X80" s="22"/>
      <c r="AB80" s="47"/>
      <c r="AJ80" s="7"/>
      <c r="BD80" s="7"/>
      <c r="BG80" s="7"/>
      <c r="BP80" s="36"/>
      <c r="BS80" s="20"/>
      <c r="BW80" s="19"/>
      <c r="BX80" s="19"/>
      <c r="CK80" s="2"/>
    </row>
    <row r="81" spans="1:89" ht="12.75">
      <c r="A81" s="9">
        <v>1407</v>
      </c>
      <c r="B81" s="14" t="s">
        <v>756</v>
      </c>
      <c r="C81" s="14" t="s">
        <v>214</v>
      </c>
      <c r="D81" s="14" t="s">
        <v>189</v>
      </c>
      <c r="E81" s="14" t="s">
        <v>183</v>
      </c>
      <c r="F81" s="35" t="s">
        <v>138</v>
      </c>
      <c r="G81" s="2"/>
      <c r="H81" s="2" t="s">
        <v>325</v>
      </c>
      <c r="I81" s="2" t="s">
        <v>385</v>
      </c>
      <c r="J81" s="14" t="s">
        <v>240</v>
      </c>
      <c r="K81" s="2" t="s">
        <v>340</v>
      </c>
      <c r="L81" s="14" t="s">
        <v>308</v>
      </c>
      <c r="M81" s="14" t="s">
        <v>573</v>
      </c>
      <c r="N81" s="2" t="s">
        <v>1042</v>
      </c>
      <c r="O81" s="10">
        <v>6</v>
      </c>
      <c r="P81" s="10"/>
      <c r="Q81" s="10"/>
      <c r="R81" s="26"/>
      <c r="S81" s="26"/>
      <c r="T81" s="26"/>
      <c r="U81" s="47">
        <v>302.4</v>
      </c>
      <c r="V81" s="47">
        <v>50.4</v>
      </c>
      <c r="W81" s="22"/>
      <c r="X81" s="22">
        <v>4.2</v>
      </c>
      <c r="AB81" s="47"/>
      <c r="AC81">
        <v>25</v>
      </c>
      <c r="AD81">
        <v>4</v>
      </c>
      <c r="AE81">
        <v>0</v>
      </c>
      <c r="AF81" s="22">
        <v>25.2</v>
      </c>
      <c r="AG81">
        <v>4</v>
      </c>
      <c r="AH81">
        <v>4</v>
      </c>
      <c r="AI81">
        <v>0</v>
      </c>
      <c r="AJ81" s="7">
        <v>4.2</v>
      </c>
      <c r="BD81" s="7">
        <v>4.2</v>
      </c>
      <c r="BP81" s="36"/>
      <c r="BS81" s="20"/>
      <c r="BW81" s="19">
        <v>302.4</v>
      </c>
      <c r="BX81" s="19">
        <v>50.4</v>
      </c>
      <c r="CJ81" s="17">
        <v>1407</v>
      </c>
      <c r="CK81" s="2" t="s">
        <v>340</v>
      </c>
    </row>
    <row r="83" spans="1:90" ht="12.75">
      <c r="A83" s="9">
        <v>1407</v>
      </c>
      <c r="B83" s="14" t="s">
        <v>831</v>
      </c>
      <c r="C83" s="14" t="s">
        <v>214</v>
      </c>
      <c r="D83" s="14" t="s">
        <v>189</v>
      </c>
      <c r="E83" s="14" t="s">
        <v>191</v>
      </c>
      <c r="F83" s="35" t="s">
        <v>139</v>
      </c>
      <c r="G83" s="2">
        <v>1</v>
      </c>
      <c r="H83" s="2" t="s">
        <v>325</v>
      </c>
      <c r="I83" s="2" t="s">
        <v>635</v>
      </c>
      <c r="J83" s="14" t="s">
        <v>240</v>
      </c>
      <c r="K83" s="2" t="s">
        <v>343</v>
      </c>
      <c r="L83" s="14" t="s">
        <v>308</v>
      </c>
      <c r="M83" s="14" t="s">
        <v>580</v>
      </c>
      <c r="N83" s="2" t="s">
        <v>1237</v>
      </c>
      <c r="O83" s="10">
        <v>9</v>
      </c>
      <c r="P83" s="10"/>
      <c r="Q83" s="10"/>
      <c r="R83" s="26"/>
      <c r="S83" s="26"/>
      <c r="T83" s="26"/>
      <c r="U83" s="47">
        <v>675</v>
      </c>
      <c r="V83" s="47">
        <v>75</v>
      </c>
      <c r="W83" s="22">
        <v>46.875</v>
      </c>
      <c r="X83" s="22">
        <v>6.25</v>
      </c>
      <c r="AB83" s="47"/>
      <c r="AF83" s="22">
        <v>56.25</v>
      </c>
      <c r="AG83">
        <v>6</v>
      </c>
      <c r="AH83">
        <v>5</v>
      </c>
      <c r="AI83">
        <v>0</v>
      </c>
      <c r="AJ83" s="7">
        <v>6.25</v>
      </c>
      <c r="AK83" s="22">
        <v>3.90625</v>
      </c>
      <c r="AW83" s="7"/>
      <c r="BD83" s="7"/>
      <c r="BE83" s="17"/>
      <c r="BF83" s="17"/>
      <c r="BM83" s="47"/>
      <c r="BO83" s="47"/>
      <c r="BP83" s="36"/>
      <c r="BR83" s="40"/>
      <c r="BS83" s="20"/>
      <c r="BW83" s="19">
        <v>675</v>
      </c>
      <c r="BX83" s="19">
        <v>75</v>
      </c>
      <c r="CJ83" s="17">
        <v>1407</v>
      </c>
      <c r="CK83" s="2" t="s">
        <v>343</v>
      </c>
      <c r="CL83" t="s">
        <v>20</v>
      </c>
    </row>
    <row r="84" spans="1:89" ht="12.75">
      <c r="A84" s="9">
        <v>1407</v>
      </c>
      <c r="B84" s="14" t="s">
        <v>831</v>
      </c>
      <c r="C84" s="14" t="s">
        <v>214</v>
      </c>
      <c r="D84" s="14" t="s">
        <v>189</v>
      </c>
      <c r="E84" s="14" t="s">
        <v>191</v>
      </c>
      <c r="F84" s="35" t="s">
        <v>140</v>
      </c>
      <c r="G84" s="2">
        <v>1</v>
      </c>
      <c r="H84" s="2" t="s">
        <v>325</v>
      </c>
      <c r="I84" s="2" t="s">
        <v>647</v>
      </c>
      <c r="J84" s="14" t="s">
        <v>240</v>
      </c>
      <c r="K84" s="2" t="s">
        <v>340</v>
      </c>
      <c r="L84" s="14" t="s">
        <v>308</v>
      </c>
      <c r="M84" s="14" t="s">
        <v>573</v>
      </c>
      <c r="N84" s="2" t="s">
        <v>1237</v>
      </c>
      <c r="O84" s="10">
        <v>9</v>
      </c>
      <c r="P84" s="10"/>
      <c r="Q84" s="10"/>
      <c r="R84" s="26"/>
      <c r="S84" s="26"/>
      <c r="T84" s="26"/>
      <c r="U84" s="47">
        <v>675</v>
      </c>
      <c r="V84" s="47">
        <v>75</v>
      </c>
      <c r="W84" s="22">
        <v>46.875</v>
      </c>
      <c r="X84" s="22">
        <v>6.25</v>
      </c>
      <c r="AB84" s="47"/>
      <c r="AF84" s="22">
        <v>56.25</v>
      </c>
      <c r="AG84">
        <v>6</v>
      </c>
      <c r="AH84">
        <v>5</v>
      </c>
      <c r="AI84">
        <v>0</v>
      </c>
      <c r="AJ84" s="7">
        <v>6.25</v>
      </c>
      <c r="AK84" s="22">
        <v>3.90625</v>
      </c>
      <c r="AV84" s="7"/>
      <c r="BP84" s="36"/>
      <c r="BS84" s="20"/>
      <c r="BW84" s="19">
        <v>675</v>
      </c>
      <c r="BX84" s="19">
        <v>75</v>
      </c>
      <c r="CJ84" s="17">
        <v>1407</v>
      </c>
      <c r="CK84" s="2" t="s">
        <v>340</v>
      </c>
    </row>
    <row r="85" spans="1:90" ht="12.75">
      <c r="A85" s="9">
        <v>1407</v>
      </c>
      <c r="B85" s="14" t="s">
        <v>831</v>
      </c>
      <c r="C85" s="14" t="s">
        <v>214</v>
      </c>
      <c r="D85" s="14" t="s">
        <v>189</v>
      </c>
      <c r="E85" s="14" t="s">
        <v>191</v>
      </c>
      <c r="F85" s="35" t="s">
        <v>144</v>
      </c>
      <c r="G85" s="2">
        <v>1</v>
      </c>
      <c r="H85" s="2" t="s">
        <v>325</v>
      </c>
      <c r="I85" s="2" t="s">
        <v>971</v>
      </c>
      <c r="J85" s="14" t="s">
        <v>240</v>
      </c>
      <c r="K85" s="2" t="s">
        <v>349</v>
      </c>
      <c r="L85" s="14" t="s">
        <v>308</v>
      </c>
      <c r="M85" s="14" t="s">
        <v>919</v>
      </c>
      <c r="N85" s="2" t="s">
        <v>1242</v>
      </c>
      <c r="O85" s="10">
        <v>9</v>
      </c>
      <c r="P85" s="10"/>
      <c r="Q85" s="10"/>
      <c r="R85" s="26"/>
      <c r="S85" s="26"/>
      <c r="T85" s="26"/>
      <c r="U85" s="47">
        <v>459</v>
      </c>
      <c r="V85" s="47">
        <v>51</v>
      </c>
      <c r="W85" s="22">
        <v>31.875</v>
      </c>
      <c r="X85" s="22">
        <v>4.25</v>
      </c>
      <c r="AB85" s="47"/>
      <c r="AC85">
        <v>38</v>
      </c>
      <c r="AD85">
        <v>5</v>
      </c>
      <c r="AE85">
        <v>0</v>
      </c>
      <c r="AF85" s="22">
        <v>38.25</v>
      </c>
      <c r="AG85">
        <v>4</v>
      </c>
      <c r="AH85">
        <v>5</v>
      </c>
      <c r="AI85">
        <v>0</v>
      </c>
      <c r="AJ85" s="7">
        <v>4.25</v>
      </c>
      <c r="AK85" s="22">
        <v>2.65625</v>
      </c>
      <c r="AW85" s="7"/>
      <c r="BD85" s="7"/>
      <c r="BE85" s="17"/>
      <c r="BF85" s="17"/>
      <c r="BP85" s="36"/>
      <c r="BS85" s="20"/>
      <c r="BW85" s="19">
        <v>459</v>
      </c>
      <c r="BX85" s="19">
        <v>51</v>
      </c>
      <c r="CJ85" s="17">
        <v>1407</v>
      </c>
      <c r="CK85" s="2" t="s">
        <v>349</v>
      </c>
      <c r="CL85" t="s">
        <v>811</v>
      </c>
    </row>
    <row r="86" spans="1:89" ht="12.75">
      <c r="A86" s="9">
        <v>1407</v>
      </c>
      <c r="B86" s="14" t="s">
        <v>831</v>
      </c>
      <c r="C86" s="14" t="s">
        <v>214</v>
      </c>
      <c r="D86" s="14" t="s">
        <v>189</v>
      </c>
      <c r="E86" s="14" t="s">
        <v>191</v>
      </c>
      <c r="F86" s="35" t="s">
        <v>145</v>
      </c>
      <c r="G86" s="2">
        <v>1</v>
      </c>
      <c r="H86" s="2" t="s">
        <v>325</v>
      </c>
      <c r="I86" s="2" t="s">
        <v>646</v>
      </c>
      <c r="J86" s="14" t="s">
        <v>240</v>
      </c>
      <c r="K86" s="2" t="s">
        <v>340</v>
      </c>
      <c r="L86" s="14" t="s">
        <v>308</v>
      </c>
      <c r="M86" s="14" t="s">
        <v>573</v>
      </c>
      <c r="N86" s="2" t="s">
        <v>1177</v>
      </c>
      <c r="O86" s="10">
        <v>2</v>
      </c>
      <c r="P86" s="10"/>
      <c r="Q86" s="10"/>
      <c r="R86" s="26"/>
      <c r="S86" s="26"/>
      <c r="T86" s="26"/>
      <c r="U86" s="47">
        <v>150</v>
      </c>
      <c r="V86" s="47">
        <v>75</v>
      </c>
      <c r="W86" s="22"/>
      <c r="X86" s="22">
        <v>6.25</v>
      </c>
      <c r="AB86" s="47"/>
      <c r="AC86">
        <v>12</v>
      </c>
      <c r="AD86">
        <v>10</v>
      </c>
      <c r="AE86">
        <v>0</v>
      </c>
      <c r="AF86" s="22">
        <v>12.5</v>
      </c>
      <c r="AG86">
        <v>6</v>
      </c>
      <c r="AH86">
        <v>5</v>
      </c>
      <c r="AI86">
        <v>0</v>
      </c>
      <c r="AJ86" s="7">
        <v>6.25</v>
      </c>
      <c r="AW86" s="7"/>
      <c r="AY86" s="7">
        <v>6.25</v>
      </c>
      <c r="BD86" s="7"/>
      <c r="BE86" s="17"/>
      <c r="BF86" s="17"/>
      <c r="BM86" s="47"/>
      <c r="BO86" s="47"/>
      <c r="BP86" s="36"/>
      <c r="BR86" s="40"/>
      <c r="BS86" s="20"/>
      <c r="BW86" s="19">
        <v>150</v>
      </c>
      <c r="BX86" s="19">
        <v>75</v>
      </c>
      <c r="CJ86" s="17">
        <v>1407</v>
      </c>
      <c r="CK86" s="2" t="s">
        <v>340</v>
      </c>
    </row>
    <row r="87" spans="1:89" ht="12.75">
      <c r="A87" s="9">
        <v>1407</v>
      </c>
      <c r="B87" s="14" t="s">
        <v>831</v>
      </c>
      <c r="C87" s="14" t="s">
        <v>214</v>
      </c>
      <c r="D87" s="14" t="s">
        <v>189</v>
      </c>
      <c r="E87" s="14" t="s">
        <v>191</v>
      </c>
      <c r="F87" s="35" t="s">
        <v>146</v>
      </c>
      <c r="G87" s="2">
        <v>1</v>
      </c>
      <c r="H87" s="2" t="s">
        <v>325</v>
      </c>
      <c r="I87" s="2" t="s">
        <v>284</v>
      </c>
      <c r="J87" s="14" t="s">
        <v>240</v>
      </c>
      <c r="K87" s="2" t="s">
        <v>328</v>
      </c>
      <c r="L87" s="14" t="s">
        <v>308</v>
      </c>
      <c r="M87" s="14" t="s">
        <v>241</v>
      </c>
      <c r="N87" s="2" t="s">
        <v>432</v>
      </c>
      <c r="O87" s="10">
        <v>1</v>
      </c>
      <c r="P87" s="10"/>
      <c r="Q87" s="10"/>
      <c r="R87" s="26"/>
      <c r="S87" s="26"/>
      <c r="T87" s="26"/>
      <c r="U87" s="47">
        <v>70.8</v>
      </c>
      <c r="V87" s="47">
        <v>70.8</v>
      </c>
      <c r="W87" s="22"/>
      <c r="X87" s="22">
        <v>5.9</v>
      </c>
      <c r="AB87" s="47"/>
      <c r="AC87">
        <v>5</v>
      </c>
      <c r="AD87">
        <v>18</v>
      </c>
      <c r="AE87">
        <v>0</v>
      </c>
      <c r="AF87" s="22">
        <v>5.9</v>
      </c>
      <c r="AG87">
        <v>5</v>
      </c>
      <c r="AH87">
        <v>18</v>
      </c>
      <c r="AI87">
        <v>0</v>
      </c>
      <c r="AJ87" s="7">
        <v>5.9</v>
      </c>
      <c r="AX87" s="7">
        <v>5.9</v>
      </c>
      <c r="BP87" s="36"/>
      <c r="BS87" s="20"/>
      <c r="BW87" s="19">
        <v>70.8</v>
      </c>
      <c r="BX87" s="19">
        <v>70.8</v>
      </c>
      <c r="CJ87" s="17">
        <v>1407</v>
      </c>
      <c r="CK87" s="2" t="s">
        <v>328</v>
      </c>
    </row>
    <row r="88" spans="1:89" ht="12.75">
      <c r="A88" s="9">
        <v>1407</v>
      </c>
      <c r="B88" s="14" t="s">
        <v>831</v>
      </c>
      <c r="C88" s="14" t="s">
        <v>214</v>
      </c>
      <c r="D88" s="14" t="s">
        <v>189</v>
      </c>
      <c r="E88" s="14" t="s">
        <v>191</v>
      </c>
      <c r="F88" s="35" t="s">
        <v>147</v>
      </c>
      <c r="G88" s="2">
        <v>1</v>
      </c>
      <c r="H88" s="2" t="s">
        <v>325</v>
      </c>
      <c r="I88" s="2" t="s">
        <v>374</v>
      </c>
      <c r="J88" s="14" t="s">
        <v>240</v>
      </c>
      <c r="K88" s="2" t="s">
        <v>331</v>
      </c>
      <c r="L88" s="14" t="s">
        <v>308</v>
      </c>
      <c r="M88" s="14" t="s">
        <v>258</v>
      </c>
      <c r="N88" s="2" t="s">
        <v>1114</v>
      </c>
      <c r="O88" s="10">
        <v>1</v>
      </c>
      <c r="P88" s="10"/>
      <c r="Q88" s="10"/>
      <c r="R88" s="26"/>
      <c r="S88" s="26"/>
      <c r="T88" s="26"/>
      <c r="U88" s="47">
        <v>49.8</v>
      </c>
      <c r="V88" s="47">
        <v>49.8</v>
      </c>
      <c r="W88" s="22"/>
      <c r="X88" s="22">
        <v>4.1499999999999995</v>
      </c>
      <c r="AB88" s="47"/>
      <c r="AC88">
        <v>4</v>
      </c>
      <c r="AD88">
        <v>3</v>
      </c>
      <c r="AE88">
        <v>0</v>
      </c>
      <c r="AF88" s="22">
        <v>4.15</v>
      </c>
      <c r="AG88">
        <v>4</v>
      </c>
      <c r="AH88">
        <v>3</v>
      </c>
      <c r="AI88">
        <v>0</v>
      </c>
      <c r="AJ88" s="7">
        <v>4.1499999999999995</v>
      </c>
      <c r="AW88" s="7"/>
      <c r="BD88" s="7"/>
      <c r="BE88" s="7">
        <v>4.1499999999999995</v>
      </c>
      <c r="BF88" s="17"/>
      <c r="BP88" s="36"/>
      <c r="BS88" s="20"/>
      <c r="BW88" s="19">
        <v>49.8</v>
      </c>
      <c r="BX88" s="19">
        <v>49.8</v>
      </c>
      <c r="CJ88" s="17">
        <v>1407</v>
      </c>
      <c r="CK88" s="2" t="s">
        <v>331</v>
      </c>
    </row>
    <row r="89" spans="1:89" ht="12.75">
      <c r="A89" s="9">
        <v>1407</v>
      </c>
      <c r="B89" s="14" t="s">
        <v>831</v>
      </c>
      <c r="C89" s="14" t="s">
        <v>214</v>
      </c>
      <c r="D89" s="14" t="s">
        <v>189</v>
      </c>
      <c r="E89" s="14" t="s">
        <v>191</v>
      </c>
      <c r="F89" s="35" t="s">
        <v>148</v>
      </c>
      <c r="G89" s="2">
        <v>1</v>
      </c>
      <c r="H89" s="2" t="s">
        <v>325</v>
      </c>
      <c r="I89" s="2" t="s">
        <v>982</v>
      </c>
      <c r="J89" s="14" t="s">
        <v>240</v>
      </c>
      <c r="K89" s="2" t="s">
        <v>349</v>
      </c>
      <c r="L89" s="14" t="s">
        <v>308</v>
      </c>
      <c r="M89" s="14" t="s">
        <v>919</v>
      </c>
      <c r="N89" s="2" t="s">
        <v>485</v>
      </c>
      <c r="O89" s="10">
        <v>1</v>
      </c>
      <c r="P89" s="10"/>
      <c r="Q89" s="10"/>
      <c r="R89" s="26"/>
      <c r="S89" s="26"/>
      <c r="T89" s="26"/>
      <c r="U89" s="47">
        <v>49.8</v>
      </c>
      <c r="V89" s="47">
        <v>49.8</v>
      </c>
      <c r="W89" s="22"/>
      <c r="X89" s="22">
        <v>4.1499999999999995</v>
      </c>
      <c r="AB89" s="47"/>
      <c r="AC89">
        <v>4</v>
      </c>
      <c r="AD89">
        <v>3</v>
      </c>
      <c r="AE89">
        <v>0</v>
      </c>
      <c r="AF89" s="22">
        <v>4.15</v>
      </c>
      <c r="AG89">
        <v>4</v>
      </c>
      <c r="AH89">
        <v>3</v>
      </c>
      <c r="AI89">
        <v>0</v>
      </c>
      <c r="AJ89" s="7">
        <v>4.1499999999999995</v>
      </c>
      <c r="AW89" s="7"/>
      <c r="AX89" s="7">
        <v>4.1499999999999995</v>
      </c>
      <c r="BD89" s="7"/>
      <c r="BE89" s="17"/>
      <c r="BF89" s="17"/>
      <c r="BO89" s="47"/>
      <c r="BP89" s="36"/>
      <c r="BR89" s="40"/>
      <c r="BS89" s="20"/>
      <c r="BW89" s="19">
        <v>49.8</v>
      </c>
      <c r="BX89" s="19">
        <v>49.8</v>
      </c>
      <c r="CJ89" s="17">
        <v>1407</v>
      </c>
      <c r="CK89" s="2" t="s">
        <v>349</v>
      </c>
    </row>
    <row r="91" spans="1:89" ht="12.75">
      <c r="A91" s="9">
        <v>1407</v>
      </c>
      <c r="B91" s="14" t="s">
        <v>831</v>
      </c>
      <c r="C91" s="14" t="s">
        <v>214</v>
      </c>
      <c r="D91" s="14" t="s">
        <v>189</v>
      </c>
      <c r="E91" s="14" t="s">
        <v>191</v>
      </c>
      <c r="F91" s="35" t="s">
        <v>149</v>
      </c>
      <c r="G91" s="2">
        <v>2</v>
      </c>
      <c r="H91" s="2" t="s">
        <v>325</v>
      </c>
      <c r="I91" s="2" t="s">
        <v>366</v>
      </c>
      <c r="J91" s="14" t="s">
        <v>240</v>
      </c>
      <c r="K91" s="2" t="s">
        <v>331</v>
      </c>
      <c r="L91" s="14" t="s">
        <v>308</v>
      </c>
      <c r="M91" s="14" t="s">
        <v>258</v>
      </c>
      <c r="N91" s="2" t="s">
        <v>201</v>
      </c>
      <c r="O91" s="10">
        <v>2.25</v>
      </c>
      <c r="P91" s="10"/>
      <c r="Q91" s="10"/>
      <c r="R91" s="26"/>
      <c r="S91" s="26"/>
      <c r="T91" s="26"/>
      <c r="U91" s="47">
        <v>113.4</v>
      </c>
      <c r="V91" s="47">
        <v>50.400000000000006</v>
      </c>
      <c r="W91" s="22"/>
      <c r="X91" s="22">
        <v>4.2</v>
      </c>
      <c r="AB91" s="47"/>
      <c r="AC91">
        <v>9</v>
      </c>
      <c r="AD91">
        <v>9</v>
      </c>
      <c r="AE91">
        <v>0</v>
      </c>
      <c r="AF91" s="22">
        <v>9.45</v>
      </c>
      <c r="AG91">
        <v>4</v>
      </c>
      <c r="AH91">
        <v>4</v>
      </c>
      <c r="AJ91" s="7">
        <v>4.2</v>
      </c>
      <c r="AW91" s="7"/>
      <c r="BB91" s="7">
        <v>4.2</v>
      </c>
      <c r="BD91" s="7"/>
      <c r="BE91" s="17"/>
      <c r="BF91" s="17"/>
      <c r="BO91" s="47"/>
      <c r="BP91" s="36"/>
      <c r="BR91" s="40"/>
      <c r="BS91" s="20"/>
      <c r="BW91" s="19">
        <v>113.4</v>
      </c>
      <c r="BX91" s="19">
        <v>50.400000000000006</v>
      </c>
      <c r="CJ91" s="17">
        <v>1407</v>
      </c>
      <c r="CK91" s="2" t="s">
        <v>331</v>
      </c>
    </row>
    <row r="92" spans="1:90" ht="12.75">
      <c r="A92" s="9">
        <v>1407</v>
      </c>
      <c r="B92" s="14" t="s">
        <v>831</v>
      </c>
      <c r="C92" s="14" t="s">
        <v>214</v>
      </c>
      <c r="D92" s="14" t="s">
        <v>189</v>
      </c>
      <c r="E92" s="14" t="s">
        <v>191</v>
      </c>
      <c r="F92" s="35" t="s">
        <v>143</v>
      </c>
      <c r="G92" s="2">
        <v>2</v>
      </c>
      <c r="H92" s="2" t="s">
        <v>325</v>
      </c>
      <c r="I92" s="2" t="s">
        <v>367</v>
      </c>
      <c r="J92" s="14" t="s">
        <v>240</v>
      </c>
      <c r="K92" s="2" t="s">
        <v>330</v>
      </c>
      <c r="L92" s="14" t="s">
        <v>308</v>
      </c>
      <c r="M92" s="14" t="s">
        <v>258</v>
      </c>
      <c r="N92" s="2" t="s">
        <v>936</v>
      </c>
      <c r="O92" s="10">
        <v>2</v>
      </c>
      <c r="P92" s="10"/>
      <c r="Q92" s="10"/>
      <c r="R92" s="26"/>
      <c r="S92" s="26"/>
      <c r="T92" s="26"/>
      <c r="U92" s="47">
        <v>23.4</v>
      </c>
      <c r="V92" s="47">
        <v>11.7</v>
      </c>
      <c r="W92" s="22">
        <v>26</v>
      </c>
      <c r="X92" s="22">
        <v>0.975</v>
      </c>
      <c r="AB92" s="47"/>
      <c r="AC92">
        <v>1</v>
      </c>
      <c r="AD92">
        <v>19</v>
      </c>
      <c r="AE92">
        <v>0</v>
      </c>
      <c r="AF92" s="22">
        <v>1.95</v>
      </c>
      <c r="AJ92" s="7">
        <v>0.975</v>
      </c>
      <c r="AK92" s="22">
        <v>2.1666666666666665</v>
      </c>
      <c r="AY92" s="7"/>
      <c r="AZ92" s="17"/>
      <c r="BG92" s="7">
        <v>0.975</v>
      </c>
      <c r="BP92" s="36"/>
      <c r="BS92" s="20"/>
      <c r="BW92" s="19">
        <v>23.4</v>
      </c>
      <c r="BX92" s="19">
        <v>11.7</v>
      </c>
      <c r="CJ92" s="17">
        <v>1407</v>
      </c>
      <c r="CK92" s="2" t="s">
        <v>330</v>
      </c>
      <c r="CL92" t="s">
        <v>805</v>
      </c>
    </row>
    <row r="94" spans="1:89" ht="12.75">
      <c r="A94" s="9">
        <v>1408</v>
      </c>
      <c r="B94" s="14" t="s">
        <v>756</v>
      </c>
      <c r="C94" s="14" t="s">
        <v>214</v>
      </c>
      <c r="D94" s="14" t="s">
        <v>189</v>
      </c>
      <c r="E94" s="14" t="s">
        <v>194</v>
      </c>
      <c r="F94" s="35" t="s">
        <v>153</v>
      </c>
      <c r="G94" s="2">
        <v>1</v>
      </c>
      <c r="H94" s="2" t="s">
        <v>325</v>
      </c>
      <c r="I94" s="2" t="s">
        <v>296</v>
      </c>
      <c r="J94" s="14" t="s">
        <v>240</v>
      </c>
      <c r="K94" s="2" t="s">
        <v>329</v>
      </c>
      <c r="L94" s="14" t="s">
        <v>306</v>
      </c>
      <c r="M94" s="14" t="s">
        <v>246</v>
      </c>
      <c r="N94" s="2" t="s">
        <v>1237</v>
      </c>
      <c r="O94" s="10">
        <v>9</v>
      </c>
      <c r="P94" s="10"/>
      <c r="Q94" s="10"/>
      <c r="R94" s="26"/>
      <c r="S94" s="26"/>
      <c r="T94" s="26"/>
      <c r="U94" s="47">
        <v>820.8</v>
      </c>
      <c r="V94" s="47">
        <v>91.19999999999999</v>
      </c>
      <c r="W94" s="22">
        <v>50.66666666666666</v>
      </c>
      <c r="X94" s="22">
        <v>7.6</v>
      </c>
      <c r="AB94" s="47"/>
      <c r="AF94" s="22">
        <v>68.39999999999999</v>
      </c>
      <c r="AG94">
        <v>7</v>
      </c>
      <c r="AH94">
        <v>12</v>
      </c>
      <c r="AI94">
        <v>0</v>
      </c>
      <c r="AJ94" s="7">
        <v>7.6</v>
      </c>
      <c r="AK94" s="22">
        <v>4.222222222222221</v>
      </c>
      <c r="BB94" s="7"/>
      <c r="BP94" s="36"/>
      <c r="BS94" s="20"/>
      <c r="BW94" s="19">
        <v>820.8</v>
      </c>
      <c r="BX94" s="19">
        <v>91.19999999999999</v>
      </c>
      <c r="CJ94" s="17">
        <v>1408</v>
      </c>
      <c r="CK94" s="2" t="s">
        <v>329</v>
      </c>
    </row>
    <row r="95" spans="1:89" ht="12.75">
      <c r="A95" s="9">
        <v>1408</v>
      </c>
      <c r="B95" s="14" t="s">
        <v>756</v>
      </c>
      <c r="C95" s="14" t="s">
        <v>214</v>
      </c>
      <c r="D95" s="14" t="s">
        <v>189</v>
      </c>
      <c r="E95" s="14" t="s">
        <v>194</v>
      </c>
      <c r="F95" s="35" t="s">
        <v>160</v>
      </c>
      <c r="G95" s="2">
        <v>1</v>
      </c>
      <c r="H95" s="2" t="s">
        <v>325</v>
      </c>
      <c r="I95" s="2" t="s">
        <v>1262</v>
      </c>
      <c r="J95" s="14" t="s">
        <v>240</v>
      </c>
      <c r="K95" s="2" t="s">
        <v>357</v>
      </c>
      <c r="L95" s="14" t="s">
        <v>308</v>
      </c>
      <c r="M95" s="14" t="s">
        <v>1210</v>
      </c>
      <c r="N95" s="2" t="s">
        <v>1242</v>
      </c>
      <c r="O95" s="10">
        <v>9</v>
      </c>
      <c r="P95" s="10"/>
      <c r="Q95" s="10"/>
      <c r="R95" s="26"/>
      <c r="S95" s="26"/>
      <c r="T95" s="26"/>
      <c r="U95" s="47">
        <v>486</v>
      </c>
      <c r="V95" s="47">
        <v>54</v>
      </c>
      <c r="W95" s="22">
        <v>30</v>
      </c>
      <c r="X95" s="22">
        <v>4.5</v>
      </c>
      <c r="AF95" s="22">
        <v>40.5</v>
      </c>
      <c r="AG95">
        <v>4</v>
      </c>
      <c r="AH95">
        <v>10</v>
      </c>
      <c r="AI95">
        <v>0</v>
      </c>
      <c r="AJ95" s="7">
        <v>4.5</v>
      </c>
      <c r="AK95" s="22">
        <v>2.5</v>
      </c>
      <c r="BP95" s="36"/>
      <c r="BS95" s="20"/>
      <c r="BW95" s="19">
        <v>486</v>
      </c>
      <c r="BX95" s="19">
        <v>54</v>
      </c>
      <c r="CJ95" s="17">
        <v>1408</v>
      </c>
      <c r="CK95" s="2" t="s">
        <v>357</v>
      </c>
    </row>
    <row r="97" spans="1:89" ht="12.75">
      <c r="A97" s="9">
        <v>1408</v>
      </c>
      <c r="B97" s="14" t="s">
        <v>756</v>
      </c>
      <c r="C97" s="14" t="s">
        <v>214</v>
      </c>
      <c r="D97" s="14" t="s">
        <v>189</v>
      </c>
      <c r="E97" s="14" t="s">
        <v>194</v>
      </c>
      <c r="F97" s="35" t="s">
        <v>163</v>
      </c>
      <c r="G97" s="2">
        <v>2</v>
      </c>
      <c r="H97" s="2" t="s">
        <v>325</v>
      </c>
      <c r="I97" s="2" t="s">
        <v>288</v>
      </c>
      <c r="J97" s="14" t="s">
        <v>240</v>
      </c>
      <c r="K97" s="2" t="s">
        <v>329</v>
      </c>
      <c r="L97" s="14" t="s">
        <v>306</v>
      </c>
      <c r="M97" s="14" t="s">
        <v>246</v>
      </c>
      <c r="N97" s="2" t="s">
        <v>432</v>
      </c>
      <c r="O97" s="10">
        <v>1</v>
      </c>
      <c r="P97" s="10"/>
      <c r="Q97" s="10"/>
      <c r="R97" s="26"/>
      <c r="S97" s="26"/>
      <c r="T97" s="26"/>
      <c r="U97" s="47">
        <v>72</v>
      </c>
      <c r="V97" s="47">
        <v>72</v>
      </c>
      <c r="W97" s="22"/>
      <c r="X97" s="22">
        <v>6</v>
      </c>
      <c r="AB97" s="47"/>
      <c r="AC97">
        <v>6</v>
      </c>
      <c r="AD97">
        <v>0</v>
      </c>
      <c r="AE97">
        <v>0</v>
      </c>
      <c r="AF97" s="22">
        <v>6</v>
      </c>
      <c r="AG97">
        <v>6</v>
      </c>
      <c r="AH97">
        <v>0</v>
      </c>
      <c r="AI97">
        <v>0</v>
      </c>
      <c r="AJ97" s="7">
        <v>6</v>
      </c>
      <c r="AK97" s="22"/>
      <c r="AX97" s="7">
        <v>6</v>
      </c>
      <c r="BG97" s="7"/>
      <c r="BP97" s="36"/>
      <c r="BS97" s="20"/>
      <c r="BW97" s="19">
        <v>72</v>
      </c>
      <c r="BX97" s="19">
        <v>72</v>
      </c>
      <c r="CJ97" s="17">
        <v>1408</v>
      </c>
      <c r="CK97" s="2" t="s">
        <v>329</v>
      </c>
    </row>
    <row r="98" spans="1:89" ht="12.75">
      <c r="A98" s="9">
        <v>1408</v>
      </c>
      <c r="B98" s="14" t="s">
        <v>756</v>
      </c>
      <c r="C98" s="14" t="s">
        <v>214</v>
      </c>
      <c r="D98" s="14" t="s">
        <v>189</v>
      </c>
      <c r="E98" s="14" t="s">
        <v>194</v>
      </c>
      <c r="F98" s="35" t="s">
        <v>165</v>
      </c>
      <c r="G98" s="2">
        <v>2</v>
      </c>
      <c r="H98" s="2" t="s">
        <v>325</v>
      </c>
      <c r="I98" s="2" t="s">
        <v>284</v>
      </c>
      <c r="J98" s="14" t="s">
        <v>240</v>
      </c>
      <c r="K98" s="2" t="s">
        <v>328</v>
      </c>
      <c r="L98" s="14" t="s">
        <v>308</v>
      </c>
      <c r="M98" s="14" t="s">
        <v>241</v>
      </c>
      <c r="N98" s="2" t="s">
        <v>485</v>
      </c>
      <c r="O98" s="10">
        <v>1</v>
      </c>
      <c r="P98" s="10"/>
      <c r="Q98" s="10"/>
      <c r="R98" s="26"/>
      <c r="S98" s="26"/>
      <c r="T98" s="26"/>
      <c r="U98" s="47">
        <v>51</v>
      </c>
      <c r="V98" s="47">
        <v>51</v>
      </c>
      <c r="W98" s="22"/>
      <c r="X98" s="22">
        <v>4.25</v>
      </c>
      <c r="AB98" s="47"/>
      <c r="AC98">
        <v>4</v>
      </c>
      <c r="AD98">
        <v>5</v>
      </c>
      <c r="AE98">
        <v>0</v>
      </c>
      <c r="AF98" s="22">
        <v>4.25</v>
      </c>
      <c r="AG98">
        <v>4</v>
      </c>
      <c r="AH98">
        <v>5</v>
      </c>
      <c r="AI98">
        <v>0</v>
      </c>
      <c r="AJ98" s="7">
        <v>4.25</v>
      </c>
      <c r="AK98" s="22"/>
      <c r="AX98" s="7">
        <v>4.25</v>
      </c>
      <c r="BS98" s="20"/>
      <c r="BW98" s="19">
        <v>51</v>
      </c>
      <c r="BX98" s="19">
        <v>51</v>
      </c>
      <c r="CJ98" s="17">
        <v>1408</v>
      </c>
      <c r="CK98" s="2" t="s">
        <v>328</v>
      </c>
    </row>
    <row r="99" spans="1:89" ht="12.75">
      <c r="A99" s="9">
        <v>1408</v>
      </c>
      <c r="B99" s="14" t="s">
        <v>756</v>
      </c>
      <c r="C99" s="14" t="s">
        <v>214</v>
      </c>
      <c r="D99" s="14" t="s">
        <v>189</v>
      </c>
      <c r="E99" s="14" t="s">
        <v>194</v>
      </c>
      <c r="F99" s="35" t="s">
        <v>166</v>
      </c>
      <c r="G99" s="2">
        <v>2</v>
      </c>
      <c r="H99" s="2" t="s">
        <v>325</v>
      </c>
      <c r="I99" s="2" t="s">
        <v>510</v>
      </c>
      <c r="J99" s="14" t="s">
        <v>240</v>
      </c>
      <c r="K99" s="2" t="s">
        <v>339</v>
      </c>
      <c r="L99" s="14" t="s">
        <v>308</v>
      </c>
      <c r="M99" s="14" t="s">
        <v>578</v>
      </c>
      <c r="N99" s="2" t="s">
        <v>1114</v>
      </c>
      <c r="O99" s="10">
        <v>1</v>
      </c>
      <c r="P99" s="10"/>
      <c r="Q99" s="10"/>
      <c r="R99" s="26"/>
      <c r="S99" s="26"/>
      <c r="T99" s="26"/>
      <c r="U99" s="47">
        <v>51</v>
      </c>
      <c r="V99" s="47">
        <v>51</v>
      </c>
      <c r="W99" s="22"/>
      <c r="X99" s="22">
        <v>4.25</v>
      </c>
      <c r="AB99" s="47"/>
      <c r="AC99">
        <v>4</v>
      </c>
      <c r="AD99">
        <v>5</v>
      </c>
      <c r="AE99">
        <v>0</v>
      </c>
      <c r="AF99" s="22">
        <v>4.25</v>
      </c>
      <c r="AG99">
        <v>4</v>
      </c>
      <c r="AH99">
        <v>5</v>
      </c>
      <c r="AI99">
        <v>0</v>
      </c>
      <c r="AJ99" s="7">
        <v>4.25</v>
      </c>
      <c r="BE99" s="7">
        <v>4.25</v>
      </c>
      <c r="BP99" s="36"/>
      <c r="BS99" s="20"/>
      <c r="BW99" s="19">
        <v>51</v>
      </c>
      <c r="BX99" s="19">
        <v>51</v>
      </c>
      <c r="CJ99" s="17">
        <v>1408</v>
      </c>
      <c r="CK99" s="2" t="s">
        <v>339</v>
      </c>
    </row>
    <row r="101" spans="1:89" ht="12.75">
      <c r="A101" s="9">
        <v>1408</v>
      </c>
      <c r="B101" s="14" t="s">
        <v>756</v>
      </c>
      <c r="C101" s="14" t="s">
        <v>214</v>
      </c>
      <c r="D101" s="14" t="s">
        <v>189</v>
      </c>
      <c r="E101" s="14" t="s">
        <v>196</v>
      </c>
      <c r="F101" s="35" t="s">
        <v>157</v>
      </c>
      <c r="G101" s="2">
        <v>3</v>
      </c>
      <c r="H101" s="2" t="s">
        <v>325</v>
      </c>
      <c r="I101" s="2" t="s">
        <v>387</v>
      </c>
      <c r="J101" s="14" t="s">
        <v>240</v>
      </c>
      <c r="K101" s="2" t="s">
        <v>334</v>
      </c>
      <c r="L101" s="14" t="s">
        <v>308</v>
      </c>
      <c r="M101" s="14" t="s">
        <v>6</v>
      </c>
      <c r="N101" s="2" t="s">
        <v>938</v>
      </c>
      <c r="O101" s="10">
        <v>2</v>
      </c>
      <c r="P101" s="10"/>
      <c r="Q101" s="10"/>
      <c r="R101" s="26"/>
      <c r="S101" s="26"/>
      <c r="T101" s="26"/>
      <c r="U101" s="47">
        <v>21.6</v>
      </c>
      <c r="V101" s="47">
        <v>10.8</v>
      </c>
      <c r="X101" s="22">
        <v>0.9</v>
      </c>
      <c r="AB101" s="47"/>
      <c r="AC101">
        <v>1</v>
      </c>
      <c r="AD101">
        <v>16</v>
      </c>
      <c r="AE101">
        <v>0</v>
      </c>
      <c r="AF101" s="22">
        <v>1.8</v>
      </c>
      <c r="AJ101" s="7">
        <v>0.9</v>
      </c>
      <c r="BG101" s="7">
        <v>0.9</v>
      </c>
      <c r="BP101" s="36"/>
      <c r="BS101" s="20"/>
      <c r="BW101" s="19">
        <v>21.6</v>
      </c>
      <c r="BX101" s="19">
        <v>10.8</v>
      </c>
      <c r="CJ101" s="17">
        <v>1408</v>
      </c>
      <c r="CK101" s="2" t="s">
        <v>334</v>
      </c>
    </row>
    <row r="102" spans="1:90" ht="12.75">
      <c r="A102" s="9">
        <v>1408</v>
      </c>
      <c r="B102" s="14" t="s">
        <v>756</v>
      </c>
      <c r="C102" s="14" t="s">
        <v>214</v>
      </c>
      <c r="D102" s="14" t="s">
        <v>189</v>
      </c>
      <c r="E102" s="14" t="s">
        <v>196</v>
      </c>
      <c r="F102" s="35" t="s">
        <v>158</v>
      </c>
      <c r="G102" s="2">
        <v>3</v>
      </c>
      <c r="H102" s="2" t="s">
        <v>325</v>
      </c>
      <c r="I102" s="2" t="s">
        <v>971</v>
      </c>
      <c r="J102" s="14" t="s">
        <v>240</v>
      </c>
      <c r="K102" s="2" t="s">
        <v>349</v>
      </c>
      <c r="L102" s="14" t="s">
        <v>308</v>
      </c>
      <c r="M102" s="14" t="s">
        <v>919</v>
      </c>
      <c r="N102" s="2" t="s">
        <v>1050</v>
      </c>
      <c r="O102" s="10">
        <v>25</v>
      </c>
      <c r="P102" s="10"/>
      <c r="Q102" s="10"/>
      <c r="R102" s="26"/>
      <c r="S102" s="26"/>
      <c r="T102" s="26"/>
      <c r="U102" s="47">
        <v>1200</v>
      </c>
      <c r="V102" s="47">
        <v>48</v>
      </c>
      <c r="X102" s="22">
        <v>4</v>
      </c>
      <c r="AB102" s="47"/>
      <c r="AF102" s="22">
        <v>100</v>
      </c>
      <c r="AG102">
        <v>4</v>
      </c>
      <c r="AH102">
        <v>0</v>
      </c>
      <c r="AI102">
        <v>0</v>
      </c>
      <c r="AJ102" s="7">
        <v>4</v>
      </c>
      <c r="BC102" s="7">
        <v>4</v>
      </c>
      <c r="BG102" s="7"/>
      <c r="BP102" s="36"/>
      <c r="BS102" s="20"/>
      <c r="BW102" s="19">
        <v>1200</v>
      </c>
      <c r="BX102" s="19">
        <v>48</v>
      </c>
      <c r="CJ102" s="17">
        <v>1408</v>
      </c>
      <c r="CK102" s="2" t="s">
        <v>349</v>
      </c>
      <c r="CL102" t="s">
        <v>35</v>
      </c>
    </row>
    <row r="103" spans="1:89" ht="12.75">
      <c r="A103" s="9">
        <v>1408</v>
      </c>
      <c r="B103" s="14" t="s">
        <v>756</v>
      </c>
      <c r="C103" s="14" t="s">
        <v>214</v>
      </c>
      <c r="D103" s="14" t="s">
        <v>189</v>
      </c>
      <c r="E103" s="14" t="s">
        <v>196</v>
      </c>
      <c r="F103" s="35" t="s">
        <v>159</v>
      </c>
      <c r="G103" s="2">
        <v>3</v>
      </c>
      <c r="H103" s="2" t="s">
        <v>325</v>
      </c>
      <c r="I103" s="2" t="s">
        <v>1262</v>
      </c>
      <c r="J103" s="14" t="s">
        <v>240</v>
      </c>
      <c r="K103" s="2" t="s">
        <v>357</v>
      </c>
      <c r="L103" s="14" t="s">
        <v>308</v>
      </c>
      <c r="M103" s="14" t="s">
        <v>1210</v>
      </c>
      <c r="N103" s="2" t="s">
        <v>1050</v>
      </c>
      <c r="O103" s="10">
        <v>25</v>
      </c>
      <c r="P103" s="10"/>
      <c r="Q103" s="10"/>
      <c r="R103" s="26"/>
      <c r="S103" s="26"/>
      <c r="T103" s="26"/>
      <c r="U103" s="47">
        <v>1170</v>
      </c>
      <c r="V103" s="47">
        <v>46.8</v>
      </c>
      <c r="X103" s="22">
        <v>3.9</v>
      </c>
      <c r="AB103" s="47"/>
      <c r="AF103" s="22">
        <v>97.5</v>
      </c>
      <c r="AG103">
        <v>3</v>
      </c>
      <c r="AH103">
        <v>18</v>
      </c>
      <c r="AI103">
        <v>0</v>
      </c>
      <c r="AJ103" s="7">
        <v>3.9</v>
      </c>
      <c r="BC103" s="7">
        <v>3.9</v>
      </c>
      <c r="BP103" s="36"/>
      <c r="BS103" s="20"/>
      <c r="BW103" s="19">
        <v>1170</v>
      </c>
      <c r="BX103" s="19">
        <v>46.8</v>
      </c>
      <c r="CJ103" s="17">
        <v>1408</v>
      </c>
      <c r="CK103" s="2" t="s">
        <v>357</v>
      </c>
    </row>
    <row r="105" spans="1:89" ht="12.75">
      <c r="A105" s="9">
        <v>1408</v>
      </c>
      <c r="B105" s="14" t="s">
        <v>831</v>
      </c>
      <c r="C105" s="14" t="s">
        <v>1018</v>
      </c>
      <c r="D105" s="14" t="s">
        <v>53</v>
      </c>
      <c r="E105" s="14" t="s">
        <v>184</v>
      </c>
      <c r="F105" s="35" t="s">
        <v>174</v>
      </c>
      <c r="G105" s="2"/>
      <c r="H105" s="2" t="s">
        <v>325</v>
      </c>
      <c r="I105" s="2" t="s">
        <v>294</v>
      </c>
      <c r="J105" s="14" t="s">
        <v>240</v>
      </c>
      <c r="K105" s="2" t="s">
        <v>328</v>
      </c>
      <c r="L105" s="14" t="s">
        <v>308</v>
      </c>
      <c r="M105" s="14" t="s">
        <v>241</v>
      </c>
      <c r="N105" s="2" t="s">
        <v>1042</v>
      </c>
      <c r="O105" s="10">
        <v>5</v>
      </c>
      <c r="P105" s="10"/>
      <c r="Q105" s="10"/>
      <c r="R105" s="26"/>
      <c r="S105" s="26"/>
      <c r="T105" s="26"/>
      <c r="U105" s="47">
        <v>252.00000000000003</v>
      </c>
      <c r="V105" s="47">
        <v>50.400000000000006</v>
      </c>
      <c r="X105" s="22">
        <v>4.2</v>
      </c>
      <c r="AC105">
        <v>21</v>
      </c>
      <c r="AD105">
        <v>0</v>
      </c>
      <c r="AE105">
        <v>0</v>
      </c>
      <c r="AF105" s="22">
        <v>21</v>
      </c>
      <c r="AG105">
        <v>4</v>
      </c>
      <c r="AH105">
        <v>4</v>
      </c>
      <c r="AI105">
        <v>0</v>
      </c>
      <c r="AJ105" s="7">
        <v>4.2</v>
      </c>
      <c r="BD105" s="7">
        <v>4.2</v>
      </c>
      <c r="BP105" s="36"/>
      <c r="BS105" s="20"/>
      <c r="BW105" s="19">
        <v>252.00000000000003</v>
      </c>
      <c r="BX105" s="19">
        <v>50.400000000000006</v>
      </c>
      <c r="CJ105" s="17">
        <v>1408</v>
      </c>
      <c r="CK105" s="2" t="s">
        <v>328</v>
      </c>
    </row>
    <row r="106" spans="1:89" ht="12.75">
      <c r="A106" s="9"/>
      <c r="B106" s="14"/>
      <c r="C106" s="14"/>
      <c r="D106" s="14"/>
      <c r="E106" s="14"/>
      <c r="F106" s="35"/>
      <c r="G106" s="2"/>
      <c r="H106" s="2"/>
      <c r="I106" s="2"/>
      <c r="J106" s="14"/>
      <c r="K106" s="2"/>
      <c r="L106" s="14"/>
      <c r="M106" s="14"/>
      <c r="N106" s="2"/>
      <c r="O106" s="10"/>
      <c r="P106" s="10"/>
      <c r="Q106" s="10"/>
      <c r="R106" s="26"/>
      <c r="S106" s="26"/>
      <c r="T106" s="26"/>
      <c r="U106" s="47"/>
      <c r="V106" s="47"/>
      <c r="W106" s="22"/>
      <c r="X106" s="22"/>
      <c r="AB106" s="47"/>
      <c r="AV106" s="7"/>
      <c r="AW106" s="7"/>
      <c r="BE106" s="17"/>
      <c r="BF106" s="17"/>
      <c r="BP106" s="36"/>
      <c r="BS106" s="20"/>
      <c r="CJ106" s="17"/>
      <c r="CK106" s="2"/>
    </row>
    <row r="107" spans="1:89" ht="12.75">
      <c r="A107" s="9">
        <v>1409</v>
      </c>
      <c r="B107" s="14" t="s">
        <v>756</v>
      </c>
      <c r="C107" s="14" t="s">
        <v>1018</v>
      </c>
      <c r="D107" s="14" t="s">
        <v>53</v>
      </c>
      <c r="E107" s="14" t="s">
        <v>184</v>
      </c>
      <c r="F107" s="35" t="s">
        <v>175</v>
      </c>
      <c r="G107" s="2"/>
      <c r="H107" s="2" t="s">
        <v>325</v>
      </c>
      <c r="I107" s="2" t="s">
        <v>988</v>
      </c>
      <c r="J107" s="14" t="s">
        <v>240</v>
      </c>
      <c r="K107" s="2" t="s">
        <v>349</v>
      </c>
      <c r="L107" s="14" t="s">
        <v>308</v>
      </c>
      <c r="M107" s="14" t="s">
        <v>919</v>
      </c>
      <c r="N107" s="2" t="s">
        <v>1042</v>
      </c>
      <c r="O107" s="10">
        <v>5</v>
      </c>
      <c r="P107" s="10"/>
      <c r="Q107" s="10"/>
      <c r="R107" s="26"/>
      <c r="S107" s="26"/>
      <c r="T107" s="26"/>
      <c r="U107" s="47">
        <v>252.00000000000003</v>
      </c>
      <c r="V107" s="47">
        <v>50.400000000000006</v>
      </c>
      <c r="W107" s="22"/>
      <c r="X107" s="22">
        <v>4.2</v>
      </c>
      <c r="AB107" s="47"/>
      <c r="AC107">
        <v>21</v>
      </c>
      <c r="AD107">
        <v>0</v>
      </c>
      <c r="AE107">
        <v>0</v>
      </c>
      <c r="AF107" s="22">
        <v>21</v>
      </c>
      <c r="AG107">
        <v>4</v>
      </c>
      <c r="AH107">
        <v>4</v>
      </c>
      <c r="AI107">
        <v>0</v>
      </c>
      <c r="AJ107" s="7">
        <v>4.2</v>
      </c>
      <c r="AV107" s="7"/>
      <c r="AW107" s="7"/>
      <c r="BD107" s="7">
        <v>4.2</v>
      </c>
      <c r="BE107" s="17"/>
      <c r="BF107" s="17"/>
      <c r="BP107" s="36"/>
      <c r="BS107" s="20"/>
      <c r="BW107" s="19">
        <v>252.00000000000003</v>
      </c>
      <c r="BX107" s="19">
        <v>50.400000000000006</v>
      </c>
      <c r="CJ107" s="17">
        <v>1409</v>
      </c>
      <c r="CK107" s="2" t="s">
        <v>349</v>
      </c>
    </row>
    <row r="109" spans="1:90" ht="12.75">
      <c r="A109" s="9">
        <v>1408</v>
      </c>
      <c r="B109" s="14" t="s">
        <v>831</v>
      </c>
      <c r="C109" s="14" t="s">
        <v>1018</v>
      </c>
      <c r="D109" s="14" t="s">
        <v>190</v>
      </c>
      <c r="E109" s="14" t="s">
        <v>185</v>
      </c>
      <c r="F109" s="35" t="s">
        <v>176</v>
      </c>
      <c r="G109" s="2"/>
      <c r="H109" s="2" t="s">
        <v>325</v>
      </c>
      <c r="I109" s="2" t="s">
        <v>365</v>
      </c>
      <c r="J109" s="14" t="s">
        <v>240</v>
      </c>
      <c r="K109" s="2" t="s">
        <v>333</v>
      </c>
      <c r="L109" s="14" t="s">
        <v>306</v>
      </c>
      <c r="M109" s="14" t="s">
        <v>263</v>
      </c>
      <c r="N109" s="2" t="s">
        <v>393</v>
      </c>
      <c r="O109" s="10">
        <v>11.666666666666666</v>
      </c>
      <c r="P109" s="10"/>
      <c r="Q109" s="10"/>
      <c r="R109" s="26"/>
      <c r="S109" s="26"/>
      <c r="T109" s="26"/>
      <c r="U109" s="47">
        <v>840</v>
      </c>
      <c r="V109" s="47">
        <v>72</v>
      </c>
      <c r="W109" s="22"/>
      <c r="X109" s="22">
        <v>6</v>
      </c>
      <c r="AB109" s="47"/>
      <c r="AF109" s="22">
        <v>70</v>
      </c>
      <c r="AG109">
        <v>6</v>
      </c>
      <c r="AH109">
        <v>0</v>
      </c>
      <c r="AI109">
        <v>0</v>
      </c>
      <c r="AJ109" s="7">
        <v>6</v>
      </c>
      <c r="AV109" s="7"/>
      <c r="AW109" s="7"/>
      <c r="BD109" s="7"/>
      <c r="BE109" s="17"/>
      <c r="BF109" s="17"/>
      <c r="BG109" s="7">
        <v>6</v>
      </c>
      <c r="BP109" s="36"/>
      <c r="BS109" s="20"/>
      <c r="BW109" s="19">
        <v>840</v>
      </c>
      <c r="BX109" s="19">
        <v>72</v>
      </c>
      <c r="CJ109" s="17">
        <v>1408</v>
      </c>
      <c r="CK109" s="2" t="s">
        <v>333</v>
      </c>
      <c r="CL109" t="s">
        <v>22</v>
      </c>
    </row>
    <row r="110" spans="1:89" ht="12.75">
      <c r="A110" s="9">
        <v>1408</v>
      </c>
      <c r="B110" s="14" t="s">
        <v>831</v>
      </c>
      <c r="C110" s="14" t="s">
        <v>1018</v>
      </c>
      <c r="D110" s="14" t="s">
        <v>190</v>
      </c>
      <c r="E110" s="14" t="s">
        <v>185</v>
      </c>
      <c r="F110" s="35" t="s">
        <v>177</v>
      </c>
      <c r="G110" s="2"/>
      <c r="H110" s="2" t="s">
        <v>325</v>
      </c>
      <c r="I110" s="2" t="s">
        <v>383</v>
      </c>
      <c r="J110" s="14" t="s">
        <v>240</v>
      </c>
      <c r="K110" s="2" t="s">
        <v>341</v>
      </c>
      <c r="L110" s="14" t="s">
        <v>306</v>
      </c>
      <c r="M110" s="14" t="s">
        <v>576</v>
      </c>
      <c r="N110" s="2" t="s">
        <v>393</v>
      </c>
      <c r="O110" s="10">
        <v>11.666666666666666</v>
      </c>
      <c r="P110" s="10"/>
      <c r="Q110" s="10"/>
      <c r="R110" s="26"/>
      <c r="S110" s="26"/>
      <c r="T110" s="26"/>
      <c r="U110" s="47">
        <v>840</v>
      </c>
      <c r="V110" s="47">
        <v>72</v>
      </c>
      <c r="W110" s="22"/>
      <c r="X110" s="22">
        <v>6</v>
      </c>
      <c r="AB110" s="47"/>
      <c r="AF110" s="22">
        <v>70</v>
      </c>
      <c r="AG110">
        <v>6</v>
      </c>
      <c r="AH110">
        <v>0</v>
      </c>
      <c r="AI110">
        <v>0</v>
      </c>
      <c r="AJ110" s="7">
        <v>6</v>
      </c>
      <c r="AV110" s="7"/>
      <c r="AW110" s="7"/>
      <c r="BD110" s="7"/>
      <c r="BE110" s="17"/>
      <c r="BF110" s="17"/>
      <c r="BG110" s="7">
        <v>6</v>
      </c>
      <c r="BP110" s="36"/>
      <c r="BS110" s="20"/>
      <c r="BW110" s="19">
        <v>840</v>
      </c>
      <c r="BX110" s="19">
        <v>72</v>
      </c>
      <c r="CJ110" s="17">
        <v>1408</v>
      </c>
      <c r="CK110" s="2" t="s">
        <v>341</v>
      </c>
    </row>
    <row r="111" spans="1:89" ht="12.75">
      <c r="A111" s="9">
        <v>1408</v>
      </c>
      <c r="B111" s="14" t="s">
        <v>831</v>
      </c>
      <c r="C111" s="14" t="s">
        <v>1018</v>
      </c>
      <c r="D111" s="14" t="s">
        <v>190</v>
      </c>
      <c r="E111" s="14" t="s">
        <v>185</v>
      </c>
      <c r="F111" s="35" t="s">
        <v>178</v>
      </c>
      <c r="G111" s="2"/>
      <c r="H111" s="2" t="s">
        <v>325</v>
      </c>
      <c r="I111" s="2" t="s">
        <v>649</v>
      </c>
      <c r="J111" s="14" t="s">
        <v>240</v>
      </c>
      <c r="K111" s="2" t="s">
        <v>340</v>
      </c>
      <c r="L111" s="14" t="s">
        <v>308</v>
      </c>
      <c r="M111" s="14" t="s">
        <v>573</v>
      </c>
      <c r="N111" s="2" t="s">
        <v>1242</v>
      </c>
      <c r="O111" s="10">
        <v>11.666666666666666</v>
      </c>
      <c r="P111" s="10"/>
      <c r="Q111" s="10"/>
      <c r="R111" s="26"/>
      <c r="S111" s="26"/>
      <c r="T111" s="26"/>
      <c r="U111" s="47">
        <v>588</v>
      </c>
      <c r="V111" s="47">
        <v>50.400000000000006</v>
      </c>
      <c r="W111" s="22"/>
      <c r="X111" s="22">
        <v>4.2</v>
      </c>
      <c r="AB111" s="47"/>
      <c r="AC111">
        <v>49</v>
      </c>
      <c r="AD111">
        <v>0</v>
      </c>
      <c r="AE111">
        <v>0</v>
      </c>
      <c r="AF111" s="22">
        <v>49</v>
      </c>
      <c r="AG111">
        <v>5</v>
      </c>
      <c r="AH111">
        <v>4</v>
      </c>
      <c r="AI111">
        <v>0</v>
      </c>
      <c r="AJ111" s="7">
        <v>4.2</v>
      </c>
      <c r="AK111" s="22"/>
      <c r="BP111" s="36"/>
      <c r="BS111" s="20"/>
      <c r="BW111" s="19">
        <v>588</v>
      </c>
      <c r="BX111" s="19">
        <v>50.400000000000006</v>
      </c>
      <c r="CJ111" s="17">
        <v>1408</v>
      </c>
      <c r="CK111" s="2" t="s">
        <v>340</v>
      </c>
    </row>
    <row r="112" spans="1:89" ht="12.75">
      <c r="A112" s="9">
        <v>1408</v>
      </c>
      <c r="B112" s="14" t="s">
        <v>831</v>
      </c>
      <c r="C112" s="14" t="s">
        <v>1018</v>
      </c>
      <c r="D112" s="14" t="s">
        <v>190</v>
      </c>
      <c r="E112" s="14" t="s">
        <v>185</v>
      </c>
      <c r="F112" s="35" t="s">
        <v>179</v>
      </c>
      <c r="G112" s="2"/>
      <c r="H112" s="2" t="s">
        <v>325</v>
      </c>
      <c r="I112" s="2" t="s">
        <v>364</v>
      </c>
      <c r="J112" s="14" t="s">
        <v>240</v>
      </c>
      <c r="K112" s="2" t="s">
        <v>333</v>
      </c>
      <c r="L112" s="14" t="s">
        <v>306</v>
      </c>
      <c r="M112" s="14" t="s">
        <v>263</v>
      </c>
      <c r="N112" s="2" t="s">
        <v>430</v>
      </c>
      <c r="O112" s="10">
        <v>2</v>
      </c>
      <c r="P112" s="10"/>
      <c r="Q112" s="10"/>
      <c r="R112" s="26"/>
      <c r="S112" s="26"/>
      <c r="T112" s="26"/>
      <c r="U112" s="47">
        <v>144</v>
      </c>
      <c r="V112" s="47">
        <v>72</v>
      </c>
      <c r="W112" s="22"/>
      <c r="X112" s="22">
        <v>6</v>
      </c>
      <c r="AB112" s="47"/>
      <c r="AC112">
        <v>12</v>
      </c>
      <c r="AD112">
        <v>0</v>
      </c>
      <c r="AE112">
        <v>0</v>
      </c>
      <c r="AF112" s="22">
        <v>12</v>
      </c>
      <c r="AG112">
        <v>6</v>
      </c>
      <c r="AH112">
        <v>0</v>
      </c>
      <c r="AI112">
        <v>0</v>
      </c>
      <c r="AJ112" s="7">
        <v>6</v>
      </c>
      <c r="AX112" s="7">
        <v>6</v>
      </c>
      <c r="BP112" s="36"/>
      <c r="BS112" s="20"/>
      <c r="BW112" s="19">
        <v>144</v>
      </c>
      <c r="BX112" s="19">
        <v>72</v>
      </c>
      <c r="CJ112" s="17">
        <v>1408</v>
      </c>
      <c r="CK112" s="2" t="s">
        <v>333</v>
      </c>
    </row>
    <row r="113" spans="1:89" ht="12.75">
      <c r="A113" s="9">
        <v>1408</v>
      </c>
      <c r="B113" s="14" t="s">
        <v>831</v>
      </c>
      <c r="C113" s="14" t="s">
        <v>1018</v>
      </c>
      <c r="D113" s="14" t="s">
        <v>190</v>
      </c>
      <c r="E113" s="14" t="s">
        <v>185</v>
      </c>
      <c r="F113" s="35" t="s">
        <v>180</v>
      </c>
      <c r="G113" s="2"/>
      <c r="H113" s="2" t="s">
        <v>325</v>
      </c>
      <c r="I113" s="2" t="s">
        <v>632</v>
      </c>
      <c r="J113" s="14" t="s">
        <v>240</v>
      </c>
      <c r="K113" s="2" t="s">
        <v>343</v>
      </c>
      <c r="L113" s="14" t="s">
        <v>308</v>
      </c>
      <c r="M113" s="14" t="s">
        <v>580</v>
      </c>
      <c r="N113" s="2" t="s">
        <v>432</v>
      </c>
      <c r="O113" s="10">
        <v>1</v>
      </c>
      <c r="P113" s="10"/>
      <c r="Q113" s="10"/>
      <c r="R113" s="26"/>
      <c r="S113" s="26"/>
      <c r="T113" s="26"/>
      <c r="U113" s="47">
        <v>60</v>
      </c>
      <c r="V113" s="47">
        <v>60</v>
      </c>
      <c r="X113" s="22">
        <v>5</v>
      </c>
      <c r="AB113" s="47"/>
      <c r="AC113">
        <v>5</v>
      </c>
      <c r="AD113">
        <v>0</v>
      </c>
      <c r="AE113">
        <v>0</v>
      </c>
      <c r="AF113" s="22">
        <v>5</v>
      </c>
      <c r="AG113">
        <v>5</v>
      </c>
      <c r="AH113">
        <v>0</v>
      </c>
      <c r="AI113">
        <v>0</v>
      </c>
      <c r="AJ113" s="7">
        <v>5</v>
      </c>
      <c r="AV113" s="7"/>
      <c r="AX113" s="7">
        <v>5</v>
      </c>
      <c r="BP113" s="36"/>
      <c r="BS113" s="20"/>
      <c r="BW113" s="19">
        <v>60</v>
      </c>
      <c r="BX113" s="19">
        <v>60</v>
      </c>
      <c r="CJ113" s="17">
        <v>1408</v>
      </c>
      <c r="CK113" s="2" t="s">
        <v>343</v>
      </c>
    </row>
    <row r="114" spans="1:89" ht="12.75">
      <c r="A114" s="9">
        <v>1408</v>
      </c>
      <c r="B114" s="14" t="s">
        <v>831</v>
      </c>
      <c r="C114" s="14" t="s">
        <v>1018</v>
      </c>
      <c r="D114" s="14" t="s">
        <v>190</v>
      </c>
      <c r="E114" s="14" t="s">
        <v>185</v>
      </c>
      <c r="F114" s="35" t="s">
        <v>181</v>
      </c>
      <c r="G114" s="2"/>
      <c r="H114" s="2" t="s">
        <v>325</v>
      </c>
      <c r="I114" s="2" t="s">
        <v>295</v>
      </c>
      <c r="J114" s="14" t="s">
        <v>240</v>
      </c>
      <c r="K114" s="2" t="s">
        <v>328</v>
      </c>
      <c r="L114" s="14" t="s">
        <v>308</v>
      </c>
      <c r="M114" s="14" t="s">
        <v>241</v>
      </c>
      <c r="N114" s="2" t="s">
        <v>1060</v>
      </c>
      <c r="O114" s="10">
        <v>2</v>
      </c>
      <c r="P114" s="10"/>
      <c r="Q114" s="10"/>
      <c r="R114" s="26"/>
      <c r="S114" s="26"/>
      <c r="T114" s="26"/>
      <c r="U114" s="47">
        <v>100.80000000000001</v>
      </c>
      <c r="V114" s="47">
        <v>50.400000000000006</v>
      </c>
      <c r="X114" s="22">
        <v>4.2</v>
      </c>
      <c r="AB114" s="47"/>
      <c r="AC114">
        <v>4</v>
      </c>
      <c r="AD114">
        <v>4</v>
      </c>
      <c r="AE114">
        <v>0</v>
      </c>
      <c r="AF114" s="22">
        <v>4.2</v>
      </c>
      <c r="AG114">
        <v>4</v>
      </c>
      <c r="AH114">
        <v>4</v>
      </c>
      <c r="AI114">
        <v>0</v>
      </c>
      <c r="AJ114" s="7">
        <v>4.2</v>
      </c>
      <c r="AU114" s="7"/>
      <c r="AY114" s="7"/>
      <c r="AZ114" s="17"/>
      <c r="BB114" s="7">
        <v>4.2</v>
      </c>
      <c r="BP114" s="36"/>
      <c r="BS114" s="20"/>
      <c r="BW114" s="19">
        <v>100.80000000000001</v>
      </c>
      <c r="BX114" s="19">
        <v>50.400000000000006</v>
      </c>
      <c r="CJ114" s="17">
        <v>1408</v>
      </c>
      <c r="CK114" s="2" t="s">
        <v>328</v>
      </c>
    </row>
    <row r="115" spans="1:90" ht="12.75">
      <c r="A115" s="9">
        <v>1408</v>
      </c>
      <c r="B115" s="14" t="s">
        <v>831</v>
      </c>
      <c r="C115" s="14" t="s">
        <v>1018</v>
      </c>
      <c r="D115" s="14" t="s">
        <v>190</v>
      </c>
      <c r="E115" s="14" t="s">
        <v>185</v>
      </c>
      <c r="F115" s="35" t="s">
        <v>182</v>
      </c>
      <c r="G115" s="2"/>
      <c r="H115" s="2" t="s">
        <v>325</v>
      </c>
      <c r="I115" s="2" t="s">
        <v>377</v>
      </c>
      <c r="J115" s="14" t="s">
        <v>240</v>
      </c>
      <c r="K115" s="2" t="s">
        <v>347</v>
      </c>
      <c r="L115" s="14" t="s">
        <v>308</v>
      </c>
      <c r="M115" s="14" t="s">
        <v>864</v>
      </c>
      <c r="N115" s="2" t="s">
        <v>485</v>
      </c>
      <c r="O115" s="10">
        <v>1</v>
      </c>
      <c r="P115" s="10"/>
      <c r="Q115" s="10"/>
      <c r="R115" s="26"/>
      <c r="S115" s="26"/>
      <c r="T115" s="26"/>
      <c r="U115" s="47">
        <v>49.8</v>
      </c>
      <c r="V115" s="47">
        <v>49.8</v>
      </c>
      <c r="W115" s="22"/>
      <c r="X115" s="22">
        <v>4.15</v>
      </c>
      <c r="AC115">
        <v>4</v>
      </c>
      <c r="AD115">
        <v>3</v>
      </c>
      <c r="AE115">
        <v>0</v>
      </c>
      <c r="AF115" s="22">
        <v>4.15</v>
      </c>
      <c r="AG115">
        <v>4</v>
      </c>
      <c r="AH115">
        <v>3</v>
      </c>
      <c r="AI115">
        <v>0</v>
      </c>
      <c r="AJ115" s="7">
        <v>4.15</v>
      </c>
      <c r="AK115" s="22"/>
      <c r="AX115" s="7">
        <v>4.15</v>
      </c>
      <c r="BS115" s="20"/>
      <c r="BW115" s="19">
        <v>49.8</v>
      </c>
      <c r="BX115" s="19">
        <v>49.8</v>
      </c>
      <c r="CJ115" s="17">
        <v>1408</v>
      </c>
      <c r="CK115" s="2" t="s">
        <v>347</v>
      </c>
      <c r="CL115" t="s">
        <v>806</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6.xml><?xml version="1.0" encoding="utf-8"?>
<worksheet xmlns="http://schemas.openxmlformats.org/spreadsheetml/2006/main" xmlns:r="http://schemas.openxmlformats.org/officeDocument/2006/relationships">
  <sheetPr>
    <tabColor indexed="16"/>
  </sheetPr>
  <dimension ref="A1:DA8"/>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5.7109375" style="0" customWidth="1"/>
    <col min="2" max="2" width="8.2812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28.00390625" style="0" customWidth="1"/>
    <col min="10" max="10" width="7.57421875" style="0" customWidth="1"/>
    <col min="11" max="11" width="23.28125" style="0" customWidth="1"/>
    <col min="12" max="12" width="6.28125" style="0" customWidth="1"/>
    <col min="13" max="13" width="7.57421875" style="0" customWidth="1"/>
    <col min="14" max="14" width="10.851562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3.8515625" style="0" customWidth="1"/>
    <col min="72" max="74" width="19.00390625" style="0" customWidth="1"/>
    <col min="75" max="75" width="9.281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23.28125" style="0" customWidth="1"/>
    <col min="90" max="90" width="9.421875" style="0" customWidth="1"/>
    <col min="91" max="91" width="13.421875" style="0" customWidth="1"/>
  </cols>
  <sheetData>
    <row r="1" spans="1:88" ht="12.75">
      <c r="A1" s="14"/>
      <c r="B1" s="14"/>
      <c r="C1" s="4" t="s">
        <v>336</v>
      </c>
      <c r="D1" s="3"/>
      <c r="E1" s="18"/>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23"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23"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218</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31"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105"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row>
    <row r="8" spans="1:76" ht="12.75">
      <c r="A8" s="9"/>
      <c r="B8" s="14"/>
      <c r="C8" s="14"/>
      <c r="D8" s="14"/>
      <c r="E8" s="14"/>
      <c r="F8" s="2"/>
      <c r="G8" s="2"/>
      <c r="H8" s="2"/>
      <c r="I8" s="2"/>
      <c r="J8" s="14"/>
      <c r="L8" s="14"/>
      <c r="M8" s="14"/>
      <c r="N8" s="2"/>
      <c r="O8" s="10"/>
      <c r="P8" s="10"/>
      <c r="Q8" s="10"/>
      <c r="R8" s="27"/>
      <c r="S8" s="26"/>
      <c r="T8" s="26"/>
      <c r="U8" s="47"/>
      <c r="V8" s="47"/>
      <c r="X8" s="22"/>
      <c r="Y8" s="13"/>
      <c r="Z8" s="13"/>
      <c r="AA8" s="13"/>
      <c r="AC8" s="13"/>
      <c r="AD8" s="13"/>
      <c r="AE8" s="13"/>
      <c r="AJ8" s="22"/>
      <c r="AM8" s="17"/>
      <c r="AN8" s="17"/>
      <c r="AO8" s="17"/>
      <c r="AY8" s="6"/>
      <c r="BG8" s="22"/>
      <c r="BL8" s="36"/>
      <c r="BM8" s="36"/>
      <c r="BN8" s="36"/>
      <c r="BO8" s="22"/>
      <c r="BP8" s="22"/>
      <c r="BQ8" s="38"/>
      <c r="BR8" s="38"/>
      <c r="BS8" s="20"/>
      <c r="BT8" s="36"/>
      <c r="BV8" s="38"/>
      <c r="BW8" s="47"/>
      <c r="BX8" s="47"/>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7.xml><?xml version="1.0" encoding="utf-8"?>
<worksheet xmlns="http://schemas.openxmlformats.org/spreadsheetml/2006/main" xmlns:r="http://schemas.openxmlformats.org/officeDocument/2006/relationships">
  <sheetPr>
    <tabColor indexed="17"/>
  </sheetPr>
  <dimension ref="A1:DC18"/>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5.7109375" style="0" customWidth="1"/>
    <col min="2" max="2" width="8.2812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45.57421875" style="0" customWidth="1"/>
    <col min="10" max="10" width="7.57421875" style="0" customWidth="1"/>
    <col min="11" max="11" width="35.8515625" style="0" customWidth="1"/>
    <col min="12" max="12" width="6.28125" style="0" customWidth="1"/>
    <col min="13" max="13" width="7.57421875" style="0" customWidth="1"/>
    <col min="14" max="14" width="15.71093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3.8515625" style="0" customWidth="1"/>
    <col min="72" max="74" width="19.00390625" style="0" customWidth="1"/>
    <col min="75" max="75" width="9.281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35.8515625" style="0" customWidth="1"/>
    <col min="90" max="90" width="71.421875" style="0" customWidth="1"/>
    <col min="91" max="91" width="13.421875" style="0" customWidth="1"/>
  </cols>
  <sheetData>
    <row r="1" spans="1:88" ht="12.75">
      <c r="A1" s="14"/>
      <c r="B1" s="9" t="s">
        <v>1291</v>
      </c>
      <c r="D1" s="3"/>
      <c r="E1" s="4" t="s">
        <v>337</v>
      </c>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218</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107"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c r="DB7" s="1"/>
      <c r="DC7" s="1"/>
    </row>
    <row r="9" spans="1:89" ht="12.75">
      <c r="A9" s="15">
        <v>1406</v>
      </c>
      <c r="B9" s="14" t="s">
        <v>756</v>
      </c>
      <c r="C9" s="14" t="s">
        <v>1018</v>
      </c>
      <c r="D9" s="14" t="s">
        <v>8</v>
      </c>
      <c r="E9" s="14" t="s">
        <v>192</v>
      </c>
      <c r="F9" s="2" t="s">
        <v>29</v>
      </c>
      <c r="G9" s="2">
        <v>1</v>
      </c>
      <c r="H9" s="2" t="s">
        <v>1291</v>
      </c>
      <c r="I9" s="2" t="s">
        <v>1304</v>
      </c>
      <c r="J9" s="14" t="s">
        <v>240</v>
      </c>
      <c r="K9" s="2" t="s">
        <v>1293</v>
      </c>
      <c r="L9" s="14" t="s">
        <v>1287</v>
      </c>
      <c r="M9" s="14" t="s">
        <v>578</v>
      </c>
      <c r="N9" s="2" t="s">
        <v>1060</v>
      </c>
      <c r="O9" s="10">
        <v>2</v>
      </c>
      <c r="P9" s="10"/>
      <c r="Q9" s="10"/>
      <c r="R9" s="26"/>
      <c r="S9" s="26"/>
      <c r="T9" s="26"/>
      <c r="U9" s="47">
        <v>120</v>
      </c>
      <c r="V9" s="47">
        <v>60</v>
      </c>
      <c r="X9" s="6">
        <v>5</v>
      </c>
      <c r="AC9">
        <v>10</v>
      </c>
      <c r="AD9">
        <v>0</v>
      </c>
      <c r="AE9">
        <v>0</v>
      </c>
      <c r="AF9" s="22">
        <v>10</v>
      </c>
      <c r="AG9">
        <v>5</v>
      </c>
      <c r="AH9">
        <v>0</v>
      </c>
      <c r="AI9">
        <v>0</v>
      </c>
      <c r="AJ9" s="22">
        <v>5</v>
      </c>
      <c r="AK9" s="22"/>
      <c r="AX9" s="7"/>
      <c r="AY9" s="17"/>
      <c r="AZ9" s="17"/>
      <c r="BB9" s="22">
        <v>5</v>
      </c>
      <c r="BG9" s="22"/>
      <c r="BP9" s="36"/>
      <c r="BS9" s="20"/>
      <c r="BW9" s="19">
        <v>120</v>
      </c>
      <c r="BX9" s="19">
        <v>60</v>
      </c>
      <c r="CJ9">
        <v>1406</v>
      </c>
      <c r="CK9" s="2" t="s">
        <v>1293</v>
      </c>
    </row>
    <row r="11" spans="1:90" ht="12.75">
      <c r="A11" s="15">
        <v>1406</v>
      </c>
      <c r="B11" s="14" t="s">
        <v>756</v>
      </c>
      <c r="C11" s="14" t="s">
        <v>1018</v>
      </c>
      <c r="D11" s="14" t="s">
        <v>8</v>
      </c>
      <c r="E11" s="14" t="s">
        <v>192</v>
      </c>
      <c r="F11" s="2" t="s">
        <v>30</v>
      </c>
      <c r="G11" s="2">
        <v>2</v>
      </c>
      <c r="H11" t="s">
        <v>1291</v>
      </c>
      <c r="I11" t="s">
        <v>553</v>
      </c>
      <c r="J11" s="14" t="s">
        <v>240</v>
      </c>
      <c r="K11" s="2" t="s">
        <v>550</v>
      </c>
      <c r="L11" s="14" t="s">
        <v>1287</v>
      </c>
      <c r="M11" s="14" t="s">
        <v>578</v>
      </c>
      <c r="N11" s="2" t="s">
        <v>1094</v>
      </c>
      <c r="O11" s="10"/>
      <c r="P11" s="5">
        <v>9</v>
      </c>
      <c r="Q11" s="10"/>
      <c r="R11" s="26"/>
      <c r="S11" s="26"/>
      <c r="T11" s="26"/>
      <c r="U11" s="47">
        <v>16.200000000000003</v>
      </c>
      <c r="V11" s="47"/>
      <c r="W11" s="22">
        <v>36.00000000000001</v>
      </c>
      <c r="X11" s="6"/>
      <c r="AF11" s="22">
        <v>1.35</v>
      </c>
      <c r="AK11" s="22">
        <v>3.0000000000000004</v>
      </c>
      <c r="BB11" s="7"/>
      <c r="BG11" s="22"/>
      <c r="BP11" s="36"/>
      <c r="BS11" s="20"/>
      <c r="BW11" s="19">
        <v>16.200000000000003</v>
      </c>
      <c r="CJ11">
        <v>1406</v>
      </c>
      <c r="CK11" s="2" t="s">
        <v>550</v>
      </c>
      <c r="CL11" t="s">
        <v>25</v>
      </c>
    </row>
    <row r="12" spans="1:89" ht="12.75">
      <c r="A12" s="15">
        <v>1406</v>
      </c>
      <c r="B12" s="14" t="s">
        <v>756</v>
      </c>
      <c r="C12" s="14" t="s">
        <v>1018</v>
      </c>
      <c r="D12" s="14" t="s">
        <v>8</v>
      </c>
      <c r="E12" s="14" t="s">
        <v>192</v>
      </c>
      <c r="F12" s="2" t="s">
        <v>31</v>
      </c>
      <c r="G12" s="2">
        <v>2</v>
      </c>
      <c r="H12" t="s">
        <v>1291</v>
      </c>
      <c r="I12" t="s">
        <v>543</v>
      </c>
      <c r="J12" s="14" t="s">
        <v>240</v>
      </c>
      <c r="K12" s="2" t="s">
        <v>552</v>
      </c>
      <c r="L12" s="14" t="s">
        <v>1287</v>
      </c>
      <c r="M12" s="14" t="s">
        <v>574</v>
      </c>
      <c r="N12" s="2" t="s">
        <v>1094</v>
      </c>
      <c r="O12" s="10"/>
      <c r="P12" s="10">
        <v>9</v>
      </c>
      <c r="Q12" s="10"/>
      <c r="R12" s="26"/>
      <c r="S12" s="26"/>
      <c r="T12" s="26"/>
      <c r="U12" s="47">
        <v>16.200000000000003</v>
      </c>
      <c r="V12" s="47"/>
      <c r="W12" s="22">
        <v>36.00000000000001</v>
      </c>
      <c r="X12" s="6"/>
      <c r="AF12" s="22">
        <v>1.35</v>
      </c>
      <c r="AK12" s="22">
        <v>3.0000000000000004</v>
      </c>
      <c r="BB12" s="7"/>
      <c r="BP12" s="36"/>
      <c r="BS12" s="20"/>
      <c r="BW12" s="19">
        <v>16.200000000000003</v>
      </c>
      <c r="CJ12">
        <v>1406</v>
      </c>
      <c r="CK12" s="2" t="s">
        <v>552</v>
      </c>
    </row>
    <row r="14" spans="1:89" ht="12.75">
      <c r="A14" s="15">
        <v>1407</v>
      </c>
      <c r="B14" s="14" t="s">
        <v>756</v>
      </c>
      <c r="C14" s="14" t="s">
        <v>1018</v>
      </c>
      <c r="D14" s="14" t="s">
        <v>9</v>
      </c>
      <c r="E14" s="14" t="s">
        <v>195</v>
      </c>
      <c r="F14" s="2" t="s">
        <v>97</v>
      </c>
      <c r="G14" s="2">
        <v>2</v>
      </c>
      <c r="H14" s="2" t="s">
        <v>1291</v>
      </c>
      <c r="I14" s="2" t="s">
        <v>544</v>
      </c>
      <c r="J14" s="14" t="s">
        <v>240</v>
      </c>
      <c r="K14" s="2" t="s">
        <v>552</v>
      </c>
      <c r="L14" s="14" t="s">
        <v>1287</v>
      </c>
      <c r="M14" s="14" t="s">
        <v>574</v>
      </c>
      <c r="N14" s="2" t="s">
        <v>1094</v>
      </c>
      <c r="O14" s="10"/>
      <c r="P14" s="10">
        <v>18</v>
      </c>
      <c r="Q14" s="10"/>
      <c r="R14" s="26">
        <v>32</v>
      </c>
      <c r="S14" s="26">
        <v>8</v>
      </c>
      <c r="T14" s="26">
        <v>0</v>
      </c>
      <c r="U14" s="47">
        <v>32.4</v>
      </c>
      <c r="W14" s="22">
        <v>36</v>
      </c>
      <c r="X14" s="6"/>
      <c r="AB14" s="47"/>
      <c r="AC14">
        <v>2</v>
      </c>
      <c r="AD14">
        <v>13</v>
      </c>
      <c r="AE14">
        <v>0</v>
      </c>
      <c r="AF14" s="22">
        <v>2.65</v>
      </c>
      <c r="AK14" s="22">
        <v>3</v>
      </c>
      <c r="BS14" s="20"/>
      <c r="BW14" s="19">
        <v>32.4</v>
      </c>
      <c r="BX14" s="19"/>
      <c r="CJ14">
        <v>1407</v>
      </c>
      <c r="CK14" s="2" t="s">
        <v>552</v>
      </c>
    </row>
    <row r="16" spans="1:90" ht="12.75">
      <c r="A16" s="15">
        <v>1407</v>
      </c>
      <c r="B16" s="14" t="s">
        <v>756</v>
      </c>
      <c r="C16" s="14" t="s">
        <v>214</v>
      </c>
      <c r="D16" s="14" t="s">
        <v>188</v>
      </c>
      <c r="E16" s="14" t="s">
        <v>203</v>
      </c>
      <c r="F16" s="35" t="s">
        <v>136</v>
      </c>
      <c r="G16" s="2">
        <v>2</v>
      </c>
      <c r="H16" s="2" t="s">
        <v>1291</v>
      </c>
      <c r="I16" s="2" t="s">
        <v>541</v>
      </c>
      <c r="J16" s="14" t="s">
        <v>240</v>
      </c>
      <c r="K16" s="2" t="s">
        <v>551</v>
      </c>
      <c r="L16" s="14" t="s">
        <v>1287</v>
      </c>
      <c r="M16" s="14" t="s">
        <v>573</v>
      </c>
      <c r="N16" s="2" t="s">
        <v>1094</v>
      </c>
      <c r="O16" s="10"/>
      <c r="P16" s="10">
        <v>18</v>
      </c>
      <c r="Q16" s="10"/>
      <c r="R16" s="26"/>
      <c r="S16" s="26"/>
      <c r="T16" s="26"/>
      <c r="U16" s="47">
        <v>32.4</v>
      </c>
      <c r="W16" s="22">
        <v>36</v>
      </c>
      <c r="X16" s="6"/>
      <c r="AB16" s="47"/>
      <c r="AC16">
        <v>2</v>
      </c>
      <c r="AD16">
        <v>13</v>
      </c>
      <c r="AE16">
        <v>0</v>
      </c>
      <c r="AF16" s="22">
        <v>2.65</v>
      </c>
      <c r="AK16" s="22">
        <v>3</v>
      </c>
      <c r="BS16" s="20"/>
      <c r="BW16" s="19">
        <v>32.4</v>
      </c>
      <c r="BX16" s="19"/>
      <c r="CJ16">
        <v>1407</v>
      </c>
      <c r="CK16" s="2" t="s">
        <v>552</v>
      </c>
      <c r="CL16" t="s">
        <v>965</v>
      </c>
    </row>
    <row r="18" spans="1:89" ht="12.75">
      <c r="A18" s="9">
        <v>1408</v>
      </c>
      <c r="B18" s="14" t="s">
        <v>756</v>
      </c>
      <c r="C18" s="14" t="s">
        <v>214</v>
      </c>
      <c r="D18" s="14" t="s">
        <v>189</v>
      </c>
      <c r="E18" s="14" t="s">
        <v>194</v>
      </c>
      <c r="F18" s="35" t="s">
        <v>164</v>
      </c>
      <c r="G18" s="2">
        <v>2</v>
      </c>
      <c r="H18" s="2" t="s">
        <v>1291</v>
      </c>
      <c r="I18" s="2" t="s">
        <v>1290</v>
      </c>
      <c r="J18" s="14" t="s">
        <v>240</v>
      </c>
      <c r="K18" s="2" t="s">
        <v>1295</v>
      </c>
      <c r="L18" s="14" t="s">
        <v>1287</v>
      </c>
      <c r="M18" s="14" t="s">
        <v>1210</v>
      </c>
      <c r="N18" s="2" t="s">
        <v>1060</v>
      </c>
      <c r="O18" s="10">
        <v>2.25</v>
      </c>
      <c r="P18" s="10"/>
      <c r="Q18" s="10"/>
      <c r="R18" s="26"/>
      <c r="S18" s="26"/>
      <c r="T18" s="26"/>
      <c r="U18" s="47">
        <v>132.3</v>
      </c>
      <c r="V18" s="47">
        <v>58.8</v>
      </c>
      <c r="W18" s="22"/>
      <c r="X18" s="22">
        <v>4.9</v>
      </c>
      <c r="AB18" s="47"/>
      <c r="AC18">
        <v>11</v>
      </c>
      <c r="AD18">
        <v>0</v>
      </c>
      <c r="AE18">
        <v>6</v>
      </c>
      <c r="AF18" s="22">
        <v>11.025</v>
      </c>
      <c r="AG18">
        <v>4</v>
      </c>
      <c r="AH18">
        <v>18</v>
      </c>
      <c r="AI18">
        <v>0</v>
      </c>
      <c r="AJ18" s="7">
        <v>4.9</v>
      </c>
      <c r="AK18" s="22"/>
      <c r="BB18" s="7">
        <v>4.9</v>
      </c>
      <c r="BG18" s="7"/>
      <c r="BP18" s="36"/>
      <c r="BS18" s="20"/>
      <c r="BW18" s="19">
        <v>132.3</v>
      </c>
      <c r="BX18" s="19">
        <v>58.8</v>
      </c>
      <c r="CJ18" s="17">
        <v>1408</v>
      </c>
      <c r="CK18" s="2" t="s">
        <v>1295</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8.xml><?xml version="1.0" encoding="utf-8"?>
<worksheet xmlns="http://schemas.openxmlformats.org/spreadsheetml/2006/main" xmlns:r="http://schemas.openxmlformats.org/officeDocument/2006/relationships">
  <sheetPr>
    <tabColor indexed="18"/>
  </sheetPr>
  <dimension ref="A1:DH32"/>
  <sheetViews>
    <sheetView zoomScale="90" zoomScaleNormal="90" zoomScalePageLayoutView="0" workbookViewId="0" topLeftCell="A1">
      <pane ySplit="7" topLeftCell="A8" activePane="bottomLeft" state="frozen"/>
      <selection pane="topLeft" activeCell="A1" sqref="A1"/>
      <selection pane="bottomLeft" activeCell="C1" sqref="C1"/>
    </sheetView>
  </sheetViews>
  <sheetFormatPr defaultColWidth="9.140625" defaultRowHeight="12.75"/>
  <cols>
    <col min="1" max="7" width="13.7109375" style="0" customWidth="1"/>
    <col min="8" max="8" width="18.8515625" style="0" customWidth="1"/>
    <col min="9" max="9" width="47.28125" style="0" customWidth="1"/>
    <col min="10" max="10" width="13.7109375" style="0" customWidth="1"/>
    <col min="11" max="11" width="39.8515625" style="0" customWidth="1"/>
    <col min="12" max="21" width="13.7109375" style="0" customWidth="1"/>
    <col min="22" max="22" width="14.28125" style="0" customWidth="1"/>
    <col min="23" max="23" width="15.421875" style="0" customWidth="1"/>
    <col min="24" max="28" width="14.28125" style="0" customWidth="1"/>
    <col min="29" max="32" width="13.7109375" style="0" customWidth="1"/>
    <col min="33" max="36" width="14.28125" style="0" customWidth="1"/>
    <col min="37" max="38" width="13.7109375" style="0" customWidth="1"/>
    <col min="39" max="46" width="14.28125" style="0" customWidth="1"/>
    <col min="47" max="56" width="13.7109375" style="0" customWidth="1"/>
    <col min="57" max="57" width="10.140625" style="0" customWidth="1"/>
    <col min="58" max="58" width="8.8515625" style="0" customWidth="1"/>
    <col min="59" max="70" width="13.7109375" style="0" customWidth="1"/>
    <col min="71" max="71" width="13.8515625" style="0" customWidth="1"/>
    <col min="72" max="74" width="19.00390625" style="0" customWidth="1"/>
    <col min="75" max="80" width="13.7109375" style="0" customWidth="1"/>
    <col min="81" max="82" width="15.28125" style="0" customWidth="1"/>
    <col min="83" max="83" width="14.00390625" style="0" customWidth="1"/>
    <col min="84" max="84" width="19.7109375" style="0" customWidth="1"/>
    <col min="85" max="88" width="13.7109375" style="0" customWidth="1"/>
    <col min="89" max="89" width="39.8515625" style="0" customWidth="1"/>
    <col min="90" max="90" width="169.140625" style="0" customWidth="1"/>
    <col min="91" max="91" width="12.7109375" style="0" customWidth="1"/>
  </cols>
  <sheetData>
    <row r="1" spans="1:88" ht="12.75">
      <c r="A1" s="14"/>
      <c r="B1" s="14"/>
      <c r="C1" s="4" t="s">
        <v>337</v>
      </c>
      <c r="D1" s="3"/>
      <c r="E1" s="18"/>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1155</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218</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107"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c r="DB7" s="1"/>
      <c r="DC7" s="1"/>
    </row>
    <row r="15" spans="1:112" ht="12.75">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row>
    <row r="16" spans="1:112" ht="12.75">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row>
    <row r="17" spans="1:112" ht="12.75">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row>
    <row r="18" spans="1:112" ht="12.75">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row>
    <row r="19" spans="1:112" ht="12.7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row>
    <row r="20" spans="1:112" ht="12.75">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row>
    <row r="32" spans="1:112" ht="12.7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9.xml><?xml version="1.0" encoding="utf-8"?>
<worksheet xmlns="http://schemas.openxmlformats.org/spreadsheetml/2006/main" xmlns:r="http://schemas.openxmlformats.org/officeDocument/2006/relationships">
  <sheetPr>
    <tabColor indexed="19"/>
  </sheetPr>
  <dimension ref="A1:DC7"/>
  <sheetViews>
    <sheetView zoomScalePageLayoutView="0" workbookViewId="0" topLeftCell="A1">
      <pane ySplit="7" topLeftCell="A8" activePane="bottomLeft" state="frozen"/>
      <selection pane="topLeft" activeCell="A1" sqref="A1"/>
      <selection pane="bottomLeft" activeCell="C1" sqref="C1"/>
    </sheetView>
  </sheetViews>
  <sheetFormatPr defaultColWidth="9.140625" defaultRowHeight="12.75"/>
  <cols>
    <col min="1" max="1" width="5.7109375" style="0" customWidth="1"/>
    <col min="2" max="2" width="8.2812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34.140625" style="0" customWidth="1"/>
    <col min="10" max="10" width="7.57421875" style="0" customWidth="1"/>
    <col min="11" max="11" width="20.00390625" style="0" customWidth="1"/>
    <col min="12" max="12" width="6.28125" style="0" customWidth="1"/>
    <col min="13" max="13" width="7.57421875" style="0" customWidth="1"/>
    <col min="14" max="14" width="12.2812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6" width="14.28125" style="0" customWidth="1"/>
    <col min="47" max="48" width="11.8515625" style="0" customWidth="1"/>
    <col min="49" max="49" width="12.57421875" style="0" customWidth="1"/>
    <col min="50" max="52" width="8.8515625" style="0" customWidth="1"/>
    <col min="53" max="53" width="12.57421875" style="0" customWidth="1"/>
    <col min="54" max="54" width="10.7109375" style="0" customWidth="1"/>
    <col min="55" max="55" width="8.8515625" style="0" customWidth="1"/>
    <col min="56" max="56" width="13.421875" style="0" customWidth="1"/>
    <col min="57" max="57" width="10.140625" style="0" customWidth="1"/>
    <col min="58" max="59" width="8.8515625" style="0" customWidth="1"/>
    <col min="60" max="60" width="9.28125" style="0" customWidth="1"/>
    <col min="61" max="61" width="8.8515625" style="0" customWidth="1"/>
    <col min="62" max="62" width="11.7109375" style="0" customWidth="1"/>
    <col min="63" max="63" width="13.28125" style="0" customWidth="1"/>
    <col min="64" max="64" width="8.421875" style="0" customWidth="1"/>
    <col min="65" max="65" width="9.8515625" style="0" customWidth="1"/>
    <col min="66" max="66" width="10.00390625" style="0" customWidth="1"/>
    <col min="67" max="67" width="9.8515625" style="0" customWidth="1"/>
    <col min="68" max="68" width="10.8515625" style="0" customWidth="1"/>
    <col min="69" max="69" width="7.8515625" style="0" customWidth="1"/>
    <col min="70" max="70" width="9.8515625" style="0" customWidth="1"/>
    <col min="71" max="71" width="15.00390625" style="0" customWidth="1"/>
    <col min="72" max="74" width="19.00390625" style="0" customWidth="1"/>
    <col min="75" max="75" width="9.28125" style="0" customWidth="1"/>
    <col min="76" max="76" width="9.8515625" style="0" customWidth="1"/>
    <col min="77" max="78" width="11.421875" style="0" customWidth="1"/>
    <col min="79" max="79" width="12.8515625" style="0" customWidth="1"/>
    <col min="80" max="80" width="13.7109375" style="0" customWidth="1"/>
    <col min="81" max="82" width="15.28125" style="0" customWidth="1"/>
    <col min="83" max="83" width="14.00390625" style="0" customWidth="1"/>
    <col min="84" max="84" width="19.7109375" style="0" customWidth="1"/>
    <col min="85" max="85" width="9.8515625" style="0" customWidth="1"/>
    <col min="86" max="86" width="13.140625" style="0" customWidth="1"/>
    <col min="87" max="87" width="13.00390625" style="0" customWidth="1"/>
    <col min="88" max="88" width="5.7109375" style="0" customWidth="1"/>
    <col min="89" max="89" width="21.00390625" style="0" customWidth="1"/>
    <col min="90" max="90" width="23.28125" style="0" customWidth="1"/>
    <col min="91" max="91" width="13.421875" style="0" customWidth="1"/>
  </cols>
  <sheetData>
    <row r="1" spans="1:88" ht="12.75">
      <c r="A1" s="14"/>
      <c r="B1" s="14"/>
      <c r="C1" s="4" t="s">
        <v>337</v>
      </c>
      <c r="D1" s="3"/>
      <c r="E1" s="18"/>
      <c r="F1" s="27"/>
      <c r="G1" s="41"/>
      <c r="H1" s="3"/>
      <c r="I1" s="2"/>
      <c r="J1" s="16"/>
      <c r="K1" s="18"/>
      <c r="L1" s="16"/>
      <c r="M1" s="16"/>
      <c r="N1" s="2"/>
      <c r="O1" s="43"/>
      <c r="P1" s="43"/>
      <c r="Q1" s="43"/>
      <c r="R1" s="27"/>
      <c r="S1" s="27"/>
      <c r="T1" s="27"/>
      <c r="U1" s="37"/>
      <c r="V1" s="37"/>
      <c r="W1" s="37"/>
      <c r="X1" s="37"/>
      <c r="Y1" s="37"/>
      <c r="Z1" s="37"/>
      <c r="AA1" s="37"/>
      <c r="AB1" s="37"/>
      <c r="AC1" s="34"/>
      <c r="AD1" s="34"/>
      <c r="AE1" s="34"/>
      <c r="AF1" s="34"/>
      <c r="AG1" s="34"/>
      <c r="AH1" s="34"/>
      <c r="AI1" s="34"/>
      <c r="AJ1" s="7"/>
      <c r="AK1" s="37"/>
      <c r="AL1" s="37"/>
      <c r="AM1" s="37"/>
      <c r="AN1" s="37"/>
      <c r="AO1" s="37"/>
      <c r="AP1" s="37"/>
      <c r="AQ1" s="37"/>
      <c r="AR1" s="37"/>
      <c r="AS1" s="37"/>
      <c r="AT1" s="37"/>
      <c r="AU1" s="37"/>
      <c r="AV1" s="37"/>
      <c r="AW1" s="37"/>
      <c r="AX1" s="37"/>
      <c r="AY1" s="37"/>
      <c r="AZ1" s="37"/>
      <c r="BA1" s="36"/>
      <c r="BB1" s="37"/>
      <c r="BC1" s="37"/>
      <c r="BD1" s="37"/>
      <c r="BE1" s="37"/>
      <c r="BF1" s="37"/>
      <c r="BG1" s="37"/>
      <c r="BH1" s="36"/>
      <c r="BI1" s="36"/>
      <c r="BJ1" s="36"/>
      <c r="BK1" s="36"/>
      <c r="BL1" s="36"/>
      <c r="BO1" s="17"/>
      <c r="BP1" s="36"/>
      <c r="BQ1" s="38"/>
      <c r="BW1" s="37"/>
      <c r="BX1" s="37"/>
      <c r="BY1" s="36"/>
      <c r="BZ1" s="36"/>
      <c r="CA1" s="36"/>
      <c r="CB1" s="36"/>
      <c r="CC1" s="36"/>
      <c r="CD1" s="36"/>
      <c r="CE1" s="34"/>
      <c r="CF1" s="34"/>
      <c r="CG1" s="37"/>
      <c r="CH1" s="34"/>
      <c r="CI1" s="34"/>
      <c r="CJ1" s="17"/>
    </row>
    <row r="2" spans="1:88" ht="12.75">
      <c r="A2" s="15"/>
      <c r="B2" s="16"/>
      <c r="C2" s="14"/>
      <c r="D2" s="14"/>
      <c r="E2" s="14"/>
      <c r="F2" s="27"/>
      <c r="G2" s="41"/>
      <c r="H2" s="3"/>
      <c r="I2" s="2"/>
      <c r="J2" s="16"/>
      <c r="K2" s="18"/>
      <c r="L2" s="16"/>
      <c r="M2" s="16"/>
      <c r="N2" s="2"/>
      <c r="O2" s="43"/>
      <c r="P2" s="43"/>
      <c r="Q2" s="43"/>
      <c r="R2" s="27"/>
      <c r="S2" s="27"/>
      <c r="T2" s="27"/>
      <c r="U2" s="37"/>
      <c r="V2" s="37"/>
      <c r="W2" s="37"/>
      <c r="X2" s="37"/>
      <c r="Y2" s="37"/>
      <c r="Z2" s="37"/>
      <c r="AA2" s="37"/>
      <c r="AB2" s="37"/>
      <c r="AC2" s="34"/>
      <c r="AD2" s="34"/>
      <c r="AE2" s="34"/>
      <c r="AF2" s="34"/>
      <c r="AG2" s="34"/>
      <c r="AH2" s="34"/>
      <c r="AI2" s="34"/>
      <c r="AJ2" s="7"/>
      <c r="AK2" s="37"/>
      <c r="AL2" s="37"/>
      <c r="AM2" s="37"/>
      <c r="AN2" s="37"/>
      <c r="AO2" s="37"/>
      <c r="AP2" s="37"/>
      <c r="AQ2" s="37"/>
      <c r="AR2" s="37"/>
      <c r="AS2" s="37"/>
      <c r="AT2" s="37"/>
      <c r="AU2" s="37"/>
      <c r="AV2" s="37"/>
      <c r="AW2" s="37"/>
      <c r="AX2" s="37"/>
      <c r="AY2" s="37"/>
      <c r="AZ2" s="37"/>
      <c r="BA2" s="36"/>
      <c r="BB2" s="37"/>
      <c r="BC2" s="37"/>
      <c r="BD2" s="37"/>
      <c r="BE2" s="37"/>
      <c r="BF2" s="37"/>
      <c r="BG2" s="37"/>
      <c r="BH2" s="36"/>
      <c r="BI2" s="36"/>
      <c r="BJ2" s="36"/>
      <c r="BK2" s="36"/>
      <c r="BL2" s="36"/>
      <c r="BO2" s="17"/>
      <c r="BP2" s="36"/>
      <c r="BQ2" s="38"/>
      <c r="BW2" s="37"/>
      <c r="BX2" s="37"/>
      <c r="BY2" s="36"/>
      <c r="BZ2" s="36"/>
      <c r="CA2" s="36"/>
      <c r="CB2" s="36"/>
      <c r="CC2" s="36"/>
      <c r="CD2" s="36"/>
      <c r="CE2" s="34"/>
      <c r="CF2" s="34"/>
      <c r="CG2" s="37"/>
      <c r="CH2" s="34"/>
      <c r="CI2" s="34"/>
      <c r="CJ2" s="17"/>
    </row>
    <row r="3" spans="1:91" ht="12.75">
      <c r="A3" s="15" t="s">
        <v>1282</v>
      </c>
      <c r="B3" s="15" t="s">
        <v>791</v>
      </c>
      <c r="C3" s="15" t="s">
        <v>1087</v>
      </c>
      <c r="D3" s="15" t="s">
        <v>506</v>
      </c>
      <c r="E3" s="15" t="s">
        <v>568</v>
      </c>
      <c r="F3" s="28" t="s">
        <v>210</v>
      </c>
      <c r="G3" s="1" t="s">
        <v>858</v>
      </c>
      <c r="H3" s="4" t="s">
        <v>898</v>
      </c>
      <c r="I3" s="4" t="s">
        <v>491</v>
      </c>
      <c r="J3" s="15" t="s">
        <v>310</v>
      </c>
      <c r="K3" s="42" t="s">
        <v>1109</v>
      </c>
      <c r="L3" s="15" t="s">
        <v>1108</v>
      </c>
      <c r="M3" s="15" t="s">
        <v>447</v>
      </c>
      <c r="N3" s="4" t="s">
        <v>941</v>
      </c>
      <c r="O3" s="44" t="s">
        <v>829</v>
      </c>
      <c r="P3" s="44" t="s">
        <v>829</v>
      </c>
      <c r="Q3" s="51" t="s">
        <v>825</v>
      </c>
      <c r="R3" s="46" t="s">
        <v>1157</v>
      </c>
      <c r="S3" s="46" t="s">
        <v>1157</v>
      </c>
      <c r="T3" s="46" t="s">
        <v>1157</v>
      </c>
      <c r="U3" s="30" t="s">
        <v>1157</v>
      </c>
      <c r="V3" s="30" t="s">
        <v>913</v>
      </c>
      <c r="W3" s="30" t="s">
        <v>915</v>
      </c>
      <c r="X3" s="30" t="s">
        <v>913</v>
      </c>
      <c r="Y3" s="8" t="s">
        <v>913</v>
      </c>
      <c r="Z3" s="8" t="s">
        <v>913</v>
      </c>
      <c r="AA3" s="8" t="s">
        <v>913</v>
      </c>
      <c r="AB3" s="8" t="s">
        <v>913</v>
      </c>
      <c r="AC3" s="8" t="s">
        <v>1157</v>
      </c>
      <c r="AD3" s="25" t="s">
        <v>1157</v>
      </c>
      <c r="AE3" s="8" t="s">
        <v>1157</v>
      </c>
      <c r="AF3" s="21" t="s">
        <v>1157</v>
      </c>
      <c r="AG3" s="21" t="s">
        <v>913</v>
      </c>
      <c r="AH3" s="21" t="s">
        <v>913</v>
      </c>
      <c r="AI3" s="21" t="s">
        <v>913</v>
      </c>
      <c r="AJ3" s="11" t="s">
        <v>913</v>
      </c>
      <c r="AK3" s="30" t="s">
        <v>911</v>
      </c>
      <c r="AL3" s="30" t="s">
        <v>1083</v>
      </c>
      <c r="AM3" s="30" t="s">
        <v>913</v>
      </c>
      <c r="AN3" s="30" t="s">
        <v>913</v>
      </c>
      <c r="AO3" s="30" t="s">
        <v>913</v>
      </c>
      <c r="AP3" s="30" t="s">
        <v>913</v>
      </c>
      <c r="AQ3" s="30" t="s">
        <v>913</v>
      </c>
      <c r="AR3" s="30" t="s">
        <v>913</v>
      </c>
      <c r="AS3" s="30" t="s">
        <v>913</v>
      </c>
      <c r="AT3" s="30" t="s">
        <v>913</v>
      </c>
      <c r="AU3" s="30" t="s">
        <v>1034</v>
      </c>
      <c r="AV3" s="30" t="s">
        <v>1045</v>
      </c>
      <c r="AW3" s="30" t="s">
        <v>680</v>
      </c>
      <c r="AX3" s="30" t="s">
        <v>433</v>
      </c>
      <c r="AY3" s="30" t="s">
        <v>1176</v>
      </c>
      <c r="AZ3" s="30" t="s">
        <v>744</v>
      </c>
      <c r="BA3" s="29" t="s">
        <v>663</v>
      </c>
      <c r="BB3" s="30" t="s">
        <v>1062</v>
      </c>
      <c r="BC3" s="30" t="s">
        <v>781</v>
      </c>
      <c r="BD3" s="30" t="s">
        <v>903</v>
      </c>
      <c r="BE3" s="30" t="s">
        <v>1112</v>
      </c>
      <c r="BF3" s="30" t="s">
        <v>696</v>
      </c>
      <c r="BG3" s="30" t="s">
        <v>849</v>
      </c>
      <c r="BH3" s="29" t="s">
        <v>442</v>
      </c>
      <c r="BI3" s="29" t="s">
        <v>1153</v>
      </c>
      <c r="BJ3" s="29" t="s">
        <v>1158</v>
      </c>
      <c r="BK3" s="29" t="s">
        <v>464</v>
      </c>
      <c r="BL3" s="29" t="s">
        <v>524</v>
      </c>
      <c r="BM3" s="8" t="s">
        <v>1066</v>
      </c>
      <c r="BN3" s="8" t="s">
        <v>848</v>
      </c>
      <c r="BO3" s="8" t="s">
        <v>1151</v>
      </c>
      <c r="BP3" s="29" t="s">
        <v>1154</v>
      </c>
      <c r="BQ3" s="33" t="s">
        <v>524</v>
      </c>
      <c r="BR3" s="8" t="s">
        <v>564</v>
      </c>
      <c r="BS3" s="8" t="s">
        <v>1156</v>
      </c>
      <c r="BT3" s="8" t="s">
        <v>1168</v>
      </c>
      <c r="BU3" s="8" t="s">
        <v>1168</v>
      </c>
      <c r="BV3" s="8" t="s">
        <v>1167</v>
      </c>
      <c r="BW3" s="30" t="s">
        <v>1152</v>
      </c>
      <c r="BX3" s="30" t="s">
        <v>914</v>
      </c>
      <c r="BY3" s="29" t="s">
        <v>624</v>
      </c>
      <c r="BZ3" s="29" t="s">
        <v>826</v>
      </c>
      <c r="CA3" s="29" t="s">
        <v>1187</v>
      </c>
      <c r="CB3" s="29" t="s">
        <v>1159</v>
      </c>
      <c r="CC3" s="29" t="s">
        <v>557</v>
      </c>
      <c r="CD3" s="29" t="s">
        <v>557</v>
      </c>
      <c r="CE3" s="21" t="s">
        <v>1187</v>
      </c>
      <c r="CF3" s="21" t="s">
        <v>567</v>
      </c>
      <c r="CG3" s="30" t="s">
        <v>1173</v>
      </c>
      <c r="CH3" s="21" t="s">
        <v>470</v>
      </c>
      <c r="CI3" s="21" t="s">
        <v>480</v>
      </c>
      <c r="CJ3" s="8" t="s">
        <v>1282</v>
      </c>
      <c r="CK3" s="8" t="s">
        <v>434</v>
      </c>
      <c r="CL3" s="8" t="s">
        <v>953</v>
      </c>
      <c r="CM3" s="8" t="s">
        <v>400</v>
      </c>
    </row>
    <row r="4" spans="1:91" ht="12.75">
      <c r="A4" s="15"/>
      <c r="B4" s="15" t="s">
        <v>1058</v>
      </c>
      <c r="C4" s="15" t="s">
        <v>230</v>
      </c>
      <c r="D4" s="15" t="s">
        <v>824</v>
      </c>
      <c r="E4" s="15" t="s">
        <v>858</v>
      </c>
      <c r="F4" s="28" t="s">
        <v>829</v>
      </c>
      <c r="G4" s="1" t="s">
        <v>829</v>
      </c>
      <c r="H4" s="4" t="s">
        <v>754</v>
      </c>
      <c r="I4" s="4" t="s">
        <v>840</v>
      </c>
      <c r="J4" s="15" t="s">
        <v>1082</v>
      </c>
      <c r="K4" s="42" t="s">
        <v>1130</v>
      </c>
      <c r="L4" s="15" t="s">
        <v>441</v>
      </c>
      <c r="M4" s="15" t="s">
        <v>441</v>
      </c>
      <c r="N4" s="4" t="s">
        <v>459</v>
      </c>
      <c r="O4" s="44" t="s">
        <v>834</v>
      </c>
      <c r="P4" s="44" t="s">
        <v>835</v>
      </c>
      <c r="Q4" s="51" t="s">
        <v>1151</v>
      </c>
      <c r="R4" s="46" t="s">
        <v>742</v>
      </c>
      <c r="S4" s="46" t="s">
        <v>742</v>
      </c>
      <c r="T4" s="46" t="s">
        <v>742</v>
      </c>
      <c r="U4" s="30" t="s">
        <v>741</v>
      </c>
      <c r="V4" s="30" t="s">
        <v>741</v>
      </c>
      <c r="W4" s="30" t="s">
        <v>1069</v>
      </c>
      <c r="X4" s="30" t="s">
        <v>905</v>
      </c>
      <c r="Y4" s="8" t="s">
        <v>741</v>
      </c>
      <c r="Z4" s="8" t="s">
        <v>741</v>
      </c>
      <c r="AA4" s="8" t="s">
        <v>741</v>
      </c>
      <c r="AB4" s="8" t="s">
        <v>741</v>
      </c>
      <c r="AC4" s="8" t="s">
        <v>904</v>
      </c>
      <c r="AD4" s="8" t="s">
        <v>904</v>
      </c>
      <c r="AE4" s="8" t="s">
        <v>904</v>
      </c>
      <c r="AF4" s="8" t="s">
        <v>904</v>
      </c>
      <c r="AG4" s="8" t="s">
        <v>904</v>
      </c>
      <c r="AH4" s="8" t="s">
        <v>904</v>
      </c>
      <c r="AI4" s="8" t="s">
        <v>904</v>
      </c>
      <c r="AJ4" s="11" t="s">
        <v>904</v>
      </c>
      <c r="AK4" s="30" t="s">
        <v>874</v>
      </c>
      <c r="AL4" s="30" t="s">
        <v>912</v>
      </c>
      <c r="AM4" s="30" t="s">
        <v>46</v>
      </c>
      <c r="AN4" s="30" t="s">
        <v>46</v>
      </c>
      <c r="AO4" s="30" t="s">
        <v>46</v>
      </c>
      <c r="AP4" s="30" t="s">
        <v>46</v>
      </c>
      <c r="AQ4" s="30" t="s">
        <v>47</v>
      </c>
      <c r="AR4" s="30" t="s">
        <v>47</v>
      </c>
      <c r="AS4" s="30" t="s">
        <v>47</v>
      </c>
      <c r="AT4" s="30" t="s">
        <v>47</v>
      </c>
      <c r="AU4" s="1"/>
      <c r="AV4" s="30" t="s">
        <v>275</v>
      </c>
      <c r="AW4" s="30" t="s">
        <v>417</v>
      </c>
      <c r="AX4" s="30"/>
      <c r="AY4" s="30" t="s">
        <v>433</v>
      </c>
      <c r="AZ4" s="30" t="s">
        <v>433</v>
      </c>
      <c r="BA4" s="29"/>
      <c r="BB4" s="30"/>
      <c r="BC4" s="30" t="s">
        <v>1053</v>
      </c>
      <c r="BD4" s="30" t="s">
        <v>1036</v>
      </c>
      <c r="BE4" s="30"/>
      <c r="BF4" s="30"/>
      <c r="BG4" s="30"/>
      <c r="BH4" s="29" t="s">
        <v>849</v>
      </c>
      <c r="BI4" s="29" t="s">
        <v>909</v>
      </c>
      <c r="BJ4" s="29" t="s">
        <v>839</v>
      </c>
      <c r="BK4" s="29" t="s">
        <v>855</v>
      </c>
      <c r="BL4" s="29" t="s">
        <v>855</v>
      </c>
      <c r="BM4" s="8" t="s">
        <v>855</v>
      </c>
      <c r="BN4" s="8" t="s">
        <v>855</v>
      </c>
      <c r="BO4" s="8" t="s">
        <v>525</v>
      </c>
      <c r="BP4" s="29" t="s">
        <v>833</v>
      </c>
      <c r="BQ4" s="33" t="s">
        <v>233</v>
      </c>
      <c r="BR4" s="8" t="s">
        <v>233</v>
      </c>
      <c r="BS4" s="8" t="s">
        <v>217</v>
      </c>
      <c r="BT4" s="8" t="s">
        <v>219</v>
      </c>
      <c r="BU4" s="8" t="s">
        <v>219</v>
      </c>
      <c r="BV4" s="8" t="s">
        <v>219</v>
      </c>
      <c r="BW4" s="30" t="s">
        <v>690</v>
      </c>
      <c r="BX4" s="30" t="s">
        <v>890</v>
      </c>
      <c r="BY4" s="29" t="s">
        <v>817</v>
      </c>
      <c r="BZ4" s="29" t="s">
        <v>624</v>
      </c>
      <c r="CA4" s="29" t="s">
        <v>836</v>
      </c>
      <c r="CB4" s="29" t="s">
        <v>837</v>
      </c>
      <c r="CC4" s="30" t="s">
        <v>46</v>
      </c>
      <c r="CD4" s="29" t="s">
        <v>47</v>
      </c>
      <c r="CE4" s="21" t="s">
        <v>458</v>
      </c>
      <c r="CF4" s="8" t="s">
        <v>7</v>
      </c>
      <c r="CG4" s="30" t="s">
        <v>832</v>
      </c>
      <c r="CH4" s="21" t="s">
        <v>688</v>
      </c>
      <c r="CI4" s="21" t="s">
        <v>1137</v>
      </c>
      <c r="CJ4" s="8"/>
      <c r="CK4" s="8"/>
      <c r="CL4" s="8" t="s">
        <v>828</v>
      </c>
      <c r="CM4" s="1" t="s">
        <v>220</v>
      </c>
    </row>
    <row r="5" spans="1:91" ht="12.75">
      <c r="A5" s="16"/>
      <c r="B5" s="16"/>
      <c r="C5" s="16"/>
      <c r="D5" s="16"/>
      <c r="E5" s="15"/>
      <c r="F5" s="27"/>
      <c r="G5" s="41"/>
      <c r="H5" s="3"/>
      <c r="I5" s="3"/>
      <c r="J5" s="16"/>
      <c r="K5" s="41"/>
      <c r="L5" s="15"/>
      <c r="M5" s="15"/>
      <c r="N5" s="4"/>
      <c r="O5" s="44"/>
      <c r="P5" s="44"/>
      <c r="Q5" s="44"/>
      <c r="R5" s="46" t="s">
        <v>908</v>
      </c>
      <c r="S5" s="48" t="s">
        <v>1068</v>
      </c>
      <c r="T5" s="48" t="s">
        <v>868</v>
      </c>
      <c r="U5" s="39" t="s">
        <v>3</v>
      </c>
      <c r="V5" s="39" t="s">
        <v>482</v>
      </c>
      <c r="W5" s="39" t="s">
        <v>482</v>
      </c>
      <c r="X5" s="39" t="s">
        <v>482</v>
      </c>
      <c r="Y5" s="1" t="s">
        <v>908</v>
      </c>
      <c r="Z5" s="1" t="s">
        <v>1068</v>
      </c>
      <c r="AA5" s="1" t="s">
        <v>868</v>
      </c>
      <c r="AB5" s="1" t="s">
        <v>3</v>
      </c>
      <c r="AC5" s="8" t="s">
        <v>908</v>
      </c>
      <c r="AD5" s="1" t="s">
        <v>1068</v>
      </c>
      <c r="AE5" s="1" t="s">
        <v>868</v>
      </c>
      <c r="AF5" s="1" t="s">
        <v>3</v>
      </c>
      <c r="AG5" s="8" t="s">
        <v>908</v>
      </c>
      <c r="AH5" s="1" t="s">
        <v>1068</v>
      </c>
      <c r="AI5" s="1" t="s">
        <v>868</v>
      </c>
      <c r="AJ5" s="12" t="s">
        <v>3</v>
      </c>
      <c r="AK5" s="30" t="s">
        <v>689</v>
      </c>
      <c r="AL5" s="30" t="s">
        <v>49</v>
      </c>
      <c r="AM5" s="30" t="s">
        <v>908</v>
      </c>
      <c r="AN5" s="30" t="s">
        <v>1068</v>
      </c>
      <c r="AO5" s="30" t="s">
        <v>868</v>
      </c>
      <c r="AP5" s="30" t="s">
        <v>3</v>
      </c>
      <c r="AQ5" s="30" t="s">
        <v>908</v>
      </c>
      <c r="AR5" s="30" t="s">
        <v>1068</v>
      </c>
      <c r="AS5" s="30" t="s">
        <v>868</v>
      </c>
      <c r="AT5" s="30" t="s">
        <v>3</v>
      </c>
      <c r="AU5" s="30" t="s">
        <v>49</v>
      </c>
      <c r="AV5" s="30" t="s">
        <v>49</v>
      </c>
      <c r="AW5" s="30" t="s">
        <v>50</v>
      </c>
      <c r="AX5" s="30" t="s">
        <v>49</v>
      </c>
      <c r="AY5" s="30" t="s">
        <v>49</v>
      </c>
      <c r="AZ5" s="30" t="s">
        <v>49</v>
      </c>
      <c r="BA5" s="30" t="s">
        <v>49</v>
      </c>
      <c r="BB5" s="30" t="s">
        <v>49</v>
      </c>
      <c r="BC5" s="30" t="s">
        <v>49</v>
      </c>
      <c r="BD5" s="30" t="s">
        <v>49</v>
      </c>
      <c r="BE5" s="30" t="s">
        <v>49</v>
      </c>
      <c r="BF5" s="30" t="s">
        <v>49</v>
      </c>
      <c r="BG5" s="30" t="s">
        <v>49</v>
      </c>
      <c r="BH5" s="29"/>
      <c r="BI5" s="29" t="s">
        <v>838</v>
      </c>
      <c r="BJ5" s="29" t="s">
        <v>42</v>
      </c>
      <c r="BK5" s="29" t="s">
        <v>42</v>
      </c>
      <c r="BL5" s="29" t="s">
        <v>42</v>
      </c>
      <c r="BM5" s="8" t="s">
        <v>42</v>
      </c>
      <c r="BN5" s="8" t="s">
        <v>42</v>
      </c>
      <c r="BO5" s="8" t="s">
        <v>564</v>
      </c>
      <c r="BP5" s="8" t="s">
        <v>0</v>
      </c>
      <c r="BQ5" s="33" t="s">
        <v>1151</v>
      </c>
      <c r="BR5" s="8" t="s">
        <v>1151</v>
      </c>
      <c r="BS5" s="8" t="s">
        <v>234</v>
      </c>
      <c r="BT5" s="8" t="s">
        <v>691</v>
      </c>
      <c r="BU5" s="8" t="s">
        <v>43</v>
      </c>
      <c r="BV5" s="8" t="s">
        <v>235</v>
      </c>
      <c r="BW5" s="30" t="s">
        <v>860</v>
      </c>
      <c r="BX5" s="30" t="s">
        <v>48</v>
      </c>
      <c r="BY5" s="29"/>
      <c r="BZ5" s="29"/>
      <c r="CA5" s="29" t="s">
        <v>689</v>
      </c>
      <c r="CB5" s="29" t="s">
        <v>44</v>
      </c>
      <c r="CC5" s="29" t="s">
        <v>45</v>
      </c>
      <c r="CD5" s="29" t="s">
        <v>45</v>
      </c>
      <c r="CE5" s="21" t="s">
        <v>276</v>
      </c>
      <c r="CF5" s="21" t="s">
        <v>749</v>
      </c>
      <c r="CG5" s="30" t="s">
        <v>873</v>
      </c>
      <c r="CH5" s="21" t="s">
        <v>755</v>
      </c>
      <c r="CI5" s="21" t="s">
        <v>844</v>
      </c>
      <c r="CJ5" s="8"/>
      <c r="CK5" s="1"/>
      <c r="CL5" s="1"/>
      <c r="CM5" s="1"/>
    </row>
    <row r="6" spans="1:91" ht="12.75">
      <c r="A6" s="14"/>
      <c r="B6" s="14"/>
      <c r="C6" s="14"/>
      <c r="D6" s="14"/>
      <c r="E6" s="18"/>
      <c r="F6" s="26"/>
      <c r="G6" s="18"/>
      <c r="H6" s="2"/>
      <c r="I6" s="2"/>
      <c r="J6" s="14"/>
      <c r="K6" s="18"/>
      <c r="L6" s="15"/>
      <c r="M6" s="15"/>
      <c r="N6" s="50"/>
      <c r="O6" s="45"/>
      <c r="P6" s="45"/>
      <c r="Q6" s="45"/>
      <c r="R6" s="46"/>
      <c r="S6" s="48"/>
      <c r="T6" s="48"/>
      <c r="U6" s="39"/>
      <c r="V6" s="39"/>
      <c r="W6" s="39"/>
      <c r="X6" s="39"/>
      <c r="Y6" s="1"/>
      <c r="Z6" s="1"/>
      <c r="AA6" s="1"/>
      <c r="AB6" s="1"/>
      <c r="AC6" s="1"/>
      <c r="AD6" s="1"/>
      <c r="AE6" s="1"/>
      <c r="AF6" s="1"/>
      <c r="AG6" s="1"/>
      <c r="AH6" s="1"/>
      <c r="AI6" s="1"/>
      <c r="AJ6" s="12"/>
      <c r="AK6" s="30" t="s">
        <v>692</v>
      </c>
      <c r="AL6" s="30" t="s">
        <v>2</v>
      </c>
      <c r="AM6" s="30"/>
      <c r="AN6" s="30"/>
      <c r="AO6" s="30"/>
      <c r="AP6" s="30"/>
      <c r="AQ6" s="30"/>
      <c r="AR6" s="30"/>
      <c r="AS6" s="30"/>
      <c r="AT6" s="30"/>
      <c r="AU6" s="30" t="s">
        <v>482</v>
      </c>
      <c r="AV6" s="30" t="s">
        <v>482</v>
      </c>
      <c r="AW6" s="30" t="s">
        <v>482</v>
      </c>
      <c r="AX6" s="30" t="s">
        <v>482</v>
      </c>
      <c r="AY6" s="30" t="s">
        <v>482</v>
      </c>
      <c r="AZ6" s="30" t="s">
        <v>482</v>
      </c>
      <c r="BA6" s="30" t="s">
        <v>482</v>
      </c>
      <c r="BB6" s="30" t="s">
        <v>482</v>
      </c>
      <c r="BC6" s="30" t="s">
        <v>482</v>
      </c>
      <c r="BD6" s="30" t="s">
        <v>482</v>
      </c>
      <c r="BE6" s="30" t="s">
        <v>482</v>
      </c>
      <c r="BF6" s="30" t="s">
        <v>482</v>
      </c>
      <c r="BG6" s="30" t="s">
        <v>482</v>
      </c>
      <c r="BH6" s="1"/>
      <c r="BI6" s="1"/>
      <c r="BJ6" s="1"/>
      <c r="BK6" s="1"/>
      <c r="BL6" s="1"/>
      <c r="BM6" s="1"/>
      <c r="BN6" s="1"/>
      <c r="BO6" s="1"/>
      <c r="BP6" s="1"/>
      <c r="BQ6" s="1"/>
      <c r="BR6" s="1"/>
      <c r="BS6" s="1"/>
      <c r="BT6" s="1"/>
      <c r="BU6" s="1"/>
      <c r="BV6" s="1"/>
      <c r="BW6" s="30"/>
      <c r="BX6" s="1"/>
      <c r="BY6" s="29"/>
      <c r="BZ6" s="29"/>
      <c r="CA6" s="29"/>
      <c r="CB6" s="29"/>
      <c r="CC6" s="29"/>
      <c r="CD6" s="29"/>
      <c r="CE6" s="1"/>
      <c r="CF6" s="1"/>
      <c r="CG6" s="1"/>
      <c r="CH6" s="1"/>
      <c r="CI6" s="1"/>
      <c r="CJ6" s="1"/>
      <c r="CK6" s="1"/>
      <c r="CL6" s="1"/>
      <c r="CM6" s="1"/>
    </row>
    <row r="7" spans="1:107" ht="12.75">
      <c r="A7" s="9">
        <v>1</v>
      </c>
      <c r="B7" s="9">
        <v>2</v>
      </c>
      <c r="C7" s="9">
        <v>3</v>
      </c>
      <c r="D7" s="9">
        <v>4</v>
      </c>
      <c r="E7" s="9">
        <v>5</v>
      </c>
      <c r="F7" s="28">
        <v>6</v>
      </c>
      <c r="G7" s="28">
        <v>7</v>
      </c>
      <c r="H7" s="28">
        <v>8</v>
      </c>
      <c r="I7" s="9">
        <v>9</v>
      </c>
      <c r="J7" s="28">
        <v>10</v>
      </c>
      <c r="K7" s="9">
        <v>11</v>
      </c>
      <c r="L7" s="28">
        <v>12</v>
      </c>
      <c r="M7" s="9">
        <v>13</v>
      </c>
      <c r="N7" s="49">
        <v>14</v>
      </c>
      <c r="O7" s="9">
        <v>15</v>
      </c>
      <c r="P7" s="28">
        <v>16</v>
      </c>
      <c r="Q7" s="28">
        <v>17</v>
      </c>
      <c r="R7" s="28">
        <v>18</v>
      </c>
      <c r="S7" s="9">
        <v>19</v>
      </c>
      <c r="T7" s="28">
        <v>20</v>
      </c>
      <c r="U7" s="9">
        <v>21</v>
      </c>
      <c r="V7" s="28">
        <v>22</v>
      </c>
      <c r="W7" s="9">
        <v>23</v>
      </c>
      <c r="X7" s="9">
        <v>24</v>
      </c>
      <c r="Y7" s="9">
        <v>25</v>
      </c>
      <c r="Z7" s="9">
        <v>26</v>
      </c>
      <c r="AA7" s="9">
        <v>26</v>
      </c>
      <c r="AB7" s="9">
        <v>27</v>
      </c>
      <c r="AC7" s="28">
        <v>28</v>
      </c>
      <c r="AD7" s="9">
        <v>29</v>
      </c>
      <c r="AE7" s="28">
        <v>30</v>
      </c>
      <c r="AF7" s="9">
        <v>31</v>
      </c>
      <c r="AG7" s="28">
        <v>32</v>
      </c>
      <c r="AH7" s="9">
        <v>33</v>
      </c>
      <c r="AI7" s="28">
        <v>34</v>
      </c>
      <c r="AJ7" s="9">
        <v>35</v>
      </c>
      <c r="AK7" s="28">
        <v>36</v>
      </c>
      <c r="AL7" s="9">
        <v>37</v>
      </c>
      <c r="AM7" s="28">
        <v>38</v>
      </c>
      <c r="AN7" s="9">
        <v>39</v>
      </c>
      <c r="AO7" s="9">
        <v>40</v>
      </c>
      <c r="AP7" s="28">
        <v>41</v>
      </c>
      <c r="AQ7" s="9">
        <v>42</v>
      </c>
      <c r="AR7" s="9">
        <v>43</v>
      </c>
      <c r="AS7" s="9">
        <v>44</v>
      </c>
      <c r="AT7" s="28">
        <v>45</v>
      </c>
      <c r="AU7" s="9">
        <v>46</v>
      </c>
      <c r="AV7" s="28">
        <v>47</v>
      </c>
      <c r="AW7" s="9">
        <v>48</v>
      </c>
      <c r="AX7" s="28">
        <v>49</v>
      </c>
      <c r="AY7" s="9">
        <v>50</v>
      </c>
      <c r="AZ7" s="28">
        <v>51</v>
      </c>
      <c r="BA7" s="9">
        <v>52</v>
      </c>
      <c r="BB7" s="28">
        <v>53</v>
      </c>
      <c r="BC7" s="9">
        <v>54</v>
      </c>
      <c r="BD7" s="28">
        <v>55</v>
      </c>
      <c r="BE7" s="9">
        <v>56</v>
      </c>
      <c r="BF7" s="9">
        <v>57</v>
      </c>
      <c r="BG7" s="9">
        <v>58</v>
      </c>
      <c r="BH7" s="9">
        <v>59</v>
      </c>
      <c r="BI7" s="9">
        <v>60</v>
      </c>
      <c r="BJ7" s="9">
        <v>61</v>
      </c>
      <c r="BK7" s="9">
        <v>62</v>
      </c>
      <c r="BL7" s="28">
        <v>63</v>
      </c>
      <c r="BM7" s="28">
        <v>64</v>
      </c>
      <c r="BN7" s="28">
        <v>65</v>
      </c>
      <c r="BO7" s="28">
        <v>66</v>
      </c>
      <c r="BP7" s="28">
        <v>67</v>
      </c>
      <c r="BQ7" s="28">
        <v>68</v>
      </c>
      <c r="BR7" s="28">
        <v>69</v>
      </c>
      <c r="BS7" s="28">
        <v>70</v>
      </c>
      <c r="BT7" s="28">
        <v>71</v>
      </c>
      <c r="BU7" s="28">
        <v>72</v>
      </c>
      <c r="BV7" s="28">
        <v>73</v>
      </c>
      <c r="BW7" s="28">
        <v>74</v>
      </c>
      <c r="BX7" s="28">
        <v>75</v>
      </c>
      <c r="BY7" s="28">
        <v>76</v>
      </c>
      <c r="BZ7" s="28">
        <v>77</v>
      </c>
      <c r="CA7" s="9">
        <v>78</v>
      </c>
      <c r="CB7" s="9">
        <v>79</v>
      </c>
      <c r="CC7" s="9">
        <v>80</v>
      </c>
      <c r="CD7" s="9">
        <v>81</v>
      </c>
      <c r="CE7" s="9">
        <v>82</v>
      </c>
      <c r="CF7" s="9">
        <v>83</v>
      </c>
      <c r="CG7" s="9">
        <v>84</v>
      </c>
      <c r="CH7" s="9">
        <v>85</v>
      </c>
      <c r="CI7" s="9">
        <v>86</v>
      </c>
      <c r="CJ7" s="9">
        <v>87</v>
      </c>
      <c r="CK7" s="9">
        <v>88</v>
      </c>
      <c r="CL7" s="9">
        <v>89</v>
      </c>
      <c r="CM7" s="9">
        <v>90</v>
      </c>
      <c r="CN7" s="9"/>
      <c r="CO7" s="28"/>
      <c r="CP7" s="1"/>
      <c r="CQ7" s="1"/>
      <c r="CR7" s="1"/>
      <c r="CS7" s="1"/>
      <c r="CT7" s="1"/>
      <c r="CU7" s="1"/>
      <c r="CV7" s="1"/>
      <c r="CW7" s="1"/>
      <c r="CX7" s="1"/>
      <c r="CY7" s="1"/>
      <c r="CZ7" s="1"/>
      <c r="DA7" s="1"/>
      <c r="DB7" s="1"/>
      <c r="DC7" s="1"/>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Munro</cp:lastModifiedBy>
  <dcterms:modified xsi:type="dcterms:W3CDTF">2008-07-29T18:40:49Z</dcterms:modified>
  <cp:category/>
  <cp:version/>
  <cp:contentType/>
  <cp:contentStatus/>
</cp:coreProperties>
</file>