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13245" activeTab="0"/>
  </bookViews>
  <sheets>
    <sheet name="Symbols" sheetId="1" r:id="rId1"/>
    <sheet name="Dictionary" sheetId="2" r:id="rId2"/>
    <sheet name="Bruges_Main" sheetId="3" r:id="rId3"/>
    <sheet name="Scarlets" sheetId="4" r:id="rId4"/>
    <sheet name="Bruges" sheetId="5" r:id="rId5"/>
    <sheet name="Ghent" sheetId="6" r:id="rId6"/>
    <sheet name="Ypres" sheetId="7" r:id="rId7"/>
    <sheet name="Brussels" sheetId="8" r:id="rId8"/>
    <sheet name="Mechelen" sheetId="9" r:id="rId9"/>
    <sheet name="Wervik" sheetId="10" r:id="rId10"/>
    <sheet name="Gifts" sheetId="11" r:id="rId11"/>
    <sheet name="Dixmude" sheetId="12" r:id="rId12"/>
    <sheet name="Tournai" sheetId="13" r:id="rId13"/>
    <sheet name="Valenciennes" sheetId="14" r:id="rId14"/>
    <sheet name="Lille" sheetId="15" r:id="rId15"/>
    <sheet name="Ghistelles" sheetId="16" r:id="rId16"/>
    <sheet name="Oudenaarde" sheetId="17" r:id="rId17"/>
    <sheet name="Vilvoorde" sheetId="18" r:id="rId18"/>
    <sheet name="Dendermonde" sheetId="19" r:id="rId19"/>
    <sheet name="Duchy of Brabant" sheetId="20" r:id="rId20"/>
    <sheet name="Kortrijk" sheetId="21" r:id="rId21"/>
    <sheet name="Diest" sheetId="22" r:id="rId22"/>
  </sheets>
  <definedNames>
    <definedName name="_xlnm.Print_Titles" localSheetId="4">'Bruges'!$1:$2</definedName>
    <definedName name="_xlnm.Print_Titles" localSheetId="2">'Bruges_Main'!$1:$2</definedName>
    <definedName name="_xlnm.Print_Titles" localSheetId="7">'Brussels'!$1:$2</definedName>
    <definedName name="_xlnm.Print_Titles" localSheetId="18">'Dendermonde'!$1:$2</definedName>
    <definedName name="_xlnm.Print_Titles" localSheetId="1">'Dictionary'!$1:$2</definedName>
    <definedName name="_xlnm.Print_Titles" localSheetId="21">'Diest'!$1:$2</definedName>
    <definedName name="_xlnm.Print_Titles" localSheetId="11">'Dixmude'!$1:$2</definedName>
    <definedName name="_xlnm.Print_Titles" localSheetId="19">'Duchy of Brabant'!$1:$2</definedName>
    <definedName name="_xlnm.Print_Titles" localSheetId="5">'Ghent'!$1:$2</definedName>
    <definedName name="_xlnm.Print_Titles" localSheetId="15">'Ghistelles'!$1:$2</definedName>
    <definedName name="_xlnm.Print_Titles" localSheetId="10">'Gifts'!$1:$2</definedName>
    <definedName name="_xlnm.Print_Titles" localSheetId="20">'Kortrijk'!$1:$2</definedName>
    <definedName name="_xlnm.Print_Titles" localSheetId="14">'Lille'!$1:$2</definedName>
    <definedName name="_xlnm.Print_Titles" localSheetId="8">'Mechelen'!$1:$2</definedName>
    <definedName name="_xlnm.Print_Titles" localSheetId="16">'Oudenaarde'!$1:$2</definedName>
    <definedName name="_xlnm.Print_Titles" localSheetId="3">'Scarlets'!$1:$2</definedName>
    <definedName name="_xlnm.Print_Titles" localSheetId="0">'Symbols'!$1:$2</definedName>
    <definedName name="_xlnm.Print_Titles" localSheetId="12">'Tournai'!$1:$2</definedName>
    <definedName name="_xlnm.Print_Titles" localSheetId="13">'Valenciennes'!$1:$2</definedName>
    <definedName name="_xlnm.Print_Titles" localSheetId="17">'Vilvoorde'!$1:$2</definedName>
    <definedName name="_xlnm.Print_Titles" localSheetId="9">'Wervik'!$1:$2</definedName>
    <definedName name="_xlnm.Print_Titles" localSheetId="6">'Ypres'!$1:$2</definedName>
  </definedNames>
  <calcPr fullCalcOnLoad="1"/>
</workbook>
</file>

<file path=xl/sharedStrings.xml><?xml version="1.0" encoding="utf-8"?>
<sst xmlns="http://schemas.openxmlformats.org/spreadsheetml/2006/main" count="14157" uniqueCount="1676">
  <si>
    <t xml:space="preserve"> £ gr Flem</t>
  </si>
  <si>
    <t>&amp; Finishing</t>
  </si>
  <si>
    <t>?</t>
  </si>
  <si>
    <t>[Ghent?] Striped Cloth</t>
  </si>
  <si>
    <t>in £ gr Fleming</t>
  </si>
  <si>
    <t>[Ghent] Strijpede Lakenen [must be Strijpte Scaerlakene]</t>
  </si>
  <si>
    <t>Decimal £</t>
  </si>
  <si>
    <t xml:space="preserve">? </t>
  </si>
  <si>
    <t>[Narrow]</t>
  </si>
  <si>
    <t>100.1</t>
  </si>
  <si>
    <t>Algemeen Rijksarchief België, Rekenkamer</t>
  </si>
  <si>
    <t>N.B. Bracketed p/p in Pounds Groot Flemish is £7 15s 0d.</t>
  </si>
  <si>
    <t>N.B. P/p in £ groot Flemish given as £1 7s 0d.</t>
  </si>
  <si>
    <t>N.B. P/p in £ groot Flemish given as £2 13s 0d.</t>
  </si>
  <si>
    <t>N.B. P/p in £ groot Flemish given as £2 2s 3d.</t>
  </si>
  <si>
    <t>N.B. P/p in £ groot Flemish given as £3 8s 0d.</t>
  </si>
  <si>
    <t>N.B. Total value of this and following entry given as £228 parisis.  Die cledren of maecten die te Caleys voeren toten conninc van Ingleland. Translation "to make clothing (vestments) which were taken to Calais to be given to the King of England (Edward III).</t>
  </si>
  <si>
    <t>N.B. Total value of this and following entry is given as £27 6s 0d parisis and p/ell of 78s parisis or 6s 6d £ groot.</t>
  </si>
  <si>
    <t>Total value of this and following two entries given as £32 8s 0d</t>
  </si>
  <si>
    <t>in £ gr</t>
  </si>
  <si>
    <t>in £ groot</t>
  </si>
  <si>
    <t>to £ groot</t>
  </si>
  <si>
    <t>£ Parisis</t>
  </si>
  <si>
    <t>£ groot</t>
  </si>
  <si>
    <t xml:space="preserve">£ groot </t>
  </si>
  <si>
    <t>écu: French gold coin with a shield, struck from 1336</t>
  </si>
  <si>
    <t>? unknown</t>
  </si>
  <si>
    <t>ash-coloured (De Poerck: 'la même chose que afr. cendré ?); but possibly also sanguine</t>
  </si>
  <si>
    <t>? red-based dye with alum? [zieden]</t>
  </si>
  <si>
    <t>[R1]M</t>
  </si>
  <si>
    <t>100.10</t>
  </si>
  <si>
    <t>100.11</t>
  </si>
  <si>
    <t>100.12</t>
  </si>
  <si>
    <t>100.13</t>
  </si>
  <si>
    <t>100.14.a</t>
  </si>
  <si>
    <t>100.14.b</t>
  </si>
  <si>
    <t>100.15</t>
  </si>
  <si>
    <t>100.2</t>
  </si>
  <si>
    <t>100.3</t>
  </si>
  <si>
    <t>100.4</t>
  </si>
  <si>
    <t>100.5</t>
  </si>
  <si>
    <t>100.6</t>
  </si>
  <si>
    <t>100.7</t>
  </si>
  <si>
    <t>100.8</t>
  </si>
  <si>
    <t>100.9</t>
  </si>
  <si>
    <t>101.1</t>
  </si>
  <si>
    <t>101.2</t>
  </si>
  <si>
    <t>101.3.a</t>
  </si>
  <si>
    <t>101.3.b</t>
  </si>
  <si>
    <t>101.4</t>
  </si>
  <si>
    <t>102.1.a</t>
  </si>
  <si>
    <t>102.1.b</t>
  </si>
  <si>
    <t>102.10</t>
  </si>
  <si>
    <t>102.11</t>
  </si>
  <si>
    <t>102.14</t>
  </si>
  <si>
    <t>102.17</t>
  </si>
  <si>
    <t>102.2</t>
  </si>
  <si>
    <t>28 March [Easter]</t>
  </si>
  <si>
    <t>Armentières (SW Flanders: now in France)</t>
  </si>
  <si>
    <t>N.B. P/p given as £31 16s 0d parisis [which works if total value is £127 4s 0d].</t>
  </si>
  <si>
    <t>N.B. Text gives total value of £59 parisis.</t>
  </si>
  <si>
    <t>N.B. Total value for this and following entry given as £100 16s 0d parisis.</t>
  </si>
  <si>
    <t>N.B. Total value noted as £1 2s 6d groot.</t>
  </si>
  <si>
    <t>N.B. Total value of this and following entry given as £168 0s 0d parisis.</t>
  </si>
  <si>
    <t>N.B. Total value of this and following entry given as £68 8s 0d parisis.</t>
  </si>
  <si>
    <t>N.B. Total value of this and following entry given as £78 0s 0d parisis.</t>
  </si>
  <si>
    <t>Total value for this and following entry given as £64 16s 0d parisis.</t>
  </si>
  <si>
    <t>Total value for this and following entry given as £67 4s 0d parisis</t>
  </si>
  <si>
    <t>Total value of this and following entry given as £136 10s 0d parisis.</t>
  </si>
  <si>
    <t>? keepers of the chamber (camera)? [or woolcomb makers?: kam = woolcomb]</t>
  </si>
  <si>
    <t>102.12</t>
  </si>
  <si>
    <t>102.13</t>
  </si>
  <si>
    <t>102.15</t>
  </si>
  <si>
    <t>102.16</t>
  </si>
  <si>
    <t>102.18</t>
  </si>
  <si>
    <t>102.19</t>
  </si>
  <si>
    <t>102.20</t>
  </si>
  <si>
    <t>102.21.a</t>
  </si>
  <si>
    <t>102.21.b</t>
  </si>
  <si>
    <t>102.21.c</t>
  </si>
  <si>
    <t>102.22</t>
  </si>
  <si>
    <t>102.3</t>
  </si>
  <si>
    <t>102.4</t>
  </si>
  <si>
    <t>102.5</t>
  </si>
  <si>
    <t>102.6</t>
  </si>
  <si>
    <t>102.7</t>
  </si>
  <si>
    <t>102.8</t>
  </si>
  <si>
    <t>102.9</t>
  </si>
  <si>
    <t>103.1</t>
  </si>
  <si>
    <t>103.10</t>
  </si>
  <si>
    <t>103.11</t>
  </si>
  <si>
    <t>103.12</t>
  </si>
  <si>
    <t>103.13</t>
  </si>
  <si>
    <t>103.14</t>
  </si>
  <si>
    <t>103.2</t>
  </si>
  <si>
    <t>103.3</t>
  </si>
  <si>
    <t>103.4</t>
  </si>
  <si>
    <t>103.5</t>
  </si>
  <si>
    <t>103.6</t>
  </si>
  <si>
    <t>103.7</t>
  </si>
  <si>
    <t>103.8</t>
  </si>
  <si>
    <t>103.9</t>
  </si>
  <si>
    <t>104.1</t>
  </si>
  <si>
    <t>104.2</t>
  </si>
  <si>
    <t>104.3</t>
  </si>
  <si>
    <t>104.4</t>
  </si>
  <si>
    <t>104.5</t>
  </si>
  <si>
    <t>104.6</t>
  </si>
  <si>
    <t>104.7</t>
  </si>
  <si>
    <t>105.1</t>
  </si>
  <si>
    <t>105.10</t>
  </si>
  <si>
    <t>105.11</t>
  </si>
  <si>
    <t>105.12</t>
  </si>
  <si>
    <t>105.13.a</t>
  </si>
  <si>
    <t>105.13.b</t>
  </si>
  <si>
    <t>105.14</t>
  </si>
  <si>
    <t>105.15</t>
  </si>
  <si>
    <t>105.16</t>
  </si>
  <si>
    <t>105.17</t>
  </si>
  <si>
    <t>105.18</t>
  </si>
  <si>
    <t>105.19</t>
  </si>
  <si>
    <t>105.2</t>
  </si>
  <si>
    <t>105.20</t>
  </si>
  <si>
    <t>105.21</t>
  </si>
  <si>
    <t>105.22</t>
  </si>
  <si>
    <t>105.23</t>
  </si>
  <si>
    <t>105.24</t>
  </si>
  <si>
    <t>105.25</t>
  </si>
  <si>
    <t>105.26.a</t>
  </si>
  <si>
    <t>105.26.b</t>
  </si>
  <si>
    <t>105.27</t>
  </si>
  <si>
    <t>105.3</t>
  </si>
  <si>
    <t>105.4</t>
  </si>
  <si>
    <t>105.5</t>
  </si>
  <si>
    <t>105.6</t>
  </si>
  <si>
    <t>105.7</t>
  </si>
  <si>
    <t>105.8</t>
  </si>
  <si>
    <t>105.9</t>
  </si>
  <si>
    <t>127.326 d. groot</t>
  </si>
  <si>
    <t>1359-60</t>
  </si>
  <si>
    <t>1360-61</t>
  </si>
  <si>
    <t>1361-62</t>
  </si>
  <si>
    <t>1362-63</t>
  </si>
  <si>
    <t>1363-64</t>
  </si>
  <si>
    <t>1366-67</t>
  </si>
  <si>
    <t>1367-68</t>
  </si>
  <si>
    <t>1368-69</t>
  </si>
  <si>
    <t>1369-70</t>
  </si>
  <si>
    <t>27v</t>
  </si>
  <si>
    <t>28r</t>
  </si>
  <si>
    <t>29r</t>
  </si>
  <si>
    <t>29v</t>
  </si>
  <si>
    <t>30r</t>
  </si>
  <si>
    <t>30v</t>
  </si>
  <si>
    <t>31r</t>
  </si>
  <si>
    <t>31v</t>
  </si>
  <si>
    <t>32r</t>
  </si>
  <si>
    <t>32v</t>
  </si>
  <si>
    <t>34r</t>
  </si>
  <si>
    <t>40r</t>
  </si>
  <si>
    <t>41v</t>
  </si>
  <si>
    <t>42v</t>
  </si>
  <si>
    <t>44v</t>
  </si>
  <si>
    <t>45v</t>
  </si>
  <si>
    <t>46v</t>
  </si>
  <si>
    <t>49r</t>
  </si>
  <si>
    <t>49v</t>
  </si>
  <si>
    <t>50r</t>
  </si>
  <si>
    <t>51r</t>
  </si>
  <si>
    <t>53r</t>
  </si>
  <si>
    <t>82.1</t>
  </si>
  <si>
    <t>82.10</t>
  </si>
  <si>
    <t>82.11</t>
  </si>
  <si>
    <t>82.12</t>
  </si>
  <si>
    <t>82.13</t>
  </si>
  <si>
    <t>82.14</t>
  </si>
  <si>
    <t>82.2</t>
  </si>
  <si>
    <t>82.3</t>
  </si>
  <si>
    <t>82.4</t>
  </si>
  <si>
    <t>82.5</t>
  </si>
  <si>
    <t>82.6</t>
  </si>
  <si>
    <t>82.7</t>
  </si>
  <si>
    <t>82.8</t>
  </si>
  <si>
    <t>82.9</t>
  </si>
  <si>
    <t>83.1</t>
  </si>
  <si>
    <t>83.10</t>
  </si>
  <si>
    <t>83.11</t>
  </si>
  <si>
    <t>83.12</t>
  </si>
  <si>
    <t>83.2</t>
  </si>
  <si>
    <t>83.3</t>
  </si>
  <si>
    <t>83.4</t>
  </si>
  <si>
    <t>83.5</t>
  </si>
  <si>
    <t>83.6</t>
  </si>
  <si>
    <t>83.7</t>
  </si>
  <si>
    <t>83.8</t>
  </si>
  <si>
    <t>83.9</t>
  </si>
  <si>
    <t>84.1</t>
  </si>
  <si>
    <t>84.10</t>
  </si>
  <si>
    <t>84.11.a</t>
  </si>
  <si>
    <t>84.11.b</t>
  </si>
  <si>
    <t>84.12</t>
  </si>
  <si>
    <t>84.13</t>
  </si>
  <si>
    <t>84.14</t>
  </si>
  <si>
    <t>84.15</t>
  </si>
  <si>
    <t>84.16</t>
  </si>
  <si>
    <t>84.2</t>
  </si>
  <si>
    <t>84.3</t>
  </si>
  <si>
    <t>84.4.a</t>
  </si>
  <si>
    <t>84.4.b</t>
  </si>
  <si>
    <t>84.5</t>
  </si>
  <si>
    <t>84.6</t>
  </si>
  <si>
    <t>84.7</t>
  </si>
  <si>
    <t>84.8</t>
  </si>
  <si>
    <t>84.9</t>
  </si>
  <si>
    <t>85.1.a</t>
  </si>
  <si>
    <t>85.1.b</t>
  </si>
  <si>
    <t>85.10.a</t>
  </si>
  <si>
    <t>85.10.b</t>
  </si>
  <si>
    <t>85.11</t>
  </si>
  <si>
    <t>85.2</t>
  </si>
  <si>
    <t>85.3</t>
  </si>
  <si>
    <t>85.4</t>
  </si>
  <si>
    <t>85.5</t>
  </si>
  <si>
    <t>85.6</t>
  </si>
  <si>
    <t>85.7</t>
  </si>
  <si>
    <t>85.8</t>
  </si>
  <si>
    <t>85.9</t>
  </si>
  <si>
    <t>86.1</t>
  </si>
  <si>
    <t>86.2</t>
  </si>
  <si>
    <t>86.3.a</t>
  </si>
  <si>
    <t>86.3.b</t>
  </si>
  <si>
    <t>86.4</t>
  </si>
  <si>
    <t>86.5</t>
  </si>
  <si>
    <t>86.6</t>
  </si>
  <si>
    <t>86.7</t>
  </si>
  <si>
    <t>87.1</t>
  </si>
  <si>
    <t>87.10</t>
  </si>
  <si>
    <t>87.11</t>
  </si>
  <si>
    <t>87.12</t>
  </si>
  <si>
    <t>87.13</t>
  </si>
  <si>
    <t>87.14</t>
  </si>
  <si>
    <t>87.15</t>
  </si>
  <si>
    <t>87.16</t>
  </si>
  <si>
    <t>87.17</t>
  </si>
  <si>
    <t>87.18</t>
  </si>
  <si>
    <t>87.19</t>
  </si>
  <si>
    <t>87.2</t>
  </si>
  <si>
    <t>87.20</t>
  </si>
  <si>
    <t>87.21</t>
  </si>
  <si>
    <t>87.22</t>
  </si>
  <si>
    <t>87.23</t>
  </si>
  <si>
    <t>87.24</t>
  </si>
  <si>
    <t>87.25</t>
  </si>
  <si>
    <t>87.3</t>
  </si>
  <si>
    <t>87.4</t>
  </si>
  <si>
    <t>87.5</t>
  </si>
  <si>
    <t>87.6</t>
  </si>
  <si>
    <t>87.7</t>
  </si>
  <si>
    <t>87.8</t>
  </si>
  <si>
    <t>87.9</t>
  </si>
  <si>
    <t>88.1</t>
  </si>
  <si>
    <t>88.10.a</t>
  </si>
  <si>
    <t>88.10.b</t>
  </si>
  <si>
    <t>88.11</t>
  </si>
  <si>
    <t>88.12</t>
  </si>
  <si>
    <t>88.13</t>
  </si>
  <si>
    <t>88.14</t>
  </si>
  <si>
    <t>88.15</t>
  </si>
  <si>
    <t>88.2</t>
  </si>
  <si>
    <t>88.3</t>
  </si>
  <si>
    <t>88.4</t>
  </si>
  <si>
    <t>88.5</t>
  </si>
  <si>
    <t>88.6</t>
  </si>
  <si>
    <t>88.7</t>
  </si>
  <si>
    <t>88.8</t>
  </si>
  <si>
    <t>88.9</t>
  </si>
  <si>
    <t>89.1</t>
  </si>
  <si>
    <t>89.2</t>
  </si>
  <si>
    <t>89.3</t>
  </si>
  <si>
    <t>89.4</t>
  </si>
  <si>
    <t>89.5</t>
  </si>
  <si>
    <t>89.6</t>
  </si>
  <si>
    <t>89.7</t>
  </si>
  <si>
    <t>90.1</t>
  </si>
  <si>
    <t>90.10</t>
  </si>
  <si>
    <t>90.11</t>
  </si>
  <si>
    <t>90.12</t>
  </si>
  <si>
    <t>90.13</t>
  </si>
  <si>
    <t>90.14</t>
  </si>
  <si>
    <t>90.15</t>
  </si>
  <si>
    <t>90.16</t>
  </si>
  <si>
    <t>90.17</t>
  </si>
  <si>
    <t>90.18</t>
  </si>
  <si>
    <t>90.19</t>
  </si>
  <si>
    <t>90.2</t>
  </si>
  <si>
    <t>90.20</t>
  </si>
  <si>
    <t>90.21</t>
  </si>
  <si>
    <t>90.22</t>
  </si>
  <si>
    <t>90.23</t>
  </si>
  <si>
    <t>90.24</t>
  </si>
  <si>
    <t>90.25</t>
  </si>
  <si>
    <t>90.3</t>
  </si>
  <si>
    <t>90.4</t>
  </si>
  <si>
    <t>90.5</t>
  </si>
  <si>
    <t>90.6</t>
  </si>
  <si>
    <t>90.7</t>
  </si>
  <si>
    <t>90.8</t>
  </si>
  <si>
    <t>90.9</t>
  </si>
  <si>
    <t>91.1</t>
  </si>
  <si>
    <t>91.10</t>
  </si>
  <si>
    <t>91.11</t>
  </si>
  <si>
    <t>91.12</t>
  </si>
  <si>
    <t>91.13</t>
  </si>
  <si>
    <t>91.2</t>
  </si>
  <si>
    <t>91.3</t>
  </si>
  <si>
    <t>91.4</t>
  </si>
  <si>
    <t>91.5</t>
  </si>
  <si>
    <t>91.6</t>
  </si>
  <si>
    <t>91.7</t>
  </si>
  <si>
    <t>91.8</t>
  </si>
  <si>
    <t>91.9</t>
  </si>
  <si>
    <t>92.1a</t>
  </si>
  <si>
    <t>92.1b</t>
  </si>
  <si>
    <t>92.2</t>
  </si>
  <si>
    <t>92.3</t>
  </si>
  <si>
    <t>93.1</t>
  </si>
  <si>
    <t>93.10</t>
  </si>
  <si>
    <t>93.11</t>
  </si>
  <si>
    <t>93.12</t>
  </si>
  <si>
    <t>93.13</t>
  </si>
  <si>
    <t>93.14</t>
  </si>
  <si>
    <t>93.15</t>
  </si>
  <si>
    <t>93.16</t>
  </si>
  <si>
    <t>93.17</t>
  </si>
  <si>
    <t>93.18</t>
  </si>
  <si>
    <t>93.19</t>
  </si>
  <si>
    <t>93.2</t>
  </si>
  <si>
    <t>93.20</t>
  </si>
  <si>
    <t>93.21</t>
  </si>
  <si>
    <t>93.22</t>
  </si>
  <si>
    <t>93.3</t>
  </si>
  <si>
    <t>93.4</t>
  </si>
  <si>
    <t>93.5</t>
  </si>
  <si>
    <t>93.6</t>
  </si>
  <si>
    <t>93.7</t>
  </si>
  <si>
    <t>93.8</t>
  </si>
  <si>
    <t>93.9</t>
  </si>
  <si>
    <t>94.1</t>
  </si>
  <si>
    <t>94.10</t>
  </si>
  <si>
    <t>94.11</t>
  </si>
  <si>
    <t>94.12</t>
  </si>
  <si>
    <t>94.2</t>
  </si>
  <si>
    <t>94.3</t>
  </si>
  <si>
    <t>94.4</t>
  </si>
  <si>
    <t>94.5</t>
  </si>
  <si>
    <t>94.6</t>
  </si>
  <si>
    <t>94.7</t>
  </si>
  <si>
    <t>94.8</t>
  </si>
  <si>
    <t>94.9</t>
  </si>
  <si>
    <t>95.1.a</t>
  </si>
  <si>
    <t>95.1.b</t>
  </si>
  <si>
    <t>95.10</t>
  </si>
  <si>
    <t>95.11</t>
  </si>
  <si>
    <t>95.12</t>
  </si>
  <si>
    <t>95.13</t>
  </si>
  <si>
    <t>95.14</t>
  </si>
  <si>
    <t>95.2</t>
  </si>
  <si>
    <t>95.3</t>
  </si>
  <si>
    <t>95.4</t>
  </si>
  <si>
    <t>95.5</t>
  </si>
  <si>
    <t>95.6</t>
  </si>
  <si>
    <t>95.7</t>
  </si>
  <si>
    <t>95.8</t>
  </si>
  <si>
    <t>95.9</t>
  </si>
  <si>
    <t>96.15</t>
  </si>
  <si>
    <t>96.16</t>
  </si>
  <si>
    <t>96.17</t>
  </si>
  <si>
    <t>96.18</t>
  </si>
  <si>
    <t>96.19</t>
  </si>
  <si>
    <t>96.20</t>
  </si>
  <si>
    <t>96.21</t>
  </si>
  <si>
    <t>96.22</t>
  </si>
  <si>
    <t>96.23</t>
  </si>
  <si>
    <t>96.24</t>
  </si>
  <si>
    <t>97.1</t>
  </si>
  <si>
    <t>97.10</t>
  </si>
  <si>
    <t>97.11</t>
  </si>
  <si>
    <t>97.12</t>
  </si>
  <si>
    <t>97.13</t>
  </si>
  <si>
    <t>97.14</t>
  </si>
  <si>
    <t>97.15</t>
  </si>
  <si>
    <t>97.2</t>
  </si>
  <si>
    <t>97.3</t>
  </si>
  <si>
    <t>97.4</t>
  </si>
  <si>
    <t>97.5</t>
  </si>
  <si>
    <t>97.6</t>
  </si>
  <si>
    <t>97.7</t>
  </si>
  <si>
    <t>97.8</t>
  </si>
  <si>
    <t>97.9</t>
  </si>
  <si>
    <t>98.1.a</t>
  </si>
  <si>
    <t>98.1.b</t>
  </si>
  <si>
    <t>98.2.a</t>
  </si>
  <si>
    <t>98.2.b</t>
  </si>
  <si>
    <t>98.3.a</t>
  </si>
  <si>
    <t>98.3.b</t>
  </si>
  <si>
    <t>98.4</t>
  </si>
  <si>
    <t>98.5</t>
  </si>
  <si>
    <t>98.6</t>
  </si>
  <si>
    <t>99.1</t>
  </si>
  <si>
    <t>99.10</t>
  </si>
  <si>
    <t>99.11</t>
  </si>
  <si>
    <t>99.12</t>
  </si>
  <si>
    <t>99.13</t>
  </si>
  <si>
    <t>99.14</t>
  </si>
  <si>
    <t>99.15</t>
  </si>
  <si>
    <t>99.16</t>
  </si>
  <si>
    <t>99.17</t>
  </si>
  <si>
    <t>99.18</t>
  </si>
  <si>
    <t>99.19</t>
  </si>
  <si>
    <t>99.2</t>
  </si>
  <si>
    <t>99.20</t>
  </si>
  <si>
    <t>99.21</t>
  </si>
  <si>
    <t>99.22</t>
  </si>
  <si>
    <t>99.23</t>
  </si>
  <si>
    <t>99.24.a</t>
  </si>
  <si>
    <t>99.24.b</t>
  </si>
  <si>
    <t>99.3</t>
  </si>
  <si>
    <t>99.4</t>
  </si>
  <si>
    <t>99.5</t>
  </si>
  <si>
    <t>99.6</t>
  </si>
  <si>
    <t>99.7</t>
  </si>
  <si>
    <t>99.8</t>
  </si>
  <si>
    <t>99.9</t>
  </si>
  <si>
    <t>A</t>
  </si>
  <si>
    <t>Account</t>
  </si>
  <si>
    <t>and Dyeing</t>
  </si>
  <si>
    <t>and Finishing</t>
  </si>
  <si>
    <t>and Handling Costs</t>
  </si>
  <si>
    <t>and Remarks</t>
  </si>
  <si>
    <t>Archive</t>
  </si>
  <si>
    <t>as % of</t>
  </si>
  <si>
    <t>as % of Total</t>
  </si>
  <si>
    <t>as % total price</t>
  </si>
  <si>
    <t>Ash Colored Cloth</t>
  </si>
  <si>
    <t>B</t>
  </si>
  <si>
    <t>Broad/</t>
  </si>
  <si>
    <t>Brucs Laken</t>
  </si>
  <si>
    <t>Bruecelsch Laken</t>
  </si>
  <si>
    <t>Brugscle Laken</t>
  </si>
  <si>
    <t>gemingd = mellé = medley cloths (differently coloured wools)</t>
  </si>
  <si>
    <t>a very cheap worsted type of cloth (of ancient origins)</t>
  </si>
  <si>
    <t>AB</t>
  </si>
  <si>
    <t>accolleyen, acoleye</t>
  </si>
  <si>
    <t>aerme lieden</t>
  </si>
  <si>
    <t>aerzidine, haerzidene</t>
  </si>
  <si>
    <t>also: lining of clothing, interior clothing? Or voeder: feeding, and thus dinner clothing?</t>
  </si>
  <si>
    <t>appelbloesemen</t>
  </si>
  <si>
    <t>apple blossom</t>
  </si>
  <si>
    <t xml:space="preserve">Apple Blossom </t>
  </si>
  <si>
    <t>Apple Colored Cloth</t>
  </si>
  <si>
    <t>Aquamarine Blue</t>
  </si>
  <si>
    <t>AR Rek</t>
  </si>
  <si>
    <t>araengen, orengen</t>
  </si>
  <si>
    <t>arbitrators: in settling commercial or guild disputes</t>
  </si>
  <si>
    <t>Archives</t>
  </si>
  <si>
    <t>AS</t>
  </si>
  <si>
    <t>Ash Colored [Sandreyen] Cloth</t>
  </si>
  <si>
    <t>Ash Colored [Sandreyen] Scarlet</t>
  </si>
  <si>
    <t>ASSC</t>
  </si>
  <si>
    <t>assistants, servants, journeymen</t>
  </si>
  <si>
    <t>B1</t>
  </si>
  <si>
    <t>B1A</t>
  </si>
  <si>
    <t>B1H</t>
  </si>
  <si>
    <t>B1L</t>
  </si>
  <si>
    <t>B1M</t>
  </si>
  <si>
    <t>B1MSL</t>
  </si>
  <si>
    <t>B1P</t>
  </si>
  <si>
    <t>B1PSC</t>
  </si>
  <si>
    <t>B1W</t>
  </si>
  <si>
    <t>B1Z</t>
  </si>
  <si>
    <t>B2</t>
  </si>
  <si>
    <t>B2B1PSC</t>
  </si>
  <si>
    <t>B2B1PSCSL</t>
  </si>
  <si>
    <t>B2M</t>
  </si>
  <si>
    <t>B2MSC</t>
  </si>
  <si>
    <t>B2SC</t>
  </si>
  <si>
    <t>B2SLSC</t>
  </si>
  <si>
    <t>B2YSLSC</t>
  </si>
  <si>
    <t>B2Z</t>
  </si>
  <si>
    <t>B3</t>
  </si>
  <si>
    <t>bailiff</t>
  </si>
  <si>
    <t>bailliu</t>
  </si>
  <si>
    <t>Bailliu</t>
  </si>
  <si>
    <t>Basket in d gr</t>
  </si>
  <si>
    <t>bellaerden</t>
  </si>
  <si>
    <t>Belle = Bailleul (SW Flanders, now in France)</t>
  </si>
  <si>
    <t>Belsche</t>
  </si>
  <si>
    <t>bereet</t>
  </si>
  <si>
    <t>bescrevene</t>
  </si>
  <si>
    <t>black</t>
  </si>
  <si>
    <t>Black</t>
  </si>
  <si>
    <t>Blaeu Laken</t>
  </si>
  <si>
    <t>Blaeu Machlins Laken</t>
  </si>
  <si>
    <t>Blaeuwe Oudenaerdscle Laken</t>
  </si>
  <si>
    <t>blaeuwen</t>
  </si>
  <si>
    <t>Blawe Brugscle Laken</t>
  </si>
  <si>
    <t>Blawe Bruxe Laken</t>
  </si>
  <si>
    <t>Blawe Machlinsche Laken</t>
  </si>
  <si>
    <t>Blawe Machlinscle Lakene</t>
  </si>
  <si>
    <t>blue</t>
  </si>
  <si>
    <t>Blue</t>
  </si>
  <si>
    <t>Blue Bruges Cloth</t>
  </si>
  <si>
    <t>Blue Cloth</t>
  </si>
  <si>
    <t>Blue Medley</t>
  </si>
  <si>
    <t>Blue Striped Medley Cloth</t>
  </si>
  <si>
    <t>blue, blue-coloured cloth (De Poerck,  III, 8: drap bleu couleur d'ancolie; afr. acolie)</t>
  </si>
  <si>
    <t>boef</t>
  </si>
  <si>
    <t>Br</t>
  </si>
  <si>
    <t>Breed Blaeu Ypersch Laken</t>
  </si>
  <si>
    <t>Breed Ghentsch Gheminghet Laken</t>
  </si>
  <si>
    <t>Breed Ypers Gheminghet</t>
  </si>
  <si>
    <t>Breed Ypersch Ghegreint Laken [Gheminghet?]</t>
  </si>
  <si>
    <t>Breed Ypersch Laken</t>
  </si>
  <si>
    <t>breede, breeden, breet</t>
  </si>
  <si>
    <t>BrG</t>
  </si>
  <si>
    <t>bright, vivid blue</t>
  </si>
  <si>
    <t>BrL</t>
  </si>
  <si>
    <t>broad, broadcloth: woven on a double horizontal loom</t>
  </si>
  <si>
    <t>brown</t>
  </si>
  <si>
    <t>Brown</t>
  </si>
  <si>
    <t>Brown Brussels Cloth</t>
  </si>
  <si>
    <t>Brown Medley</t>
  </si>
  <si>
    <t>Brown Perse Scarlet</t>
  </si>
  <si>
    <t>Brown Perse Striped Scarlet</t>
  </si>
  <si>
    <t>Brown Scarlet Cloth</t>
  </si>
  <si>
    <t>Brown Scarlet Cloth of Ghent</t>
  </si>
  <si>
    <t>Brown Scarlet Medley</t>
  </si>
  <si>
    <t>Brown Scarlet with Yellow Stripe</t>
  </si>
  <si>
    <t>Brown Striped Scarlet</t>
  </si>
  <si>
    <t>BrSL</t>
  </si>
  <si>
    <t>Brucghscle Laken</t>
  </si>
  <si>
    <t>Brucsch Gheminghet</t>
  </si>
  <si>
    <t>Brucscle Gheminghet Laken</t>
  </si>
  <si>
    <t>Brucscle Laken</t>
  </si>
  <si>
    <t>Brucscle Lakene</t>
  </si>
  <si>
    <t>Brucscle Roode Oraenge Laken</t>
  </si>
  <si>
    <t>Brucsclen Laken</t>
  </si>
  <si>
    <t>Bruecele Gheminghet Laken</t>
  </si>
  <si>
    <t>Bruecelsch</t>
  </si>
  <si>
    <t>Bruecelsch Gheminghet Laken</t>
  </si>
  <si>
    <t>Bruecelsch Groene Laken</t>
  </si>
  <si>
    <t>Bruecelschen Laken</t>
  </si>
  <si>
    <t>Bruecelschen Lakene [From Brussels]</t>
  </si>
  <si>
    <t>Bruesels Laken</t>
  </si>
  <si>
    <t>Bruessels Gheminghet</t>
  </si>
  <si>
    <t>Bruessels Gheminghet Laken</t>
  </si>
  <si>
    <t>Bruesuls Gheminghet</t>
  </si>
  <si>
    <t>Bruges</t>
  </si>
  <si>
    <t>Bruges "Saere" Cloth</t>
  </si>
  <si>
    <t>Bruges [Red] Medley Cloth</t>
  </si>
  <si>
    <t>Bruges Ash Colored Cloth</t>
  </si>
  <si>
    <t>Bruges Blue Cloth</t>
  </si>
  <si>
    <t>Bruges Blue CLoth</t>
  </si>
  <si>
    <t>Bruges Brown Cloth</t>
  </si>
  <si>
    <t>Bruges Brown Medley Cloth</t>
  </si>
  <si>
    <t>Bruges Cloth</t>
  </si>
  <si>
    <t>BRUGES CLOTH PRICES: Prices of Woollen Cloths Purchased for Bruges Civic Officials and Others, 1302-1400</t>
  </si>
  <si>
    <t>Bruges Dark Green Cloth</t>
  </si>
  <si>
    <t>Bruges Green Cloth</t>
  </si>
  <si>
    <t>Bruges Grey Brown Cloth</t>
  </si>
  <si>
    <t>Bruges Grey Medley Cloth</t>
  </si>
  <si>
    <t>Bruges Herring Colored Cloth</t>
  </si>
  <si>
    <t>Bruges Medley Cloth</t>
  </si>
  <si>
    <t>Bruges Orange Cloth</t>
  </si>
  <si>
    <t>Bruges Plain Cloth</t>
  </si>
  <si>
    <t>Bruges Red Cloth</t>
  </si>
  <si>
    <t>Bruges Red Medley Cloth</t>
  </si>
  <si>
    <t>Bruges Red Orange Cloth</t>
  </si>
  <si>
    <t>Bruges Sandreye Cloth</t>
  </si>
  <si>
    <t>Bruges Striped Cloth</t>
  </si>
  <si>
    <t>Bruges White Cloth</t>
  </si>
  <si>
    <t>Bruges woollen cloth sealed with insignia of the lamb (Lamb of God)</t>
  </si>
  <si>
    <t>BRUGES WOOLLENS</t>
  </si>
  <si>
    <t>BRUGES:  Cloth Prices, 1302 - 1498</t>
  </si>
  <si>
    <t>Bruges?</t>
  </si>
  <si>
    <t>Brugge = Bruges (Flanders)</t>
  </si>
  <si>
    <t>Brughscen, Bruxschen, Bruxen</t>
  </si>
  <si>
    <t>Brugsche Laken</t>
  </si>
  <si>
    <t>Brugscle Lakene Rood</t>
  </si>
  <si>
    <t>Brugscle Lakene Sandreyen</t>
  </si>
  <si>
    <t>Brugscle Plein Laken</t>
  </si>
  <si>
    <t>Brugscle Pleyne Laken</t>
  </si>
  <si>
    <t>Brune Gheminghede Machlinscle Laken</t>
  </si>
  <si>
    <t>Brune Machlinscle Lakene Gheminghet</t>
  </si>
  <si>
    <t>Brune Peersche Scaerlaken from Ghent</t>
  </si>
  <si>
    <t>Brune Saere Bruxscle Laken</t>
  </si>
  <si>
    <t>Brune Scaerlakene</t>
  </si>
  <si>
    <t>Brune Scaerlakene from Ghent</t>
  </si>
  <si>
    <t>Brune Scaerlakene of Ghent</t>
  </si>
  <si>
    <t>Brune Strijpte Scaerlakene</t>
  </si>
  <si>
    <t>Brusc Gheminghet</t>
  </si>
  <si>
    <t>Brusc Gheminghet Laken</t>
  </si>
  <si>
    <t>Brusc Laken</t>
  </si>
  <si>
    <t>Brusce Rode Lakenen</t>
  </si>
  <si>
    <t>Bruscscle Gheminghede</t>
  </si>
  <si>
    <t>Brussel = Bruxelles = Brussels (Brabant)</t>
  </si>
  <si>
    <t>Brussels</t>
  </si>
  <si>
    <t>Brussels Cloth</t>
  </si>
  <si>
    <t>Brussels Medley Cloth</t>
  </si>
  <si>
    <t>Brussels Perse [Scarlet] Cloth</t>
  </si>
  <si>
    <t>Brussels Perse Cloth</t>
  </si>
  <si>
    <t>Brussels Plain Medley Cloth</t>
  </si>
  <si>
    <t>Brussels Red Scarlet Cloth</t>
  </si>
  <si>
    <t>Brussels?</t>
  </si>
  <si>
    <t>Bruun Bruecelsch Laken</t>
  </si>
  <si>
    <t>Bruun Ghends Scaerlakene</t>
  </si>
  <si>
    <t>Bruun Mechlins Scaerlaken</t>
  </si>
  <si>
    <t>Bruun Peerse Strijpte Scaerlakene of Ghent</t>
  </si>
  <si>
    <t>Bruun Scaerlakene of Ghent</t>
  </si>
  <si>
    <t>bruun, brunen</t>
  </si>
  <si>
    <t>Brux Bruun Gheminghet</t>
  </si>
  <si>
    <t>Brux Gheminghede Laken</t>
  </si>
  <si>
    <t>Brux Gheminghet</t>
  </si>
  <si>
    <t xml:space="preserve">Brux Gheminghet </t>
  </si>
  <si>
    <t>Brux Gheminghet Laken</t>
  </si>
  <si>
    <t>Brux Gheminghets</t>
  </si>
  <si>
    <t>Brux Laken</t>
  </si>
  <si>
    <t>Bruxcscle Gheminghede Laken</t>
  </si>
  <si>
    <t>Bruxe Gheminghede</t>
  </si>
  <si>
    <t>Bruxle Gheminghede Laken</t>
  </si>
  <si>
    <t>Bruxsche Araenge Laken</t>
  </si>
  <si>
    <t>Bruxsche Gheminghede</t>
  </si>
  <si>
    <t>Bruxsche Laken</t>
  </si>
  <si>
    <t>Bruxsche Lakene</t>
  </si>
  <si>
    <t>Bruxsche Sandreye Lakenen</t>
  </si>
  <si>
    <t>Bruxsche Scier Laken</t>
  </si>
  <si>
    <t>Bruxscle Blau Laken</t>
  </si>
  <si>
    <t>Bruxscle Ghemeet [Red] Laken</t>
  </si>
  <si>
    <t xml:space="preserve">Bruxscle Gheminghed </t>
  </si>
  <si>
    <t>Bruxscle Gheminghede</t>
  </si>
  <si>
    <t xml:space="preserve">Bruxscle Gheminghede </t>
  </si>
  <si>
    <t>Bruxscle Gheminghede Laken</t>
  </si>
  <si>
    <t>Bruxscle Gheminghede Lakene</t>
  </si>
  <si>
    <t>Bruxscle Gheminghete</t>
  </si>
  <si>
    <t>Bruxscle Laken</t>
  </si>
  <si>
    <t>buerchmeesters</t>
  </si>
  <si>
    <t>BUG</t>
  </si>
  <si>
    <t>BUG?</t>
  </si>
  <si>
    <t>BUL</t>
  </si>
  <si>
    <t>burgermaster, mayor</t>
  </si>
  <si>
    <t>Burges Cloth</t>
  </si>
  <si>
    <t>Buxhoren [Herring Colored] Cloth</t>
  </si>
  <si>
    <t>Buxhoren [Herring Colored] Striped Cloth</t>
  </si>
  <si>
    <t>Buxhoren Bruxscle Laken</t>
  </si>
  <si>
    <t>buxhoren, buxchooren</t>
  </si>
  <si>
    <t>CaL</t>
  </si>
  <si>
    <t>Calculations</t>
  </si>
  <si>
    <t>Cambrai: French bishoprice near Flanders</t>
  </si>
  <si>
    <t>Camerijxsche</t>
  </si>
  <si>
    <t>cammekins</t>
  </si>
  <si>
    <t>Cangenten Cloth</t>
  </si>
  <si>
    <t>cangenten laken</t>
  </si>
  <si>
    <t>caped servants of the magistrates</t>
  </si>
  <si>
    <t>caproene</t>
  </si>
  <si>
    <t>captain</t>
  </si>
  <si>
    <t>captains</t>
  </si>
  <si>
    <t>Captains</t>
  </si>
  <si>
    <t>CaSL</t>
  </si>
  <si>
    <t>celestrine, celestrijn</t>
  </si>
  <si>
    <t>CG</t>
  </si>
  <si>
    <t>Chancellor of Flanders</t>
  </si>
  <si>
    <t>cheap cloth of Bruges; [graeu laken gheheeten wulvekin]</t>
  </si>
  <si>
    <t>cheap, undyed worsted type cloth (given to the poor)</t>
  </si>
  <si>
    <t>city masters</t>
  </si>
  <si>
    <t>CL</t>
  </si>
  <si>
    <t>clederen; cleederinghe</t>
  </si>
  <si>
    <t>Clerke</t>
  </si>
  <si>
    <t>Clerke  [Surgiens]</t>
  </si>
  <si>
    <t>Clerke van deelmans</t>
  </si>
  <si>
    <t>Clerke?</t>
  </si>
  <si>
    <t>Clerke? or Wet?</t>
  </si>
  <si>
    <t>clerken</t>
  </si>
  <si>
    <t>Clerken</t>
  </si>
  <si>
    <t>Clerken + Raemvinders Knape</t>
  </si>
  <si>
    <t>Clerken Zomer</t>
  </si>
  <si>
    <t>Clerks</t>
  </si>
  <si>
    <t>Cloth</t>
  </si>
  <si>
    <t>Cloth [Fair of Messines]</t>
  </si>
  <si>
    <t>Cloth and Description</t>
  </si>
  <si>
    <t>cloth dyed in grain (kermes); a scarlet</t>
  </si>
  <si>
    <t>cloth with lustre or sheen</t>
  </si>
  <si>
    <t xml:space="preserve">cloth: herring coloured ?  De Poerck, III: 27: 'couleur hareng saur'? </t>
  </si>
  <si>
    <t>cloth: woollen broadcloth</t>
  </si>
  <si>
    <t>clothing, suits</t>
  </si>
  <si>
    <t>Code</t>
  </si>
  <si>
    <t>Code for</t>
  </si>
  <si>
    <t>code or book of guild regulations on clothmaking</t>
  </si>
  <si>
    <t>coerode</t>
  </si>
  <si>
    <t>Colour</t>
  </si>
  <si>
    <t>colour of coleseed or rapeseed flowers</t>
  </si>
  <si>
    <t>Colours</t>
  </si>
  <si>
    <t>COLOURS</t>
  </si>
  <si>
    <t>Commensche, Comensche</t>
  </si>
  <si>
    <t>Commodity</t>
  </si>
  <si>
    <t>Consumer</t>
  </si>
  <si>
    <t>coolzade</t>
  </si>
  <si>
    <t>cooplieden, kooplieden (koopman: sing.)</t>
  </si>
  <si>
    <t>coppins</t>
  </si>
  <si>
    <t>corte</t>
  </si>
  <si>
    <t>Count's Clerken</t>
  </si>
  <si>
    <t>Count's clerks</t>
  </si>
  <si>
    <t>Count's Clerks and Secretaries</t>
  </si>
  <si>
    <t>Count's Commissioners</t>
  </si>
  <si>
    <t>Count's Secretaries</t>
  </si>
  <si>
    <t>Courtrai</t>
  </si>
  <si>
    <t>Courtrai  Medley Cloth</t>
  </si>
  <si>
    <t>Courtrai Cloth</t>
  </si>
  <si>
    <t>Courtrai Medley Cloth</t>
  </si>
  <si>
    <t>Courtrai Plain Cloth</t>
  </si>
  <si>
    <t>crempene (te)</t>
  </si>
  <si>
    <t>cuerlakene; kuerlakene</t>
  </si>
  <si>
    <t>Curtrijcsche</t>
  </si>
  <si>
    <t>Curtrijcscle Laken</t>
  </si>
  <si>
    <t>Curtrijxsche Gheminghede</t>
  </si>
  <si>
    <t>Curtrycslce Gheminghede Lakene</t>
  </si>
  <si>
    <t>Daily Wage</t>
  </si>
  <si>
    <t>dark (dark-blue, dark-green, etc.)</t>
  </si>
  <si>
    <t>Dark Blue</t>
  </si>
  <si>
    <t>Dark Brown</t>
  </si>
  <si>
    <t>Dark Green</t>
  </si>
  <si>
    <t>Days' Wages</t>
  </si>
  <si>
    <t>DD</t>
  </si>
  <si>
    <t>decimal</t>
  </si>
  <si>
    <t>deelmans</t>
  </si>
  <si>
    <t>Deelmans Clerke</t>
  </si>
  <si>
    <t>Deelmans Clerkes</t>
  </si>
  <si>
    <t>deep and dark: zadblauewe = very deep, dark blue</t>
  </si>
  <si>
    <t>dekens</t>
  </si>
  <si>
    <t>DeL</t>
  </si>
  <si>
    <t>Dendermonde</t>
  </si>
  <si>
    <t>Dendermonde = Termonde (East Flanders)</t>
  </si>
  <si>
    <t>Dendermonde Cloth</t>
  </si>
  <si>
    <t>Dendermonde Striped Cloth</t>
  </si>
  <si>
    <t>Denremonde</t>
  </si>
  <si>
    <t>Denremondsch Laken</t>
  </si>
  <si>
    <t>Denremondsch Strijpt</t>
  </si>
  <si>
    <t>Denremondsch Strijpte</t>
  </si>
  <si>
    <t>Denremondsche Strijpte</t>
  </si>
  <si>
    <t>Denremondscle Laken</t>
  </si>
  <si>
    <t xml:space="preserve">Denremontsche Strijpte </t>
  </si>
  <si>
    <t>Denremontscle Strijpte Laken</t>
  </si>
  <si>
    <t>Description</t>
  </si>
  <si>
    <t>DeSL</t>
  </si>
  <si>
    <t>dickedinnen</t>
  </si>
  <si>
    <t>Dickedinnen</t>
  </si>
  <si>
    <t>Dielmans Clerke</t>
  </si>
  <si>
    <t>Diesch, Diest</t>
  </si>
  <si>
    <t>Diest</t>
  </si>
  <si>
    <t>Diest "Gheleid" Cloth [?] dyed with alum mordant</t>
  </si>
  <si>
    <t>Diest (Brabant)</t>
  </si>
  <si>
    <t>Diest Cloth [?] dyed with alum mordant</t>
  </si>
  <si>
    <t>Diksmuide = Dixmude (West Flanders)</t>
  </si>
  <si>
    <t>DiL</t>
  </si>
  <si>
    <t>Dixmude Cloth</t>
  </si>
  <si>
    <t>Dixmuidsche</t>
  </si>
  <si>
    <t>dobbel lakenen</t>
  </si>
  <si>
    <t>Doc.</t>
  </si>
  <si>
    <t>doctor; chief physician; or teacher of medicine</t>
  </si>
  <si>
    <t>doncker</t>
  </si>
  <si>
    <t>Doornik = Tournai (French bishopric)</t>
  </si>
  <si>
    <t>Dornische</t>
  </si>
  <si>
    <t>Douai (France: French Flanders from 1384; now France)</t>
  </si>
  <si>
    <t>Douawysche, Duwaysche</t>
  </si>
  <si>
    <t>double cloths: possibly a pair of halvelakenen (half-cloths)</t>
  </si>
  <si>
    <t>Duchy of Brabant</t>
  </si>
  <si>
    <t>dukers, douken</t>
  </si>
  <si>
    <t>dullen</t>
  </si>
  <si>
    <t>dyed cloth.</t>
  </si>
  <si>
    <t xml:space="preserve">dyed cloth. De Poerck, III, 154: 'drap de teinte non autrement connu' </t>
  </si>
  <si>
    <t>dyed in grain (i.e. in kermes = scarlet dye)</t>
  </si>
  <si>
    <t>dyed with an alum mordant; usually a red-based dye</t>
  </si>
  <si>
    <t>Dyeing</t>
  </si>
  <si>
    <t>Dyeing/</t>
  </si>
  <si>
    <t>Easter Cloth</t>
  </si>
  <si>
    <t>Eecxkins; Heexschins</t>
  </si>
  <si>
    <t>Eeke (NW Flanders, near Ghent): cheap cloths from</t>
  </si>
  <si>
    <t>Eekeloos</t>
  </si>
  <si>
    <t>Eeklo (NW Flanders, near Bruges)</t>
  </si>
  <si>
    <t>eeuwerlinghe</t>
  </si>
  <si>
    <t>EL</t>
  </si>
  <si>
    <t>ell = 0.700 metre</t>
  </si>
  <si>
    <t>Ell Brown Scarlet Cloth</t>
  </si>
  <si>
    <t>Ell Brux Laken</t>
  </si>
  <si>
    <t>Ell Strijpt Laken</t>
  </si>
  <si>
    <t>Ells [Vorseide Lake]n</t>
  </si>
  <si>
    <t>Ells Aforementioned Cloth</t>
  </si>
  <si>
    <t>Ells Araengen</t>
  </si>
  <si>
    <t>Ells Blaeus Laken</t>
  </si>
  <si>
    <t>Ells Blaeus Ypersch Lakens</t>
  </si>
  <si>
    <t>Ells Blue Cloth</t>
  </si>
  <si>
    <t>Ells Brown Medley Cloth</t>
  </si>
  <si>
    <t>Ells Brown Striped Scarlet Cloth</t>
  </si>
  <si>
    <t>Ells Brucscl Gheminghets</t>
  </si>
  <si>
    <t>Ells Bruecels Gheminghets</t>
  </si>
  <si>
    <t>Ells Bruges Cloth</t>
  </si>
  <si>
    <t>Ells Bruges Golden Blossom Cloth</t>
  </si>
  <si>
    <t>Ells Bruges Medley Cloth</t>
  </si>
  <si>
    <t>Ells Brusc Gheminghets Lakens</t>
  </si>
  <si>
    <t>Ells Brussels Medley Cloth</t>
  </si>
  <si>
    <t>Ells Bruun Gheminghets Laken</t>
  </si>
  <si>
    <t>Ells Bruun Strijpt Scaerlakens</t>
  </si>
  <si>
    <t>Ells Bruuns Scaerlaken</t>
  </si>
  <si>
    <t>Ells Bruuns Scaerlakene of Ghent</t>
  </si>
  <si>
    <t>Ells Brux Laken</t>
  </si>
  <si>
    <t>Ells Brux Lakene</t>
  </si>
  <si>
    <t>Ells Bruxsche Laken</t>
  </si>
  <si>
    <t>Ells Buxhorens Laken</t>
  </si>
  <si>
    <t>Ells Cloth</t>
  </si>
  <si>
    <t>Ells Gheleids Laken</t>
  </si>
  <si>
    <t>Ells Gheluy [or ghelijx?] Laken</t>
  </si>
  <si>
    <t>Ells Gheminghets</t>
  </si>
  <si>
    <t xml:space="preserve">Ells Gheminghets </t>
  </si>
  <si>
    <t>Ells Goudbloemins Brux Lakens</t>
  </si>
  <si>
    <t>Ells Green Cloth</t>
  </si>
  <si>
    <t>Ells Groens Laken</t>
  </si>
  <si>
    <t>Ells Herring Colored Cloth</t>
  </si>
  <si>
    <t>Ells Lakens</t>
  </si>
  <si>
    <t>Ells Licht Groens</t>
  </si>
  <si>
    <t>Ells Light Green Cloth</t>
  </si>
  <si>
    <t>Ells Medley Cloth</t>
  </si>
  <si>
    <t>Ells Orange Cloth</t>
  </si>
  <si>
    <t>Ells Peers Scaerlaken</t>
  </si>
  <si>
    <t>Ells Peers Scaerlakene of Ghent</t>
  </si>
  <si>
    <t>Ells Peersch Scaerlaken</t>
  </si>
  <si>
    <t>Ells Perse Scarlet</t>
  </si>
  <si>
    <t>Ells Perse Scarlet Cloth</t>
  </si>
  <si>
    <t>Ells Plain Red Scarlet Cloth</t>
  </si>
  <si>
    <t>Ells Plein Scaerlakens Root</t>
  </si>
  <si>
    <t>Ells Red Cloth</t>
  </si>
  <si>
    <t>Ells Red Orange Cloth</t>
  </si>
  <si>
    <t>Ells Red Scarlet</t>
  </si>
  <si>
    <t>Ells Red Scarlet Cloth</t>
  </si>
  <si>
    <t>Ells Roder Araenge</t>
  </si>
  <si>
    <t>Ells Roods Laken</t>
  </si>
  <si>
    <t>Ells Roods Scaerlaken</t>
  </si>
  <si>
    <t>Ells Roods Scaerlakene of Ghent</t>
  </si>
  <si>
    <t>Ells Strijps Laken of Ghent</t>
  </si>
  <si>
    <t>Ells Strijpt</t>
  </si>
  <si>
    <t>Ells Striped Cloth</t>
  </si>
  <si>
    <t>Ells Striped CLoth</t>
  </si>
  <si>
    <t>Ells White Bruges Cloth</t>
  </si>
  <si>
    <t>Ells White Cloth</t>
  </si>
  <si>
    <t>Ells Wits Gheleids</t>
  </si>
  <si>
    <t>Ells Yellow [or the same?] Cloth</t>
  </si>
  <si>
    <t>elnen</t>
  </si>
  <si>
    <t>eternal = heavenly blue</t>
  </si>
  <si>
    <t>Exchange Rate</t>
  </si>
  <si>
    <t>Explanations and translations</t>
  </si>
  <si>
    <t>fine quality woollen cloth, sealed with insignia of bells: popular in mid to late 15th century Low Countries</t>
  </si>
  <si>
    <t>finished (bereden)</t>
  </si>
  <si>
    <t>Finishing</t>
  </si>
  <si>
    <t>five wools: perhaps a mixture of five types of wools, or coloured wools</t>
  </si>
  <si>
    <t>Flemish gold coin, with insignia of the lamb (of God)</t>
  </si>
  <si>
    <t>Flemish Price Index</t>
  </si>
  <si>
    <t>Folio/</t>
  </si>
  <si>
    <t>From Brussels. 1 Moutoen transportation cost.</t>
  </si>
  <si>
    <t>From Brussels. 1 Moutoen transportation cost.  Total value of 55 Moutoenen + 1 Moutoen for transportation.</t>
  </si>
  <si>
    <t>from Zeeland (Zealand): cheap cloths</t>
  </si>
  <si>
    <t>fulled and scoured cloth? shorn cloth?</t>
  </si>
  <si>
    <t>fullers</t>
  </si>
  <si>
    <t>G</t>
  </si>
  <si>
    <t>G1</t>
  </si>
  <si>
    <t>G1L</t>
  </si>
  <si>
    <t>G1M</t>
  </si>
  <si>
    <t>G1Z</t>
  </si>
  <si>
    <t>G2</t>
  </si>
  <si>
    <t>G2B</t>
  </si>
  <si>
    <t>G2M</t>
  </si>
  <si>
    <t>Gaersoene</t>
  </si>
  <si>
    <t>Gaersoene?</t>
  </si>
  <si>
    <t>Garsoene</t>
  </si>
  <si>
    <t>garsoene, garchoene</t>
  </si>
  <si>
    <t>Gent = Gand = Ghent (East Flanders)</t>
  </si>
  <si>
    <t>gharoffelin, gerofelin, garosseline</t>
  </si>
  <si>
    <t>ghebelde</t>
  </si>
  <si>
    <t>gheboste</t>
  </si>
  <si>
    <t>ghecommitteirde</t>
  </si>
  <si>
    <t>ghecrompen</t>
  </si>
  <si>
    <t>ghegreinden, met greinen</t>
  </si>
  <si>
    <t>Gheleid Zidin Laken [of Diest]</t>
  </si>
  <si>
    <t>gheleids</t>
  </si>
  <si>
    <t>ghelewe, gheel, gheleuwe</t>
  </si>
  <si>
    <t>gheloyde</t>
  </si>
  <si>
    <t>ghemeet</t>
  </si>
  <si>
    <t>Ghemijnghede</t>
  </si>
  <si>
    <t>Gheminghede</t>
  </si>
  <si>
    <t>Gheminghede Brugscle Lakene</t>
  </si>
  <si>
    <t>Gheminghede Laken</t>
  </si>
  <si>
    <t>Gheminghede Oudenaerdsche Laken</t>
  </si>
  <si>
    <t>Gheminghede Oudenaersche</t>
  </si>
  <si>
    <t>ghemingheden, ghemijnghede, gemingd</t>
  </si>
  <si>
    <t>Gheminghet Laken</t>
  </si>
  <si>
    <t>Gheminghet Laken [Brussels?]</t>
  </si>
  <si>
    <t>Ghends Gheminghet</t>
  </si>
  <si>
    <t>Ghends Strijpt Laken</t>
  </si>
  <si>
    <t>Ghendsch Plain Laken</t>
  </si>
  <si>
    <t>Ghendsch Strijpte Laken</t>
  </si>
  <si>
    <t>Ghendsche Pleine Laken</t>
  </si>
  <si>
    <t xml:space="preserve">Ghendsche Strijpt </t>
  </si>
  <si>
    <t>Ghendsche Strijpte Laken</t>
  </si>
  <si>
    <t>Ghendscle Strijpde Laken</t>
  </si>
  <si>
    <t>Ghendscle Strijpte Laken</t>
  </si>
  <si>
    <t>Ghent</t>
  </si>
  <si>
    <t>Ghent Breed Gheminghet</t>
  </si>
  <si>
    <t>Ghent Brown Perse Scarlet</t>
  </si>
  <si>
    <t>Ghent Brown Perse Striped Scarlet Cloth</t>
  </si>
  <si>
    <t>Ghent Brown Scarlet</t>
  </si>
  <si>
    <t>Ghent Brown Scarlet Cloth</t>
  </si>
  <si>
    <t>Ghent Brune Scaerlakene</t>
  </si>
  <si>
    <t>Ghent Cloth</t>
  </si>
  <si>
    <t>Ghent Cloth Price Symbols</t>
  </si>
  <si>
    <t>Ghent Ells Brown Scarlet Cloth</t>
  </si>
  <si>
    <t>Ghent Ells Perse Scarlet Cloth</t>
  </si>
  <si>
    <t>Ghent Ells Red Scarlet Cloth</t>
  </si>
  <si>
    <t>Ghent Ells Striped Cloth</t>
  </si>
  <si>
    <t>Ghent Gheminghet Breed</t>
  </si>
  <si>
    <t>Ghent Medley Broadcloth</t>
  </si>
  <si>
    <t>Ghent Medley Cloth</t>
  </si>
  <si>
    <t>Ghent Peers Scaerlakene</t>
  </si>
  <si>
    <t>Ghent Perse Scarlet</t>
  </si>
  <si>
    <t>Ghent Perse Scarlet Cloth</t>
  </si>
  <si>
    <t>Ghent Plain Cloth</t>
  </si>
  <si>
    <t>Ghent Red Scarlet</t>
  </si>
  <si>
    <t>Ghent Red Scarlet Cloth</t>
  </si>
  <si>
    <t>Ghent Rode Scaerlakene</t>
  </si>
  <si>
    <t xml:space="preserve">Ghent Shiny [Cangenten] Cloth </t>
  </si>
  <si>
    <t xml:space="preserve">Ghent Shiny [Cangenten] Striped Cloth </t>
  </si>
  <si>
    <t>Ghent Strijpd Laken</t>
  </si>
  <si>
    <t>Ghent Strijpt</t>
  </si>
  <si>
    <t>Ghent Strijpt Laken</t>
  </si>
  <si>
    <t>Ghent Striped Cloth</t>
  </si>
  <si>
    <t>Ghent Striped Medley Cloth</t>
  </si>
  <si>
    <t>Ghent Striped Scarlet Cloth</t>
  </si>
  <si>
    <t>Ghent?</t>
  </si>
  <si>
    <t>Ghentsche</t>
  </si>
  <si>
    <t>Ghentsche Strijpte</t>
  </si>
  <si>
    <t xml:space="preserve">Ghentsche Strijpte </t>
  </si>
  <si>
    <t>Ghentsche Strijpte Laken</t>
  </si>
  <si>
    <t>Ghentscle Strijpte</t>
  </si>
  <si>
    <t>Ghentscle Strijpte Laken</t>
  </si>
  <si>
    <t>ghereden</t>
  </si>
  <si>
    <t>ghescoren</t>
  </si>
  <si>
    <t>Ghest Strijpte</t>
  </si>
  <si>
    <t>ghetanneit, ghetanneirt, tanneit</t>
  </si>
  <si>
    <t>ghetragelden, ghetrailiede</t>
  </si>
  <si>
    <t>ghevarewden</t>
  </si>
  <si>
    <t>Ghistelsaie</t>
  </si>
  <si>
    <t>GhS</t>
  </si>
  <si>
    <t>GhSL</t>
  </si>
  <si>
    <t>Gift</t>
  </si>
  <si>
    <t>gilly-flower bloom, colour of [nagelbloem]</t>
  </si>
  <si>
    <t>Gistel = Ghistelles (NW Flanders)</t>
  </si>
  <si>
    <t>Gistel, Ghistel</t>
  </si>
  <si>
    <t>gold coin</t>
  </si>
  <si>
    <t>gold coin (Flemish)</t>
  </si>
  <si>
    <t>Gold Coins</t>
  </si>
  <si>
    <t>gold coins struck in Brabant</t>
  </si>
  <si>
    <t>Golden Blossom [Dark Yellow]</t>
  </si>
  <si>
    <t>Golden Blossom Cloth</t>
  </si>
  <si>
    <t>golden blossom; deep yellow colour</t>
  </si>
  <si>
    <t>Gordiins</t>
  </si>
  <si>
    <t>Gordijns</t>
  </si>
  <si>
    <t>goud</t>
  </si>
  <si>
    <t>Goudbloemie Laken</t>
  </si>
  <si>
    <t>goudbloemine</t>
  </si>
  <si>
    <t>Goudine Mottoen</t>
  </si>
  <si>
    <t>Gourdijns</t>
  </si>
  <si>
    <t>Gourdijns Boef</t>
  </si>
  <si>
    <t>gourdijns, gordijns</t>
  </si>
  <si>
    <t>Grawe Gheminghede Brugscle Laken</t>
  </si>
  <si>
    <t>grawe, grauwe</t>
  </si>
  <si>
    <t>green</t>
  </si>
  <si>
    <t>Green</t>
  </si>
  <si>
    <t>Green Brussels Cloth</t>
  </si>
  <si>
    <t>Green Medley Cloth</t>
  </si>
  <si>
    <t>grey</t>
  </si>
  <si>
    <t>Grey</t>
  </si>
  <si>
    <t xml:space="preserve">Grey Brown </t>
  </si>
  <si>
    <t>Grey Medley</t>
  </si>
  <si>
    <t>grey-brown colour; natural wool colour</t>
  </si>
  <si>
    <t>Groene Brux Laken</t>
  </si>
  <si>
    <t>Groene Bruxscle Laken</t>
  </si>
  <si>
    <t>groene, gruenen</t>
  </si>
  <si>
    <t>Groenen Orde</t>
  </si>
  <si>
    <t>Gros H.P.</t>
  </si>
  <si>
    <t>GSL</t>
  </si>
  <si>
    <t>GtCaL</t>
  </si>
  <si>
    <t>GtCaSL</t>
  </si>
  <si>
    <t>GtG</t>
  </si>
  <si>
    <t>GtGSL</t>
  </si>
  <si>
    <t>GtL</t>
  </si>
  <si>
    <t>GtSL</t>
  </si>
  <si>
    <t>Guardians of the Cloth-hall (watchmen)</t>
  </si>
  <si>
    <t>Guild Deans</t>
  </si>
  <si>
    <t>guild deans (guild leaders)</t>
  </si>
  <si>
    <t>H</t>
  </si>
  <si>
    <t>Halewijnsche</t>
  </si>
  <si>
    <t>half: half-cloth, woollen with about one-half the standard lenght; normal size for strijpte laken</t>
  </si>
  <si>
    <t>halle wachters</t>
  </si>
  <si>
    <t>Halle Wachters</t>
  </si>
  <si>
    <t>Halluin (SW Flanders: now in France)</t>
  </si>
  <si>
    <t>halve</t>
  </si>
  <si>
    <t>Heavenly Blue</t>
  </si>
  <si>
    <t>Hermantiersche</t>
  </si>
  <si>
    <t>Hesdin (SW Flanders: now in France)</t>
  </si>
  <si>
    <t>Hesdins; Hesdynsche</t>
  </si>
  <si>
    <t>hijsgraeuwe, ijse grauew</t>
  </si>
  <si>
    <t>Hoftmannen</t>
  </si>
  <si>
    <t>hooftmannen</t>
  </si>
  <si>
    <t>Houdenaerdsche</t>
  </si>
  <si>
    <t>Houdenaerdsche Gheminghede</t>
  </si>
  <si>
    <t>houdermanne</t>
  </si>
  <si>
    <t xml:space="preserve">house, office, </t>
  </si>
  <si>
    <t>HSL</t>
  </si>
  <si>
    <t>ice grey</t>
  </si>
  <si>
    <t>Ieper = Ypres (SW Flanders)</t>
  </si>
  <si>
    <t>in d groot Fl.</t>
  </si>
  <si>
    <t>in d. groot</t>
  </si>
  <si>
    <t>in Livres</t>
  </si>
  <si>
    <t>In Livres Parisis</t>
  </si>
  <si>
    <t>in s. parisis</t>
  </si>
  <si>
    <t>inspectors (finders)</t>
  </si>
  <si>
    <t>inspectors of the cloths sealed on the tentering frames</t>
  </si>
  <si>
    <t>justices</t>
  </si>
  <si>
    <t>justichie</t>
  </si>
  <si>
    <t>keure</t>
  </si>
  <si>
    <t>King Edward III</t>
  </si>
  <si>
    <t>klerken = clerks or secretaries of the council</t>
  </si>
  <si>
    <t>knapen, cnapen</t>
  </si>
  <si>
    <t>knights; horsemen</t>
  </si>
  <si>
    <t>Komen (Comen) = Comines (SW Flanders: now in France)</t>
  </si>
  <si>
    <t>Kortrijk = Courtrai (SW Flanders)</t>
  </si>
  <si>
    <t>laken</t>
  </si>
  <si>
    <t>Laken</t>
  </si>
  <si>
    <t>Laken [Meesinmaerct]</t>
  </si>
  <si>
    <t>lakenen metter ff</t>
  </si>
  <si>
    <t>lammekins</t>
  </si>
  <si>
    <t>lancxen</t>
  </si>
  <si>
    <t>lang = long; length</t>
  </si>
  <si>
    <t>legal officials who collect debts</t>
  </si>
  <si>
    <t>Leiden</t>
  </si>
  <si>
    <t>Leids</t>
  </si>
  <si>
    <t>lichte</t>
  </si>
  <si>
    <t>lieden</t>
  </si>
  <si>
    <t>Lier = Lierre (Brabant, near Antwerp)</t>
  </si>
  <si>
    <t>Liersche</t>
  </si>
  <si>
    <t>Light Blue</t>
  </si>
  <si>
    <t>light brown, tan-coloured, tawny, faun-coloured</t>
  </si>
  <si>
    <t xml:space="preserve">Light Green </t>
  </si>
  <si>
    <t>light green; leek-coloured</t>
  </si>
  <si>
    <t>light; lichtblauwe = light blue</t>
  </si>
  <si>
    <t>Lille Cloth</t>
  </si>
  <si>
    <t>lining or interior facing of a cloak or a suit</t>
  </si>
  <si>
    <t>Linselles</t>
  </si>
  <si>
    <t>Linselles (SW Flanders; now in NW France: Artois)</t>
  </si>
  <si>
    <t>literally: "thick and thin", with alternating warps of differing thickness: speciality broadcloth of Ghent</t>
  </si>
  <si>
    <t>literally: the hooded or caped men; military servants</t>
  </si>
  <si>
    <t>livres parisis</t>
  </si>
  <si>
    <t>Livres Parisis</t>
  </si>
  <si>
    <t>LL</t>
  </si>
  <si>
    <t>Lower</t>
  </si>
  <si>
    <t>M</t>
  </si>
  <si>
    <t>M1451-75=100</t>
  </si>
  <si>
    <t>Macheline, Machelinsche</t>
  </si>
  <si>
    <t>Machelinscle Lakene [Messin Maerct]</t>
  </si>
  <si>
    <t>Machline Laken</t>
  </si>
  <si>
    <t>Machlins Laken</t>
  </si>
  <si>
    <t>maenres</t>
  </si>
  <si>
    <t>magistrates, aldermen</t>
  </si>
  <si>
    <t>Manufacture</t>
  </si>
  <si>
    <t>Mason/Carp</t>
  </si>
  <si>
    <t>May</t>
  </si>
  <si>
    <t>Mechelen</t>
  </si>
  <si>
    <t>Mechelen = Malines = Mechlin (Flemish seigneurie within the duchy of Brabant, betw. Brussels-Antwerp)</t>
  </si>
  <si>
    <t>Mechelen Blue Cloth</t>
  </si>
  <si>
    <t>Mechelen Brown Medley Cloth</t>
  </si>
  <si>
    <t>Mechelen Brown Scarlet Cloth</t>
  </si>
  <si>
    <t>Mechelen Cloth</t>
  </si>
  <si>
    <t>Mechelen Cloth [Fair of Messines]</t>
  </si>
  <si>
    <t>Mechelen Medley Cloth</t>
  </si>
  <si>
    <t>Mechelen Plain Cloth</t>
  </si>
  <si>
    <t>Mechelen Red Ash Colored [Sandreyen] Cloth</t>
  </si>
  <si>
    <t>Mechelen Red Medley Cloth</t>
  </si>
  <si>
    <t>Mechelen Red Orange Cloth</t>
  </si>
  <si>
    <t>Mechelen White Cloth</t>
  </si>
  <si>
    <t>Mechlins Laken</t>
  </si>
  <si>
    <t>Mechlinscle Laken</t>
  </si>
  <si>
    <t>medecijn</t>
  </si>
  <si>
    <t>Medley [Ghemijnghede] Striped Cloth</t>
  </si>
  <si>
    <t>Medley Cloth</t>
  </si>
  <si>
    <t>Medley Cloth [From Brussels?]</t>
  </si>
  <si>
    <t>medley cloth: cloth woven from wools of different colours</t>
  </si>
  <si>
    <t>meedene (te)</t>
  </si>
  <si>
    <t>Meesinmaerct</t>
  </si>
  <si>
    <t>MeL</t>
  </si>
  <si>
    <t>Meneenisch; Meenijnsche</t>
  </si>
  <si>
    <t>Menen = Menin (SW Flanders)</t>
  </si>
  <si>
    <t>merchants</t>
  </si>
  <si>
    <t>Mesen = Messines (SW Flanders)</t>
  </si>
  <si>
    <t>Messensche</t>
  </si>
  <si>
    <t>metenen (te)</t>
  </si>
  <si>
    <t>MG</t>
  </si>
  <si>
    <t>mid: e.g. middel groen: mid-green, neither dark nor light</t>
  </si>
  <si>
    <t>middel</t>
  </si>
  <si>
    <t>Militia:</t>
  </si>
  <si>
    <t>mincsele, minxsel, minsele</t>
  </si>
  <si>
    <t>ministruelen</t>
  </si>
  <si>
    <t>minstrels, musicians</t>
  </si>
  <si>
    <t>mispelboem: medlar bloom  [OED: 'a rosaceous tree, bearing small brown apple-like fruits'</t>
  </si>
  <si>
    <t>mispelchien</t>
  </si>
  <si>
    <t>ML</t>
  </si>
  <si>
    <t>Monetary Terms</t>
  </si>
  <si>
    <t>Monstruelsche</t>
  </si>
  <si>
    <t>Month</t>
  </si>
  <si>
    <t>Montivilliers (France: duchy of Normandy)</t>
  </si>
  <si>
    <t>Montreuil (France: county of Artois)</t>
  </si>
  <si>
    <t>moreide, moreit, moreyde</t>
  </si>
  <si>
    <t>Mostiervilersche</t>
  </si>
  <si>
    <t>Mottoen</t>
  </si>
  <si>
    <t>mottoen, mouton</t>
  </si>
  <si>
    <t>Moutoen</t>
  </si>
  <si>
    <t>Moutoene</t>
  </si>
  <si>
    <t>Moutoenen</t>
  </si>
  <si>
    <t>Moutoens</t>
  </si>
  <si>
    <t>Moutouen</t>
  </si>
  <si>
    <t>MSC</t>
  </si>
  <si>
    <t>Muenekereede</t>
  </si>
  <si>
    <t>Munikerede (NW Flanders)</t>
  </si>
  <si>
    <t>murrey = mulberry, or light to medium purple</t>
  </si>
  <si>
    <t>N.B. 1 moutoen = 26d gros</t>
  </si>
  <si>
    <t>N.B. Cloth from Fair of Messines</t>
  </si>
  <si>
    <t>N.B. For Serjante + Garsoene to Wedding of Duke of Burgundy</t>
  </si>
  <si>
    <t>N.B. ghelieds:  unknown? [geleide: conducted, led]; if ghelijx: the same, or similar cloths.</t>
  </si>
  <si>
    <t>N.B. Ghelopt mids der cortingle</t>
  </si>
  <si>
    <t>N.B. In brackets "ghecoehe jeghen Janne van Meroud von Diest"</t>
  </si>
  <si>
    <t>N.B. P/p also given as 38 ryders + 10d</t>
  </si>
  <si>
    <t>N.B. P/p ell given as 16s 0d parisis [which works if 12 ells not 11 ells].</t>
  </si>
  <si>
    <t>N.B. Recipients include Surgiens.</t>
  </si>
  <si>
    <t>N.B. See 99:1.6 "Clerke van deelmans".</t>
  </si>
  <si>
    <t>N.B. Ter wet wapen srosc.</t>
  </si>
  <si>
    <t>N.B. To Duchess of Burgundy</t>
  </si>
  <si>
    <t>N.B. Van den wevers ende vanden vulres boef</t>
  </si>
  <si>
    <t>N.B. Zomer</t>
  </si>
  <si>
    <t>Name</t>
  </si>
  <si>
    <t>narrow (and not "small"): woven on a single rather than a broadloom</t>
  </si>
  <si>
    <t>Niepkerk = Nieppe (SW Flanders: now in France)</t>
  </si>
  <si>
    <t>Nieukercsche</t>
  </si>
  <si>
    <t>Nieuwkerk = Neuve Eglise (SW Flanders)</t>
  </si>
  <si>
    <t>Nipkersche</t>
  </si>
  <si>
    <t>No Account</t>
  </si>
  <si>
    <t>No.</t>
  </si>
  <si>
    <t>No. Ells</t>
  </si>
  <si>
    <t xml:space="preserve">No. of </t>
  </si>
  <si>
    <t>not yet subjected to shriking after tentering; unshrunken</t>
  </si>
  <si>
    <t>Notes</t>
  </si>
  <si>
    <t>Number</t>
  </si>
  <si>
    <t>O</t>
  </si>
  <si>
    <t>O?</t>
  </si>
  <si>
    <t>October</t>
  </si>
  <si>
    <t>of CB</t>
  </si>
  <si>
    <t>of Cloth in</t>
  </si>
  <si>
    <t>of Cloths</t>
  </si>
  <si>
    <t>of Ells</t>
  </si>
  <si>
    <t>of Gold Coin</t>
  </si>
  <si>
    <t>of Gold Coins</t>
  </si>
  <si>
    <t>of the Cloth</t>
  </si>
  <si>
    <t>Officials and  Persons</t>
  </si>
  <si>
    <t>OG</t>
  </si>
  <si>
    <t>OL</t>
  </si>
  <si>
    <t>Onder Clerke</t>
  </si>
  <si>
    <t>Onder Clerken</t>
  </si>
  <si>
    <t>One Cloth</t>
  </si>
  <si>
    <t>onghecrompen</t>
  </si>
  <si>
    <t>Oraenye Laken</t>
  </si>
  <si>
    <t>Orange</t>
  </si>
  <si>
    <t xml:space="preserve">orange </t>
  </si>
  <si>
    <t>Orange Cloth</t>
  </si>
  <si>
    <t>Other Fin</t>
  </si>
  <si>
    <t>Others</t>
  </si>
  <si>
    <t>Oudenaarde</t>
  </si>
  <si>
    <t>Oudenaarde Blue Cloth</t>
  </si>
  <si>
    <t>Oudenaarde Cloth</t>
  </si>
  <si>
    <t>Oudenaarde Medley Cloth</t>
  </si>
  <si>
    <t>Oudenaarde= Audenaerde (East Flanders)</t>
  </si>
  <si>
    <t>Oudenaerdsch</t>
  </si>
  <si>
    <t>P</t>
  </si>
  <si>
    <t>P/p also given as 42 Frankent + 6d</t>
  </si>
  <si>
    <t>P/p also given as 62 ryders + 10d g[root].</t>
  </si>
  <si>
    <t>P/piece</t>
  </si>
  <si>
    <t>paensvederin</t>
  </si>
  <si>
    <t>paer</t>
  </si>
  <si>
    <t>Page</t>
  </si>
  <si>
    <t>pair (of cloths)</t>
  </si>
  <si>
    <t>Parisis</t>
  </si>
  <si>
    <t>PE</t>
  </si>
  <si>
    <t>peacock coloured; multi-coloured with blues, etc.</t>
  </si>
  <si>
    <t>PEB2SC</t>
  </si>
  <si>
    <t>PEB2SLSC</t>
  </si>
  <si>
    <t>Peerce Scaerlaken from Ghent</t>
  </si>
  <si>
    <t>Peersche Scaerlakene of Ghent</t>
  </si>
  <si>
    <t>Peerse Ghentscle Scaerlakene</t>
  </si>
  <si>
    <t>Peersen esel Bruecelsce Lakene</t>
  </si>
  <si>
    <t>Pence</t>
  </si>
  <si>
    <t>pensionarisen</t>
  </si>
  <si>
    <t>pensioners: former, retired civic magistrates living on pensions</t>
  </si>
  <si>
    <t>people: also used to form the plural (e.g. koopman, kooplieden)</t>
  </si>
  <si>
    <t>pepercocke</t>
  </si>
  <si>
    <t>per Cloth</t>
  </si>
  <si>
    <t>per Ell</t>
  </si>
  <si>
    <t>perkers bloesome; parkerbloesseme</t>
  </si>
  <si>
    <t>Perse</t>
  </si>
  <si>
    <t>perse = purple or mauve</t>
  </si>
  <si>
    <t>Perse Blue</t>
  </si>
  <si>
    <t xml:space="preserve">Perse Blue Scarlet </t>
  </si>
  <si>
    <t>Perse Brown Scarlet</t>
  </si>
  <si>
    <t>Perse Brown Striped Scarlet</t>
  </si>
  <si>
    <t>Perse Scarlet</t>
  </si>
  <si>
    <t>Perse Scarlet Cloth</t>
  </si>
  <si>
    <t>perse, peersche, peerce</t>
  </si>
  <si>
    <t>perse-coloured or colour of some flower</t>
  </si>
  <si>
    <t>PESC</t>
  </si>
  <si>
    <t xml:space="preserve">Piece in </t>
  </si>
  <si>
    <t>piece of cloth (cheap cloth)</t>
  </si>
  <si>
    <t>pieces of cheap cloth</t>
  </si>
  <si>
    <t>pieter</t>
  </si>
  <si>
    <t>pijnappele</t>
  </si>
  <si>
    <t>pineapple</t>
  </si>
  <si>
    <t>PL</t>
  </si>
  <si>
    <t>Place Names</t>
  </si>
  <si>
    <t>Place of</t>
  </si>
  <si>
    <t>Plain [Plein, Pleyn]</t>
  </si>
  <si>
    <t>Plain Blue</t>
  </si>
  <si>
    <t>Plain Blue Cloth</t>
  </si>
  <si>
    <t>Plain Bruges Cloth + Ells</t>
  </si>
  <si>
    <t>Plain Cloth</t>
  </si>
  <si>
    <t>plain: of one colour only (i.e. not striped or medley)</t>
  </si>
  <si>
    <t>Plaine Curtijcscle Laken</t>
  </si>
  <si>
    <t>PLB</t>
  </si>
  <si>
    <t>Plein Laken</t>
  </si>
  <si>
    <t>Plein Laken Mechline</t>
  </si>
  <si>
    <t>pleine</t>
  </si>
  <si>
    <t>Pleine Blawe Laken</t>
  </si>
  <si>
    <t>Pleine Bruecelsche Gheminghede Lakenen</t>
  </si>
  <si>
    <t>Pleine Bruxe Lakenen</t>
  </si>
  <si>
    <t>Pleine Laken</t>
  </si>
  <si>
    <t>Pleyne Brucscle Laken + Ells</t>
  </si>
  <si>
    <t>PM</t>
  </si>
  <si>
    <t>policemen</t>
  </si>
  <si>
    <t>Policemen:</t>
  </si>
  <si>
    <t>pond groot</t>
  </si>
  <si>
    <t>ponden groot</t>
  </si>
  <si>
    <t>poreide</t>
  </si>
  <si>
    <t>possibly: shorn cloth</t>
  </si>
  <si>
    <t>Pounds</t>
  </si>
  <si>
    <t>Present  Meester Jan van Hertsbergle</t>
  </si>
  <si>
    <t>Present to Chancellor of Flanders</t>
  </si>
  <si>
    <t>Present to the Chancellor of Flanders</t>
  </si>
  <si>
    <t>Present to the Count's 5 Secretaries + Clerken</t>
  </si>
  <si>
    <t>Present to wife of Meester Jan van Hertsbergle</t>
  </si>
  <si>
    <t>Price</t>
  </si>
  <si>
    <t>Price in</t>
  </si>
  <si>
    <t>Price of Piece</t>
  </si>
  <si>
    <t>Price per</t>
  </si>
  <si>
    <t>Price per Ell</t>
  </si>
  <si>
    <t>priesters</t>
  </si>
  <si>
    <t>prison warden</t>
  </si>
  <si>
    <t>Purple</t>
  </si>
  <si>
    <t>Query whether "gheluy" translated as yellow or "ghelijx" translated as the same [ previous entry, sandreyen].</t>
  </si>
  <si>
    <t>R1</t>
  </si>
  <si>
    <t>R10</t>
  </si>
  <si>
    <t>R1M</t>
  </si>
  <si>
    <t>R1MSC</t>
  </si>
  <si>
    <t>R1O</t>
  </si>
  <si>
    <t>R1S</t>
  </si>
  <si>
    <t>R1SC</t>
  </si>
  <si>
    <t>R1SC [M?]</t>
  </si>
  <si>
    <t>R1SLSC</t>
  </si>
  <si>
    <t>R2</t>
  </si>
  <si>
    <t>R3</t>
  </si>
  <si>
    <t>raad = council</t>
  </si>
  <si>
    <t>raed</t>
  </si>
  <si>
    <t>Raem Knape</t>
  </si>
  <si>
    <t>Raem[vinders] Knape</t>
  </si>
  <si>
    <t>Raemv[inders] Knapen</t>
  </si>
  <si>
    <t>raemvinders</t>
  </si>
  <si>
    <t>Raemvinders Cnapen</t>
  </si>
  <si>
    <t>Raemvinders Knape</t>
  </si>
  <si>
    <t>Raemvinders Knapen</t>
  </si>
  <si>
    <t>Raemvinders Knaps</t>
  </si>
  <si>
    <t>ramene (te)</t>
  </si>
  <si>
    <t>Recipient</t>
  </si>
  <si>
    <t>red</t>
  </si>
  <si>
    <t>Red</t>
  </si>
  <si>
    <t xml:space="preserve">Red Ash Colored [Sandreyen] </t>
  </si>
  <si>
    <t>Red Medley</t>
  </si>
  <si>
    <t xml:space="preserve">Red Orange </t>
  </si>
  <si>
    <t>Red Orange Cloth</t>
  </si>
  <si>
    <t>Red Scarlet</t>
  </si>
  <si>
    <t>Red Scarlet Cloth</t>
  </si>
  <si>
    <t>Red Scarlet Cloth from Duchy of Brabant</t>
  </si>
  <si>
    <t>Red Scarlet Medley</t>
  </si>
  <si>
    <t>Red Striped Scarlet of Ghent</t>
  </si>
  <si>
    <t>reddish vermilion</t>
  </si>
  <si>
    <t>red-dyed (meede = madder: red dye)</t>
  </si>
  <si>
    <t>Remarks</t>
  </si>
  <si>
    <t>Riders</t>
  </si>
  <si>
    <t>riders, rijders</t>
  </si>
  <si>
    <t>rijder</t>
  </si>
  <si>
    <t>Rijders</t>
  </si>
  <si>
    <t>Rijssel = Lille (France; French Flanders again, from 1384; now France)</t>
  </si>
  <si>
    <t>Riselschieren; Rijsel, Rysel</t>
  </si>
  <si>
    <t>Rode [Ghent] Scaerlakene</t>
  </si>
  <si>
    <t>Rode Araenge Laken</t>
  </si>
  <si>
    <t>Rode Bruecelsche Scaerlakene</t>
  </si>
  <si>
    <t>Rode Gheminghede Lakenen Bruge</t>
  </si>
  <si>
    <t>Rode Ghendscle Scaerlakene</t>
  </si>
  <si>
    <t>Rode Ghentscle Scaerlaken</t>
  </si>
  <si>
    <t xml:space="preserve">Rode Machlinsche Araenge </t>
  </si>
  <si>
    <t>Rode Machlinscle Sandreye</t>
  </si>
  <si>
    <t>Rode Oraenge Laken</t>
  </si>
  <si>
    <t>Rode Oraenye Laken</t>
  </si>
  <si>
    <t>Rode Scaerlakene</t>
  </si>
  <si>
    <t>Rode Scaerlakene of Ghent</t>
  </si>
  <si>
    <t>roepers</t>
  </si>
  <si>
    <t>Roeselare = Roulers (West Flanders)</t>
  </si>
  <si>
    <t>Roesselaersche</t>
  </si>
  <si>
    <t>roet, rood</t>
  </si>
  <si>
    <t>Rood Brabonds Scaerlaken</t>
  </si>
  <si>
    <t>Rood Gheminghet Brusc Laken</t>
  </si>
  <si>
    <t>Rood Gheminghet Brux Laken</t>
  </si>
  <si>
    <t>Rood Machlins Gheminghet Laken</t>
  </si>
  <si>
    <t>Rood Scaerlaken</t>
  </si>
  <si>
    <t>Rood Scaerlaken [Ghent?]</t>
  </si>
  <si>
    <t>Rood Scaerlakene</t>
  </si>
  <si>
    <t>Rood Strijpte Scaerlaken of Ghent</t>
  </si>
  <si>
    <t>Rose</t>
  </si>
  <si>
    <t>rose, rosy-coloured, light-red</t>
  </si>
  <si>
    <t>rose-grey cloth</t>
  </si>
  <si>
    <t>roseide rozeyt</t>
  </si>
  <si>
    <t>rosgraeuwe, rosse grauwe</t>
  </si>
  <si>
    <t>Rouen (France: duchy of Normandy)</t>
  </si>
  <si>
    <t>Rouwaensche</t>
  </si>
  <si>
    <t>Ryders</t>
  </si>
  <si>
    <t>S</t>
  </si>
  <si>
    <t>SAB</t>
  </si>
  <si>
    <t>SAB: SR</t>
  </si>
  <si>
    <t>SAB:SR</t>
  </si>
  <si>
    <t>sad- or zad-</t>
  </si>
  <si>
    <t>saelgelblader, sailleblat</t>
  </si>
  <si>
    <t>Saere Bruxsche Laken</t>
  </si>
  <si>
    <t>saien</t>
  </si>
  <si>
    <t>Saint-Omer (France: county of Artois; formerly part of Flanders, to 1191)</t>
  </si>
  <si>
    <t>Sandreyen</t>
  </si>
  <si>
    <t>Sandreyen [Ash Colored] Cloth</t>
  </si>
  <si>
    <t>Sandreyen Laken</t>
  </si>
  <si>
    <t>sandreyen, sandereye</t>
  </si>
  <si>
    <t>Sanguine</t>
  </si>
  <si>
    <t>sanguine, blood-red (red, with a bluish base or tinge)</t>
  </si>
  <si>
    <t>sangwijn</t>
  </si>
  <si>
    <t>sarmelijnsche graeuwe</t>
  </si>
  <si>
    <t>say or serge cloth (semi-worsted) from Gistel = Ghistelles (Flanders)</t>
  </si>
  <si>
    <t>SC</t>
  </si>
  <si>
    <t>SC [YG?]</t>
  </si>
  <si>
    <t>scaerlaken</t>
  </si>
  <si>
    <t>Scaerlaken</t>
  </si>
  <si>
    <t>scaerpblaeu</t>
  </si>
  <si>
    <t>Scaerwetters</t>
  </si>
  <si>
    <t>Scarewetters</t>
  </si>
  <si>
    <t>Scarlet [Ghegreinden] Gheminghede</t>
  </si>
  <si>
    <t>Scarlet Medley</t>
  </si>
  <si>
    <t>scarlet: woollen cloth dyed partially or wholly in kermes (grain)</t>
  </si>
  <si>
    <t>sceeren uter wulle (te), sceerne</t>
  </si>
  <si>
    <t>Scerewetters</t>
  </si>
  <si>
    <t>Scerewetters + Timmermen</t>
  </si>
  <si>
    <t>Scerrewetters</t>
  </si>
  <si>
    <t>Scerwetters</t>
  </si>
  <si>
    <t>scerwetters, scarewetters, schadebeletters</t>
  </si>
  <si>
    <t>SCG</t>
  </si>
  <si>
    <t>Schepenen</t>
  </si>
  <si>
    <t>schepenen, scepenen</t>
  </si>
  <si>
    <t>scheren</t>
  </si>
  <si>
    <t>schilde, scilde</t>
  </si>
  <si>
    <t>sciers, schiere</t>
  </si>
  <si>
    <t>Scothers</t>
  </si>
  <si>
    <t>Scotters</t>
  </si>
  <si>
    <t>Scottes</t>
  </si>
  <si>
    <t>scoutheit, schoutet</t>
  </si>
  <si>
    <t>SCSL</t>
  </si>
  <si>
    <t>Scutters</t>
  </si>
  <si>
    <t>scutters, scotters, zelfscutters</t>
  </si>
  <si>
    <t>sealed cloth; lead seals</t>
  </si>
  <si>
    <t>sealed woollen cloths, made according to the guild regulations, with proper width and length</t>
  </si>
  <si>
    <t>sealed: with official cloth seals</t>
  </si>
  <si>
    <t>Season</t>
  </si>
  <si>
    <t>Serge</t>
  </si>
  <si>
    <t>Sergeants</t>
  </si>
  <si>
    <t>sergeants; militia officers</t>
  </si>
  <si>
    <t>serjante</t>
  </si>
  <si>
    <t>Serjante</t>
  </si>
  <si>
    <t>Serjante + Garsoene</t>
  </si>
  <si>
    <t>Serjante + Garsoene to wedding of Duke of Burgundy</t>
  </si>
  <si>
    <t>Serjanten</t>
  </si>
  <si>
    <t>servants (ususally boys or youg men)</t>
  </si>
  <si>
    <t>Sey[ante]</t>
  </si>
  <si>
    <t>Shearing</t>
  </si>
  <si>
    <t>sheriffs</t>
  </si>
  <si>
    <t>Shillings</t>
  </si>
  <si>
    <t>shillings parisis</t>
  </si>
  <si>
    <t>shiny or lustrous cloth [see: cangenten]</t>
  </si>
  <si>
    <t>Shiny Striped Cloth</t>
  </si>
  <si>
    <t>shorn:  final shearing after tentering</t>
  </si>
  <si>
    <t>short (i.e. short measure, shorter than required)</t>
  </si>
  <si>
    <t>shrunk: usually reshrinking after tenering, to provide the final dimensions</t>
  </si>
  <si>
    <t>sky blue</t>
  </si>
  <si>
    <t>SL</t>
  </si>
  <si>
    <t>slecht = poor quality, very cheap and nasty</t>
  </si>
  <si>
    <t>slichte</t>
  </si>
  <si>
    <t>SLSC</t>
  </si>
  <si>
    <t>smale</t>
  </si>
  <si>
    <t>Smale Gheminghede Lakenen</t>
  </si>
  <si>
    <t>Small</t>
  </si>
  <si>
    <t>Small Cloths</t>
  </si>
  <si>
    <t>Small Medley Cloth</t>
  </si>
  <si>
    <t>soldiers (shooters), militia</t>
  </si>
  <si>
    <t>Source</t>
  </si>
  <si>
    <t>St. Bavo Cloth</t>
  </si>
  <si>
    <t>St. Omaersche</t>
  </si>
  <si>
    <t xml:space="preserve">Stadsarchief Brugge </t>
  </si>
  <si>
    <t>StBL</t>
  </si>
  <si>
    <t>stede meesters</t>
  </si>
  <si>
    <t>steenwaerders</t>
  </si>
  <si>
    <t>stoclakene</t>
  </si>
  <si>
    <t>Stoclakene</t>
  </si>
  <si>
    <t>STOL</t>
  </si>
  <si>
    <t>Strijpd</t>
  </si>
  <si>
    <t>Strijpd Laken</t>
  </si>
  <si>
    <t>Strijpde Ghendscle Laken</t>
  </si>
  <si>
    <t>Strijpde Ghendscle Lakenen</t>
  </si>
  <si>
    <t>Strijpde Laken</t>
  </si>
  <si>
    <t>Strijpde Laken of Denremonde</t>
  </si>
  <si>
    <t>Strijpede [Scaer] lakene from Ghent</t>
  </si>
  <si>
    <t>Strijpt</t>
  </si>
  <si>
    <t>Strijpt Dendremondsche</t>
  </si>
  <si>
    <t>Strijpt Denremondsch</t>
  </si>
  <si>
    <t>Strijpt Lake</t>
  </si>
  <si>
    <t>Strijpt Laken</t>
  </si>
  <si>
    <t>Strijpt Laken of Ghent</t>
  </si>
  <si>
    <t>Strijpte</t>
  </si>
  <si>
    <t>Strijpte [Ghent?]</t>
  </si>
  <si>
    <t>Strijpte Laken</t>
  </si>
  <si>
    <t>Strijpte Laken [Ghent]</t>
  </si>
  <si>
    <t>Strijpte Laken of Ghent</t>
  </si>
  <si>
    <t>strijpten, stripede</t>
  </si>
  <si>
    <t>Striped Brown Scarlet</t>
  </si>
  <si>
    <t>Striped Cloth</t>
  </si>
  <si>
    <t>Striped Cloth of Ghent</t>
  </si>
  <si>
    <t>Striped Ghent Cloth</t>
  </si>
  <si>
    <t>Striped Scarlet Cloth</t>
  </si>
  <si>
    <t>Striped Scarlet Cloth from Ghent</t>
  </si>
  <si>
    <t>striped, rayed cloth: cloth woven with differently coloured warp yarns</t>
  </si>
  <si>
    <t>STU</t>
  </si>
  <si>
    <t>Stuerhooghede Cloth</t>
  </si>
  <si>
    <t>stuerhooghede, stuerhoogde</t>
  </si>
  <si>
    <t>stupid people: probably means those mentally incapacitated and indigent (with aerme lieden)</t>
  </si>
  <si>
    <t>Style</t>
  </si>
  <si>
    <t>Style and Colour of</t>
  </si>
  <si>
    <t>STYLES</t>
  </si>
  <si>
    <t>surgeon, physician</t>
  </si>
  <si>
    <t>surgiens</t>
  </si>
  <si>
    <t>SYMBOL</t>
  </si>
  <si>
    <t>talemans</t>
  </si>
  <si>
    <t>tanneit; thenneyt; tanneyde</t>
  </si>
  <si>
    <t>tawny, faun-coloured, tan, light-brown</t>
  </si>
  <si>
    <t>teacher, language teachers</t>
  </si>
  <si>
    <t xml:space="preserve">Ter Wet Wapen </t>
  </si>
  <si>
    <t>Textile Terms</t>
  </si>
  <si>
    <t>the Cloth</t>
  </si>
  <si>
    <t>the colour of vetch blossoms</t>
  </si>
  <si>
    <t>The fair of Messines in SW Flanders</t>
  </si>
  <si>
    <t>the judicial council: magistrates, aldermen</t>
  </si>
  <si>
    <t>the poor, the indigent: recipients of cloths by charitable donations</t>
  </si>
  <si>
    <t>the sworn or committed officials of a guild</t>
  </si>
  <si>
    <t>to Buy</t>
  </si>
  <si>
    <t>To Chancellor of Flanders</t>
  </si>
  <si>
    <t>To Count of Flanders' Clerks</t>
  </si>
  <si>
    <t>To Duchess of Burgundy</t>
  </si>
  <si>
    <t>to dye (in colours); dyestuffs</t>
  </si>
  <si>
    <t>to dye using blue-woad</t>
  </si>
  <si>
    <t>to dye using madder (red)</t>
  </si>
  <si>
    <t>to finish a cloth, by shearing and pressing, etc</t>
  </si>
  <si>
    <t>to finish a cloth, by shearing and pressing, etc; or a fully finished cloth (past participle)</t>
  </si>
  <si>
    <t>to measure (for shearing)</t>
  </si>
  <si>
    <t>to saturate with a dye; to make the colour dark and deep</t>
  </si>
  <si>
    <t>to shear a cloth</t>
  </si>
  <si>
    <t>to shear a cloth; i.e. to shear the raised nap on the woollen cloth</t>
  </si>
  <si>
    <t>to shrink cloth (krimpen)</t>
  </si>
  <si>
    <t>to stretch cloths on the tentering frames</t>
  </si>
  <si>
    <t>torkijn blaeu</t>
  </si>
  <si>
    <t>Total</t>
  </si>
  <si>
    <t>TOTAL</t>
  </si>
  <si>
    <t>Total Cost</t>
  </si>
  <si>
    <t>Total Dyeing</t>
  </si>
  <si>
    <t>Total Finishing</t>
  </si>
  <si>
    <t>TOTAL IN</t>
  </si>
  <si>
    <t>Total Value</t>
  </si>
  <si>
    <t>town priests or chaplains</t>
  </si>
  <si>
    <t>town treasurers</t>
  </si>
  <si>
    <t>town-cryers</t>
  </si>
  <si>
    <t>Transportation</t>
  </si>
  <si>
    <t xml:space="preserve">Transportation </t>
  </si>
  <si>
    <t>trenchen</t>
  </si>
  <si>
    <t>tresoriers</t>
  </si>
  <si>
    <t>Turkish blue</t>
  </si>
  <si>
    <t>UL</t>
  </si>
  <si>
    <t>Units</t>
  </si>
  <si>
    <t>unknown? [geleide: conducted, led]; if ghelijx: the same, or similar cloths</t>
  </si>
  <si>
    <t>Unnamed Cloth</t>
  </si>
  <si>
    <t>Upper</t>
  </si>
  <si>
    <t>Upper Clerke</t>
  </si>
  <si>
    <t>Upper Clerken</t>
  </si>
  <si>
    <t>vaerwene (te); vaerwe</t>
  </si>
  <si>
    <t>Valenchiensche</t>
  </si>
  <si>
    <t>Valenciennes (Hainaut)</t>
  </si>
  <si>
    <t>Valkenberghe = Fauquemont (in Brabant)</t>
  </si>
  <si>
    <t>Valkenbersche</t>
  </si>
  <si>
    <t>Value of</t>
  </si>
  <si>
    <t>verzaddene</t>
  </si>
  <si>
    <t>verzienen</t>
  </si>
  <si>
    <t>Vilvoorde</t>
  </si>
  <si>
    <t>Vilvoorde (NW of Brussels: in Brabant)</t>
  </si>
  <si>
    <t>Vilvoorde Cloth</t>
  </si>
  <si>
    <t>Vilvoorde Laken</t>
  </si>
  <si>
    <t>Vilvoortsch Laken</t>
  </si>
  <si>
    <t xml:space="preserve">Vilvoortsch Laken </t>
  </si>
  <si>
    <t>Vilvorde Cloth</t>
  </si>
  <si>
    <t>vinders</t>
  </si>
  <si>
    <t>violet, light purple</t>
  </si>
  <si>
    <t>violette</t>
  </si>
  <si>
    <t>vitse</t>
  </si>
  <si>
    <t>vive, vijf wollen</t>
  </si>
  <si>
    <t>VL</t>
  </si>
  <si>
    <t>voederinghe</t>
  </si>
  <si>
    <t>Voederinghe [Lining] Cloth</t>
  </si>
  <si>
    <t>voerlakenen</t>
  </si>
  <si>
    <t>Vranke</t>
  </si>
  <si>
    <t>vulres</t>
  </si>
  <si>
    <t>Vulvoords Laken</t>
  </si>
  <si>
    <t>Vulvoortsch Laken</t>
  </si>
  <si>
    <t>Vulvorde, Vulvoorde, Vilvoorde</t>
  </si>
  <si>
    <t>W</t>
  </si>
  <si>
    <t>W[eavers?] + Fullers</t>
  </si>
  <si>
    <t>W[eavers] + F[ullers]</t>
  </si>
  <si>
    <t>W[eavers] + Ful[lers]</t>
  </si>
  <si>
    <t>W[eavers] + Fullers</t>
  </si>
  <si>
    <t>wachters</t>
  </si>
  <si>
    <t>Wachters</t>
  </si>
  <si>
    <t xml:space="preserve">Wachters </t>
  </si>
  <si>
    <t>waerdecors laken</t>
  </si>
  <si>
    <t>waerderers</t>
  </si>
  <si>
    <t>Wardecor Cloth</t>
  </si>
  <si>
    <t>warders, watchmen, guards</t>
  </si>
  <si>
    <t>warders, watchmen, guards cloths or uniforms</t>
  </si>
  <si>
    <t>watchmen, guards</t>
  </si>
  <si>
    <t>Weavers + Fullers</t>
  </si>
  <si>
    <t>weavers: master-weavers who were also usually the draper-entrepreneurs</t>
  </si>
  <si>
    <t>Weercliede</t>
  </si>
  <si>
    <t>WeG</t>
  </si>
  <si>
    <t>WeL</t>
  </si>
  <si>
    <t>Wer[clieden]</t>
  </si>
  <si>
    <t>Wercliede</t>
  </si>
  <si>
    <t>Werclieden</t>
  </si>
  <si>
    <t xml:space="preserve">Werclieden </t>
  </si>
  <si>
    <t>werclieden, werklieden</t>
  </si>
  <si>
    <t>Werk[lieden]</t>
  </si>
  <si>
    <t>Wervex</t>
  </si>
  <si>
    <t>Wervex Gheminghet</t>
  </si>
  <si>
    <t>Wervex Laken + Ells</t>
  </si>
  <si>
    <t>Wervexscle Gheminghede Laken</t>
  </si>
  <si>
    <t>Wervik</t>
  </si>
  <si>
    <t>Wervik = Wervicq (SW Flanders: near Ieper</t>
  </si>
  <si>
    <t>Wervik Cloth</t>
  </si>
  <si>
    <t>Wervik Medley Cloth</t>
  </si>
  <si>
    <t>wet</t>
  </si>
  <si>
    <t>Wet</t>
  </si>
  <si>
    <t>Wet Caproen</t>
  </si>
  <si>
    <t>Wet Caproenen</t>
  </si>
  <si>
    <t>wet caproens</t>
  </si>
  <si>
    <t>wet clocken; VWC (van wet clocken)</t>
  </si>
  <si>
    <t>Wet Cnapen</t>
  </si>
  <si>
    <t>Wet Wapen</t>
  </si>
  <si>
    <t>Wet Waper</t>
  </si>
  <si>
    <t>Wet?</t>
  </si>
  <si>
    <t>Wet? or Clerke</t>
  </si>
  <si>
    <t>wevers</t>
  </si>
  <si>
    <t>Wevers + Vulres</t>
  </si>
  <si>
    <t>Wevers + Vulres Knapen</t>
  </si>
  <si>
    <t>white</t>
  </si>
  <si>
    <t>White</t>
  </si>
  <si>
    <t>White "Gheleid" Cloth</t>
  </si>
  <si>
    <t>White Mechelen Cloth</t>
  </si>
  <si>
    <t>White Medley</t>
  </si>
  <si>
    <t xml:space="preserve">White Medley Scarlet </t>
  </si>
  <si>
    <t>White Medley Striped Cloth</t>
  </si>
  <si>
    <t>white-grey-brown colour</t>
  </si>
  <si>
    <t>Wit Brux Laken</t>
  </si>
  <si>
    <t>Wit Gheleid Laken</t>
  </si>
  <si>
    <t>Wit Machline Laken</t>
  </si>
  <si>
    <t>Wit Mechlins Laken</t>
  </si>
  <si>
    <t>wit, witte, witten</t>
  </si>
  <si>
    <t>with bells: cloths with bell insignia or seals: perhaps bellaerden woollens</t>
  </si>
  <si>
    <t>witkins</t>
  </si>
  <si>
    <t>wittesciere</t>
  </si>
  <si>
    <t>WL</t>
  </si>
  <si>
    <t>WM</t>
  </si>
  <si>
    <t>WMSC</t>
  </si>
  <si>
    <t>WMSL</t>
  </si>
  <si>
    <t>woollen cloaks for the magistrates</t>
  </si>
  <si>
    <t>woollen cloths with seals containing insignia of the double-F (i.e. brand name of cloth)</t>
  </si>
  <si>
    <t>workmen or caretaker</t>
  </si>
  <si>
    <t>workmen, labourers</t>
  </si>
  <si>
    <t>worsted or semi-worsted cloth; serges (worsted warps, woollen wefts)</t>
  </si>
  <si>
    <t>woudene (te)</t>
  </si>
  <si>
    <t>wulvekin</t>
  </si>
  <si>
    <t>Y</t>
  </si>
  <si>
    <t>Y or AS</t>
  </si>
  <si>
    <t>Year</t>
  </si>
  <si>
    <t>yellow</t>
  </si>
  <si>
    <t>Yellow</t>
  </si>
  <si>
    <t>YG</t>
  </si>
  <si>
    <t>ygreinden, ghegreinde</t>
  </si>
  <si>
    <t>YL</t>
  </si>
  <si>
    <t>ymincghede = gheminghede</t>
  </si>
  <si>
    <t>Ypers Gheminghede Laken</t>
  </si>
  <si>
    <t>Ypersch</t>
  </si>
  <si>
    <t>Ypersch Ghemignhet</t>
  </si>
  <si>
    <t>Ypersch Laken</t>
  </si>
  <si>
    <t>Ypersche Brede Lakene [Meessin Maerct]</t>
  </si>
  <si>
    <t>Ypersche Breedde Blawe Laken</t>
  </si>
  <si>
    <t xml:space="preserve">Yperscle Araenge </t>
  </si>
  <si>
    <t>Yperscle Laken</t>
  </si>
  <si>
    <t>Ypersh Gheminghet</t>
  </si>
  <si>
    <t>Yperssche Blawe Lakene</t>
  </si>
  <si>
    <t>Ypres</t>
  </si>
  <si>
    <t>Ypres Blue Broadcloth</t>
  </si>
  <si>
    <t>Ypres Blue Cloth</t>
  </si>
  <si>
    <t>Ypres Broadcloth</t>
  </si>
  <si>
    <t>Ypres Broadcloth  [Fair of Messines]</t>
  </si>
  <si>
    <t>Ypres Cloth</t>
  </si>
  <si>
    <t>Ypres Ells Blue Cloth</t>
  </si>
  <si>
    <t>Ypres Medley Broadcloth</t>
  </si>
  <si>
    <t>Ypres Medley Cloth</t>
  </si>
  <si>
    <t>Ypres Orange Cloth</t>
  </si>
  <si>
    <t>Ypres Red Cloth</t>
  </si>
  <si>
    <t>Ypres Rode Laken</t>
  </si>
  <si>
    <t>Ypres Scarlet Broadcloth [or Medley?]</t>
  </si>
  <si>
    <t>yscreven</t>
  </si>
  <si>
    <t>YZ</t>
  </si>
  <si>
    <t>Zad Groene Brux Laken</t>
  </si>
  <si>
    <t>zalig = blessed: heavenly blue?</t>
  </si>
  <si>
    <t>Zeeusch</t>
  </si>
  <si>
    <t>zeghelen</t>
  </si>
  <si>
    <t>Zeghelwanweed Blue</t>
  </si>
  <si>
    <t>Zichem = Brabant (east-central, east of Mechelen)</t>
  </si>
  <si>
    <t>Zichensche, Zichem</t>
  </si>
  <si>
    <t>ziden, zieden</t>
  </si>
  <si>
    <t>zwart, zward, zwards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</si>
</sst>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 #,##0.00"/>
    <numFmt numFmtId="165" formatCode="[$$-409]\ #,##0"/>
    <numFmt numFmtId="166" formatCode="0.000"/>
    <numFmt numFmtId="167" formatCode="0.0000"/>
  </numFmts>
  <fonts count="32">
    <font>
      <sz val="10"/>
      <name val="Arial"/>
      <family val="0"/>
    </font>
    <font>
      <b/>
      <sz val="18"/>
      <name val="Arial"/>
      <family val="0"/>
    </font>
    <font>
      <b/>
      <sz val="12"/>
      <name val="Arial"/>
      <family val="0"/>
    </font>
    <font>
      <b/>
      <sz val="10"/>
      <name val="Arial"/>
      <family val="0"/>
    </font>
    <font>
      <b/>
      <sz val="18"/>
      <color indexed="12"/>
      <name val="Cambria"/>
      <family val="2"/>
    </font>
    <font>
      <b/>
      <sz val="11"/>
      <color indexed="12"/>
      <name val="Calibri"/>
      <family val="2"/>
    </font>
    <font>
      <sz val="11"/>
      <color indexed="36"/>
      <name val="Calibri"/>
      <family val="2"/>
    </font>
    <font>
      <sz val="11"/>
      <color indexed="25"/>
      <name val="Calibri"/>
      <family val="2"/>
    </font>
    <font>
      <sz val="11"/>
      <color indexed="61"/>
      <name val="Calibri"/>
      <family val="2"/>
    </font>
    <font>
      <sz val="11"/>
      <color indexed="50"/>
      <name val="Calibri"/>
      <family val="2"/>
    </font>
    <font>
      <b/>
      <sz val="11"/>
      <color indexed="9"/>
      <name val="Calibri"/>
      <family val="2"/>
    </font>
    <font>
      <b/>
      <sz val="11"/>
      <color indexed="43"/>
      <name val="Calibri"/>
      <family val="2"/>
    </font>
    <font>
      <sz val="11"/>
      <color indexed="43"/>
      <name val="Calibri"/>
      <family val="2"/>
    </font>
    <font>
      <b/>
      <sz val="11"/>
      <color indexed="8"/>
      <name val="Calibri"/>
      <family val="2"/>
    </font>
    <font>
      <sz val="11"/>
      <color indexed="14"/>
      <name val="Calibri"/>
      <family val="2"/>
    </font>
    <font>
      <i/>
      <sz val="11"/>
      <color indexed="50"/>
      <name val="Calibri"/>
      <family val="2"/>
    </font>
    <font>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9"/>
      </left>
      <right>
        <color indexed="9"/>
      </right>
      <top style="double">
        <color indexed="9"/>
      </top>
      <bottom>
        <color indexed="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 fontId="0" fillId="0" borderId="0">
      <alignment/>
      <protection/>
    </xf>
    <xf numFmtId="3" fontId="0" fillId="0" borderId="0">
      <alignment/>
      <protection/>
    </xf>
    <xf numFmtId="164" fontId="0" fillId="0" borderId="0">
      <alignment/>
      <protection/>
    </xf>
    <xf numFmtId="165" fontId="0" fillId="0" borderId="0">
      <alignment/>
      <protection/>
    </xf>
    <xf numFmtId="14" fontId="0" fillId="0" borderId="0">
      <alignment/>
      <protection/>
    </xf>
    <xf numFmtId="0" fontId="23" fillId="0" borderId="0" applyNumberFormat="0" applyFill="0" applyBorder="0" applyAlignment="0" applyProtection="0"/>
    <xf numFmtId="2" fontId="0" fillId="0" borderId="0">
      <alignment/>
      <protection/>
    </xf>
    <xf numFmtId="0" fontId="24" fillId="29" borderId="0" applyNumberFormat="0" applyBorder="0" applyAlignment="0" applyProtection="0"/>
    <xf numFmtId="0" fontId="1" fillId="0" borderId="0">
      <alignment/>
      <protection/>
    </xf>
    <xf numFmtId="0" fontId="2" fillId="0" borderId="0">
      <alignment/>
      <protection/>
    </xf>
    <xf numFmtId="0" fontId="25" fillId="0" borderId="3" applyNumberFormat="0" applyFill="0" applyAlignment="0" applyProtection="0"/>
    <xf numFmtId="0" fontId="25" fillId="0" borderId="0" applyNumberFormat="0" applyFill="0" applyBorder="0" applyAlignment="0" applyProtection="0"/>
    <xf numFmtId="0" fontId="26" fillId="30" borderId="1" applyNumberFormat="0" applyAlignment="0" applyProtection="0"/>
    <xf numFmtId="0" fontId="27" fillId="0" borderId="4" applyNumberFormat="0" applyFill="0" applyAlignment="0" applyProtection="0"/>
    <xf numFmtId="0" fontId="28" fillId="31" borderId="0" applyNumberFormat="0" applyBorder="0" applyAlignment="0" applyProtection="0"/>
    <xf numFmtId="0" fontId="0" fillId="32" borderId="5" applyNumberFormat="0" applyFont="0" applyAlignment="0" applyProtection="0"/>
    <xf numFmtId="0" fontId="29" fillId="27" borderId="6" applyNumberFormat="0" applyAlignment="0" applyProtection="0"/>
    <xf numFmtId="10" fontId="0" fillId="0" borderId="0">
      <alignment/>
      <protection/>
    </xf>
    <xf numFmtId="0" fontId="30" fillId="0" borderId="0" applyNumberFormat="0" applyFill="0" applyBorder="0" applyAlignment="0" applyProtection="0"/>
    <xf numFmtId="0" fontId="0" fillId="0" borderId="7">
      <alignment/>
      <protection/>
    </xf>
    <xf numFmtId="0" fontId="31" fillId="0" borderId="0" applyNumberFormat="0" applyFill="0" applyBorder="0" applyAlignment="0" applyProtection="0"/>
  </cellStyleXfs>
  <cellXfs count="53">
    <xf numFmtId="0" fontId="0" fillId="0" borderId="0" xfId="0" applyAlignment="1">
      <alignment/>
    </xf>
    <xf numFmtId="0" fontId="3" fillId="0" borderId="0" xfId="0" applyFont="1" applyAlignment="1">
      <alignment/>
    </xf>
    <xf numFmtId="0" fontId="0" fillId="0" borderId="0" xfId="0" applyAlignment="1">
      <alignment horizontal="left"/>
    </xf>
    <xf numFmtId="0" fontId="0" fillId="33" borderId="0" xfId="0" applyFill="1" applyAlignment="1">
      <alignment horizontal="left"/>
    </xf>
    <xf numFmtId="0" fontId="3" fillId="33" borderId="0" xfId="0" applyFont="1" applyFill="1" applyAlignment="1">
      <alignment horizontal="left"/>
    </xf>
    <xf numFmtId="1" fontId="0" fillId="33" borderId="0" xfId="0" applyNumberFormat="1" applyFill="1" applyAlignment="1">
      <alignment horizontal="left"/>
    </xf>
    <xf numFmtId="166" fontId="0" fillId="0" borderId="0" xfId="0" applyNumberFormat="1" applyAlignment="1">
      <alignment horizontal="right"/>
    </xf>
    <xf numFmtId="166" fontId="0" fillId="33" borderId="0" xfId="0" applyNumberFormat="1" applyFill="1" applyAlignment="1">
      <alignment horizontal="right"/>
    </xf>
    <xf numFmtId="0" fontId="3" fillId="33" borderId="0" xfId="0" applyFont="1" applyFill="1" applyAlignment="1">
      <alignment/>
    </xf>
    <xf numFmtId="1" fontId="0" fillId="33" borderId="0" xfId="0" applyNumberFormat="1" applyFill="1" applyAlignment="1">
      <alignment/>
    </xf>
    <xf numFmtId="2" fontId="0" fillId="0" borderId="0" xfId="0" applyNumberFormat="1" applyAlignment="1">
      <alignment horizontal="right"/>
    </xf>
    <xf numFmtId="166" fontId="3" fillId="33" borderId="0" xfId="0" applyNumberFormat="1" applyFont="1" applyFill="1" applyAlignment="1">
      <alignment horizontal="right"/>
    </xf>
    <xf numFmtId="166" fontId="3" fillId="0" borderId="0" xfId="0" applyNumberFormat="1" applyFont="1" applyAlignment="1">
      <alignment horizontal="right"/>
    </xf>
    <xf numFmtId="0" fontId="0" fillId="0" borderId="0" xfId="0" applyAlignment="1">
      <alignment horizontal="center"/>
    </xf>
    <xf numFmtId="0" fontId="3"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xf>
    <xf numFmtId="0" fontId="0" fillId="0" borderId="0" xfId="0" applyAlignment="1">
      <alignment horizontal="right"/>
    </xf>
    <xf numFmtId="0" fontId="3" fillId="0" borderId="0" xfId="0" applyFont="1" applyAlignment="1">
      <alignment horizontal="center"/>
    </xf>
    <xf numFmtId="2" fontId="0" fillId="0" borderId="0" xfId="0" applyNumberFormat="1" applyAlignment="1">
      <alignment/>
    </xf>
    <xf numFmtId="1" fontId="0" fillId="0" borderId="0" xfId="0" applyNumberFormat="1" applyAlignment="1">
      <alignment horizontal="right"/>
    </xf>
    <xf numFmtId="1" fontId="0" fillId="33" borderId="0" xfId="0" applyNumberFormat="1" applyFill="1" applyAlignment="1">
      <alignment horizontal="center"/>
    </xf>
    <xf numFmtId="10" fontId="0" fillId="0" borderId="0" xfId="0" applyNumberFormat="1" applyAlignment="1">
      <alignment horizontal="center"/>
    </xf>
    <xf numFmtId="2" fontId="3" fillId="33" borderId="0" xfId="0" applyNumberFormat="1" applyFont="1" applyFill="1" applyAlignment="1">
      <alignment/>
    </xf>
    <xf numFmtId="166" fontId="0" fillId="0" borderId="0" xfId="0" applyNumberFormat="1" applyAlignment="1">
      <alignment/>
    </xf>
    <xf numFmtId="166" fontId="3" fillId="33" borderId="0" xfId="0" applyNumberFormat="1" applyFont="1" applyFill="1" applyAlignment="1">
      <alignment horizontal="left"/>
    </xf>
    <xf numFmtId="1" fontId="3" fillId="33" borderId="0" xfId="0" applyNumberFormat="1" applyFont="1" applyFill="1" applyAlignment="1">
      <alignment/>
    </xf>
    <xf numFmtId="1" fontId="0" fillId="33" borderId="0" xfId="0" applyNumberFormat="1" applyFill="1" applyAlignment="1">
      <alignment horizontal="right"/>
    </xf>
    <xf numFmtId="1" fontId="3" fillId="0" borderId="0" xfId="0" applyNumberFormat="1" applyFont="1" applyAlignment="1">
      <alignment horizontal="center"/>
    </xf>
    <xf numFmtId="167" fontId="3" fillId="33" borderId="0" xfId="0" applyNumberFormat="1" applyFont="1" applyFill="1" applyAlignment="1">
      <alignment/>
    </xf>
    <xf numFmtId="1" fontId="0" fillId="0" borderId="0" xfId="0" applyNumberFormat="1" applyAlignment="1">
      <alignment/>
    </xf>
    <xf numFmtId="166" fontId="3" fillId="33" borderId="0" xfId="0" applyNumberFormat="1" applyFont="1" applyFill="1" applyAlignment="1">
      <alignment/>
    </xf>
    <xf numFmtId="166" fontId="3" fillId="0" borderId="0" xfId="0" applyNumberFormat="1" applyFont="1" applyAlignment="1">
      <alignment horizontal="left"/>
    </xf>
    <xf numFmtId="0" fontId="3" fillId="0" borderId="0" xfId="0" applyFont="1" applyAlignment="1">
      <alignment horizontal="centerContinuous"/>
    </xf>
    <xf numFmtId="10" fontId="3" fillId="33" borderId="0" xfId="0" applyNumberFormat="1" applyFont="1" applyFill="1" applyAlignment="1">
      <alignment/>
    </xf>
    <xf numFmtId="2" fontId="0" fillId="33" borderId="0" xfId="0" applyNumberFormat="1" applyFill="1" applyAlignment="1">
      <alignment/>
    </xf>
    <xf numFmtId="1" fontId="0" fillId="0" borderId="0" xfId="0" applyNumberFormat="1" applyAlignment="1">
      <alignment horizontal="left"/>
    </xf>
    <xf numFmtId="167" fontId="0" fillId="33" borderId="0" xfId="0" applyNumberFormat="1" applyFill="1" applyAlignment="1">
      <alignment/>
    </xf>
    <xf numFmtId="166" fontId="0" fillId="33" borderId="0" xfId="0" applyNumberFormat="1" applyFill="1" applyAlignment="1">
      <alignment/>
    </xf>
    <xf numFmtId="10" fontId="0" fillId="33" borderId="0" xfId="0" applyNumberFormat="1" applyFill="1" applyAlignment="1">
      <alignment/>
    </xf>
    <xf numFmtId="166" fontId="3" fillId="0" borderId="0" xfId="0" applyNumberFormat="1" applyFont="1" applyAlignment="1">
      <alignment/>
    </xf>
    <xf numFmtId="10" fontId="0" fillId="0" borderId="0" xfId="0" applyNumberFormat="1" applyAlignment="1">
      <alignment/>
    </xf>
    <xf numFmtId="0" fontId="0" fillId="33" borderId="0" xfId="0" applyFill="1" applyAlignment="1">
      <alignment horizontal="right"/>
    </xf>
    <xf numFmtId="0" fontId="3" fillId="33" borderId="0" xfId="0" applyFont="1" applyFill="1" applyAlignment="1">
      <alignment horizontal="right"/>
    </xf>
    <xf numFmtId="2" fontId="0" fillId="33" borderId="0" xfId="0" applyNumberFormat="1" applyFill="1" applyAlignment="1">
      <alignment horizontal="right"/>
    </xf>
    <xf numFmtId="2" fontId="3" fillId="33" borderId="0" xfId="0" applyNumberFormat="1" applyFont="1" applyFill="1" applyAlignment="1">
      <alignment horizontal="right"/>
    </xf>
    <xf numFmtId="2" fontId="3" fillId="0" borderId="0" xfId="0" applyNumberFormat="1" applyFont="1" applyAlignment="1">
      <alignment horizontal="right"/>
    </xf>
    <xf numFmtId="1" fontId="3" fillId="33" borderId="0" xfId="0" applyNumberFormat="1" applyFont="1" applyFill="1" applyAlignment="1">
      <alignment horizontal="right"/>
    </xf>
    <xf numFmtId="167"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Alignment="1">
      <alignment horizontal="left"/>
    </xf>
    <xf numFmtId="0" fontId="3" fillId="0" borderId="0" xfId="0" applyFont="1" applyAlignment="1">
      <alignment horizontal="left"/>
    </xf>
    <xf numFmtId="2" fontId="3" fillId="33" borderId="0" xfId="0" applyNumberFormat="1"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Date" xfId="46"/>
    <cellStyle name="Explanatory Text" xfId="47"/>
    <cellStyle name="Fixed"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FFFFFF"/>
      <rgbColor rgb="00FFFF80"/>
      <rgbColor rgb="000080FF"/>
      <rgbColor rgb="0000FF00"/>
      <rgbColor rgb="00FF0000"/>
      <rgbColor rgb="0071FFFF"/>
      <rgbColor rgb="00C0FF80"/>
      <rgbColor rgb="0080FF80"/>
      <rgbColor rgb="00FFFF00"/>
      <rgbColor rgb="0080FFFF"/>
      <rgbColor rgb="0080C0FF"/>
      <rgbColor rgb="008080FF"/>
      <rgbColor rgb="00C080FF"/>
      <rgbColor rgb="00FF80FF"/>
      <rgbColor rgb="00FF80C0"/>
      <rgbColor rgb="00FF0080"/>
      <rgbColor rgb="00FF00FF"/>
      <rgbColor rgb="008000FF"/>
      <rgbColor rgb="000000FF"/>
      <rgbColor rgb="0000FFFF"/>
      <rgbColor rgb="0000FF8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150"/>
  <sheetViews>
    <sheetView tabSelected="1" zoomScale="90" zoomScaleNormal="90"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37.28125" style="0" customWidth="1"/>
    <col min="5" max="5" width="39.00390625" style="0" customWidth="1"/>
    <col min="7" max="7" width="12.28125" style="0" customWidth="1"/>
  </cols>
  <sheetData>
    <row r="1" ht="12.75">
      <c r="C1" s="33" t="s">
        <v>920</v>
      </c>
    </row>
    <row r="3" spans="1:7" ht="12.75">
      <c r="A3" s="18" t="s">
        <v>1476</v>
      </c>
      <c r="C3" s="1" t="s">
        <v>1479</v>
      </c>
      <c r="E3" s="1" t="s">
        <v>701</v>
      </c>
      <c r="G3" s="1" t="s">
        <v>1479</v>
      </c>
    </row>
    <row r="5" spans="1:7" ht="12.75">
      <c r="A5" s="1" t="s">
        <v>660</v>
      </c>
      <c r="C5" t="s">
        <v>655</v>
      </c>
      <c r="E5" s="1" t="s">
        <v>459</v>
      </c>
      <c r="G5" t="s">
        <v>433</v>
      </c>
    </row>
    <row r="6" spans="1:7" ht="12.75">
      <c r="A6" s="1" t="s">
        <v>754</v>
      </c>
      <c r="C6" t="s">
        <v>731</v>
      </c>
      <c r="E6" s="1" t="s">
        <v>458</v>
      </c>
      <c r="G6" t="s">
        <v>451</v>
      </c>
    </row>
    <row r="7" spans="1:7" ht="12.75">
      <c r="A7" s="1" t="s">
        <v>783</v>
      </c>
      <c r="C7" t="s">
        <v>789</v>
      </c>
      <c r="E7" s="1" t="s">
        <v>466</v>
      </c>
      <c r="G7" t="s">
        <v>465</v>
      </c>
    </row>
    <row r="8" spans="1:7" ht="12.75">
      <c r="A8" s="1" t="s">
        <v>894</v>
      </c>
      <c r="C8" t="s">
        <v>870</v>
      </c>
      <c r="E8" s="1" t="s">
        <v>467</v>
      </c>
      <c r="G8" t="s">
        <v>468</v>
      </c>
    </row>
    <row r="9" spans="1:7" ht="12.75">
      <c r="A9" s="1" t="s">
        <v>956</v>
      </c>
      <c r="C9" t="s">
        <v>957</v>
      </c>
      <c r="E9" s="1" t="s">
        <v>510</v>
      </c>
      <c r="G9" t="s">
        <v>470</v>
      </c>
    </row>
    <row r="10" spans="1:7" ht="12.75">
      <c r="A10" s="1" t="s">
        <v>1098</v>
      </c>
      <c r="C10" t="s">
        <v>995</v>
      </c>
      <c r="E10" s="1" t="s">
        <v>460</v>
      </c>
      <c r="G10" t="s">
        <v>471</v>
      </c>
    </row>
    <row r="11" spans="1:7" ht="12.75">
      <c r="A11" s="1" t="s">
        <v>1404</v>
      </c>
      <c r="C11" t="s">
        <v>1353</v>
      </c>
      <c r="E11" s="1" t="s">
        <v>1012</v>
      </c>
      <c r="G11" t="s">
        <v>472</v>
      </c>
    </row>
    <row r="12" spans="1:7" ht="12.75">
      <c r="A12" s="1" t="s">
        <v>1378</v>
      </c>
      <c r="C12" t="s">
        <v>1387</v>
      </c>
      <c r="E12" s="1" t="s">
        <v>1056</v>
      </c>
      <c r="G12" t="s">
        <v>473</v>
      </c>
    </row>
    <row r="13" spans="1:7" ht="12.75">
      <c r="A13" s="1" t="s">
        <v>1467</v>
      </c>
      <c r="C13" t="s">
        <v>1397</v>
      </c>
      <c r="E13" s="1" t="s">
        <v>1222</v>
      </c>
      <c r="G13" t="s">
        <v>476</v>
      </c>
    </row>
    <row r="14" spans="1:7" ht="12.75">
      <c r="A14" s="1" t="s">
        <v>1464</v>
      </c>
      <c r="C14" t="s">
        <v>1424</v>
      </c>
      <c r="E14" s="1" t="s">
        <v>1223</v>
      </c>
      <c r="G14" t="s">
        <v>477</v>
      </c>
    </row>
    <row r="15" spans="1:7" ht="12.75">
      <c r="A15" s="1" t="s">
        <v>1435</v>
      </c>
      <c r="C15" t="s">
        <v>1438</v>
      </c>
      <c r="E15" s="1" t="s">
        <v>1671</v>
      </c>
      <c r="G15" t="s">
        <v>478</v>
      </c>
    </row>
    <row r="16" spans="1:7" ht="12.75">
      <c r="A16" s="1" t="s">
        <v>1442</v>
      </c>
      <c r="C16" t="s">
        <v>1443</v>
      </c>
      <c r="E16" s="1" t="s">
        <v>727</v>
      </c>
      <c r="G16" t="s">
        <v>479</v>
      </c>
    </row>
    <row r="17" spans="1:7" ht="12.75">
      <c r="A17" s="1" t="s">
        <v>1526</v>
      </c>
      <c r="C17" t="s">
        <v>1523</v>
      </c>
      <c r="E17" s="1" t="s">
        <v>513</v>
      </c>
      <c r="G17" t="s">
        <v>474</v>
      </c>
    </row>
    <row r="18" spans="1:7" ht="12.75">
      <c r="A18" s="1" t="s">
        <v>1552</v>
      </c>
      <c r="C18" t="s">
        <v>1550</v>
      </c>
      <c r="E18" s="1" t="s">
        <v>514</v>
      </c>
      <c r="G18" t="s">
        <v>475</v>
      </c>
    </row>
    <row r="19" spans="1:7" ht="12.75">
      <c r="A19" s="1" t="s">
        <v>1569</v>
      </c>
      <c r="C19" t="s">
        <v>1622</v>
      </c>
      <c r="E19" s="1" t="s">
        <v>529</v>
      </c>
      <c r="G19" t="s">
        <v>480</v>
      </c>
    </row>
    <row r="20" spans="5:7" ht="12.75">
      <c r="E20" s="1" t="s">
        <v>728</v>
      </c>
      <c r="G20" t="s">
        <v>488</v>
      </c>
    </row>
    <row r="21" spans="1:7" ht="12.75">
      <c r="A21" s="1" t="s">
        <v>565</v>
      </c>
      <c r="C21" t="s">
        <v>526</v>
      </c>
      <c r="E21" s="1" t="s">
        <v>531</v>
      </c>
      <c r="G21" t="s">
        <v>483</v>
      </c>
    </row>
    <row r="22" spans="1:7" ht="12.75">
      <c r="A22" s="1" t="s">
        <v>572</v>
      </c>
      <c r="C22" t="s">
        <v>524</v>
      </c>
      <c r="E22" s="1" t="s">
        <v>536</v>
      </c>
      <c r="G22" t="s">
        <v>484</v>
      </c>
    </row>
    <row r="23" spans="1:7" ht="12.75">
      <c r="A23" s="1" t="s">
        <v>579</v>
      </c>
      <c r="C23" t="s">
        <v>539</v>
      </c>
      <c r="E23" s="1" t="s">
        <v>537</v>
      </c>
      <c r="G23" t="s">
        <v>487</v>
      </c>
    </row>
    <row r="24" spans="1:7" ht="12.75">
      <c r="A24" s="1" t="s">
        <v>608</v>
      </c>
      <c r="C24" t="s">
        <v>646</v>
      </c>
      <c r="E24" s="1" t="s">
        <v>1463</v>
      </c>
      <c r="G24" t="s">
        <v>486</v>
      </c>
    </row>
    <row r="25" spans="1:7" ht="12.75">
      <c r="A25" s="1" t="s">
        <v>607</v>
      </c>
      <c r="C25" t="s">
        <v>648</v>
      </c>
      <c r="E25" s="1" t="s">
        <v>500</v>
      </c>
      <c r="G25" t="s">
        <v>489</v>
      </c>
    </row>
    <row r="26" spans="1:7" ht="12.75">
      <c r="A26" s="1" t="s">
        <v>716</v>
      </c>
      <c r="C26" t="s">
        <v>674</v>
      </c>
      <c r="E26" s="1" t="s">
        <v>1419</v>
      </c>
      <c r="G26" t="s">
        <v>667</v>
      </c>
    </row>
    <row r="27" spans="1:7" ht="12.75">
      <c r="A27" s="1" t="s">
        <v>715</v>
      </c>
      <c r="C27" t="s">
        <v>669</v>
      </c>
      <c r="E27" s="1" t="s">
        <v>982</v>
      </c>
      <c r="G27" t="s">
        <v>871</v>
      </c>
    </row>
    <row r="28" spans="1:7" ht="12.75">
      <c r="A28" s="1" t="s">
        <v>741</v>
      </c>
      <c r="C28" t="s">
        <v>738</v>
      </c>
      <c r="E28" s="1" t="s">
        <v>1058</v>
      </c>
      <c r="G28" t="s">
        <v>872</v>
      </c>
    </row>
    <row r="29" spans="1:7" ht="12.75">
      <c r="A29" s="1" t="s">
        <v>742</v>
      </c>
      <c r="C29" t="s">
        <v>752</v>
      </c>
      <c r="E29" s="1" t="s">
        <v>984</v>
      </c>
      <c r="G29" t="s">
        <v>873</v>
      </c>
    </row>
    <row r="30" spans="1:7" ht="12.75">
      <c r="A30" s="1" t="s">
        <v>763</v>
      </c>
      <c r="C30" t="s">
        <v>762</v>
      </c>
      <c r="E30" s="1" t="s">
        <v>729</v>
      </c>
      <c r="G30" t="s">
        <v>874</v>
      </c>
    </row>
    <row r="31" spans="1:7" ht="12.75">
      <c r="A31" s="1" t="s">
        <v>935</v>
      </c>
      <c r="C31" t="s">
        <v>996</v>
      </c>
      <c r="E31" s="1" t="s">
        <v>986</v>
      </c>
      <c r="G31" t="s">
        <v>875</v>
      </c>
    </row>
    <row r="32" spans="1:7" ht="12.75">
      <c r="A32" s="1" t="s">
        <v>919</v>
      </c>
      <c r="C32" t="s">
        <v>1000</v>
      </c>
      <c r="E32" s="1" t="s">
        <v>987</v>
      </c>
      <c r="G32" t="s">
        <v>876</v>
      </c>
    </row>
    <row r="33" spans="1:7" ht="12.75">
      <c r="A33" s="1" t="s">
        <v>927</v>
      </c>
      <c r="C33" t="s">
        <v>998</v>
      </c>
      <c r="E33" s="1" t="s">
        <v>988</v>
      </c>
      <c r="G33" t="s">
        <v>877</v>
      </c>
    </row>
    <row r="34" spans="1:7" ht="12.75">
      <c r="A34" s="1" t="s">
        <v>940</v>
      </c>
      <c r="C34" t="s">
        <v>1001</v>
      </c>
      <c r="E34" s="1" t="s">
        <v>651</v>
      </c>
      <c r="G34" t="s">
        <v>1005</v>
      </c>
    </row>
    <row r="35" spans="1:7" ht="12.75">
      <c r="A35" s="1" t="s">
        <v>941</v>
      </c>
      <c r="C35" t="s">
        <v>999</v>
      </c>
      <c r="E35" s="1" t="s">
        <v>652</v>
      </c>
      <c r="G35" t="s">
        <v>1023</v>
      </c>
    </row>
    <row r="36" spans="1:7" ht="12.75">
      <c r="A36" s="1" t="s">
        <v>936</v>
      </c>
      <c r="C36" t="s">
        <v>997</v>
      </c>
      <c r="E36" s="1" t="s">
        <v>1379</v>
      </c>
      <c r="G36" t="s">
        <v>1135</v>
      </c>
    </row>
    <row r="37" spans="1:7" ht="12.75">
      <c r="A37" s="1" t="s">
        <v>1061</v>
      </c>
      <c r="C37" t="s">
        <v>1069</v>
      </c>
      <c r="E37" s="1" t="s">
        <v>1184</v>
      </c>
      <c r="G37" t="s">
        <v>1166</v>
      </c>
    </row>
    <row r="38" spans="1:7" ht="12.75">
      <c r="A38" s="1" t="s">
        <v>1087</v>
      </c>
      <c r="C38" t="s">
        <v>1120</v>
      </c>
      <c r="E38" s="1" t="s">
        <v>1276</v>
      </c>
      <c r="G38" t="s">
        <v>1195</v>
      </c>
    </row>
    <row r="39" spans="1:7" ht="12.75">
      <c r="A39" s="1" t="s">
        <v>1089</v>
      </c>
      <c r="C39" t="s">
        <v>1111</v>
      </c>
      <c r="E39" s="1" t="s">
        <v>1220</v>
      </c>
      <c r="G39" t="s">
        <v>1204</v>
      </c>
    </row>
    <row r="40" spans="1:7" ht="12.75">
      <c r="A40" s="1" t="s">
        <v>1191</v>
      </c>
      <c r="C40" t="s">
        <v>1178</v>
      </c>
      <c r="E40" s="1" t="s">
        <v>1226</v>
      </c>
      <c r="G40" t="s">
        <v>1230</v>
      </c>
    </row>
    <row r="41" spans="1:7" ht="12.75">
      <c r="A41" s="1" t="s">
        <v>1192</v>
      </c>
      <c r="C41" t="s">
        <v>1177</v>
      </c>
      <c r="E41" s="1" t="s">
        <v>1224</v>
      </c>
      <c r="G41" t="s">
        <v>1206</v>
      </c>
    </row>
    <row r="42" spans="1:7" ht="12.75">
      <c r="A42" s="1" t="s">
        <v>1540</v>
      </c>
      <c r="C42" t="s">
        <v>1550</v>
      </c>
      <c r="E42" s="1" t="s">
        <v>1225</v>
      </c>
      <c r="G42" t="s">
        <v>1207</v>
      </c>
    </row>
    <row r="43" spans="1:7" ht="12.75">
      <c r="A43" s="1" t="s">
        <v>1590</v>
      </c>
      <c r="C43" t="s">
        <v>1577</v>
      </c>
      <c r="E43" s="1" t="s">
        <v>1240</v>
      </c>
      <c r="G43" t="s">
        <v>1237</v>
      </c>
    </row>
    <row r="44" spans="1:7" ht="12.75">
      <c r="A44" s="1" t="s">
        <v>1591</v>
      </c>
      <c r="C44" t="s">
        <v>1576</v>
      </c>
      <c r="E44" s="1" t="s">
        <v>1241</v>
      </c>
      <c r="G44" t="s">
        <v>1247</v>
      </c>
    </row>
    <row r="45" spans="1:7" ht="12.75">
      <c r="A45" s="1" t="s">
        <v>1657</v>
      </c>
      <c r="C45" t="s">
        <v>1640</v>
      </c>
      <c r="E45" s="1" t="s">
        <v>1302</v>
      </c>
      <c r="G45" t="s">
        <v>1278</v>
      </c>
    </row>
    <row r="46" spans="1:7" ht="12.75">
      <c r="A46" s="1" t="s">
        <v>1660</v>
      </c>
      <c r="C46" t="s">
        <v>1638</v>
      </c>
      <c r="E46" s="1" t="s">
        <v>1304</v>
      </c>
      <c r="G46" t="s">
        <v>1280</v>
      </c>
    </row>
    <row r="47" spans="5:7" ht="12.75">
      <c r="E47" s="1" t="s">
        <v>1310</v>
      </c>
      <c r="G47" t="s">
        <v>1281</v>
      </c>
    </row>
    <row r="48" spans="5:7" ht="12.75">
      <c r="E48" s="1" t="s">
        <v>1305</v>
      </c>
      <c r="G48" t="s">
        <v>1282</v>
      </c>
    </row>
    <row r="49" spans="5:7" ht="12.75">
      <c r="E49" s="1" t="s">
        <v>1303</v>
      </c>
      <c r="G49" t="s">
        <v>1283</v>
      </c>
    </row>
    <row r="50" spans="5:7" ht="12.75">
      <c r="E50" s="1" t="s">
        <v>1307</v>
      </c>
      <c r="G50" t="s">
        <v>1284</v>
      </c>
    </row>
    <row r="51" spans="5:7" ht="12.75">
      <c r="E51" s="1" t="s">
        <v>1345</v>
      </c>
      <c r="G51" t="s">
        <v>1287</v>
      </c>
    </row>
    <row r="52" spans="5:7" ht="12.75">
      <c r="E52" s="1" t="s">
        <v>1366</v>
      </c>
      <c r="G52" t="s">
        <v>1288</v>
      </c>
    </row>
    <row r="53" spans="1:7" ht="12.75">
      <c r="A53" s="1"/>
      <c r="E53" s="1" t="s">
        <v>1467</v>
      </c>
      <c r="G53" t="s">
        <v>1427</v>
      </c>
    </row>
    <row r="54" spans="1:7" ht="12.75">
      <c r="A54" s="1"/>
      <c r="E54" s="1" t="s">
        <v>1471</v>
      </c>
      <c r="G54" t="s">
        <v>1470</v>
      </c>
    </row>
    <row r="55" spans="1:7" ht="12.75">
      <c r="A55" s="1"/>
      <c r="E55" s="1" t="s">
        <v>1607</v>
      </c>
      <c r="G55" t="s">
        <v>1559</v>
      </c>
    </row>
    <row r="56" spans="1:7" ht="12.75">
      <c r="A56" s="1"/>
      <c r="E56" s="1" t="s">
        <v>1610</v>
      </c>
      <c r="G56" t="s">
        <v>1623</v>
      </c>
    </row>
    <row r="57" spans="1:7" ht="12.75">
      <c r="A57" s="1"/>
      <c r="E57" s="1" t="s">
        <v>1611</v>
      </c>
      <c r="G57" t="s">
        <v>1624</v>
      </c>
    </row>
    <row r="58" spans="1:7" ht="12.75">
      <c r="A58" s="1"/>
      <c r="E58" s="1" t="s">
        <v>1612</v>
      </c>
      <c r="G58" t="s">
        <v>1625</v>
      </c>
    </row>
    <row r="59" spans="1:7" ht="12.75">
      <c r="A59" s="1"/>
      <c r="E59" s="1" t="s">
        <v>1637</v>
      </c>
      <c r="G59" t="s">
        <v>1633</v>
      </c>
    </row>
    <row r="60" spans="1:7" ht="12.75">
      <c r="A60" s="1"/>
      <c r="E60" s="1" t="s">
        <v>967</v>
      </c>
      <c r="G60" t="s">
        <v>1666</v>
      </c>
    </row>
    <row r="61" ht="12.75">
      <c r="A61" s="1"/>
    </row>
    <row r="62" ht="12.75">
      <c r="A62" s="1"/>
    </row>
    <row r="63" ht="12.75">
      <c r="A63" s="1"/>
    </row>
    <row r="64" spans="1:7" ht="12.75">
      <c r="A64" s="1"/>
      <c r="E64" s="1" t="s">
        <v>532</v>
      </c>
      <c r="G64" t="s">
        <v>481</v>
      </c>
    </row>
    <row r="65" spans="1:7" ht="12.75">
      <c r="A65" s="1"/>
      <c r="E65" s="1" t="s">
        <v>533</v>
      </c>
      <c r="G65" t="s">
        <v>482</v>
      </c>
    </row>
    <row r="66" spans="1:5" ht="12.75">
      <c r="A66" s="1"/>
      <c r="E66" s="1"/>
    </row>
    <row r="67" spans="1:5" ht="12.75">
      <c r="A67" s="1"/>
      <c r="E67" s="1"/>
    </row>
    <row r="68" spans="1:5" ht="12.75">
      <c r="A68" s="1"/>
      <c r="E68" s="1"/>
    </row>
    <row r="69" spans="1:5" ht="12.75">
      <c r="A69" s="1"/>
      <c r="E69" s="1"/>
    </row>
    <row r="70" spans="1:5" ht="12.75">
      <c r="A70" s="1"/>
      <c r="E70" s="1"/>
    </row>
    <row r="71" spans="1:5" ht="12.75">
      <c r="A71" s="1"/>
      <c r="E71" s="1"/>
    </row>
    <row r="72" spans="1:5" ht="12.75">
      <c r="A72" s="1"/>
      <c r="E72" s="1"/>
    </row>
    <row r="73" spans="1:5" ht="12.75">
      <c r="A73" s="1"/>
      <c r="E73" s="1"/>
    </row>
    <row r="74" spans="1:5" ht="12.75">
      <c r="A74" s="1"/>
      <c r="E74" s="1"/>
    </row>
    <row r="75" spans="1:5" ht="12.75">
      <c r="A75" s="1"/>
      <c r="E75" s="1"/>
    </row>
    <row r="76" spans="1:5" ht="12.75">
      <c r="A76" s="1"/>
      <c r="E76" s="1"/>
    </row>
    <row r="77" spans="1:5" ht="12.75">
      <c r="A77" s="1"/>
      <c r="E77" s="1"/>
    </row>
    <row r="78" spans="1:5" ht="12.75">
      <c r="A78" s="1"/>
      <c r="E78" s="1"/>
    </row>
    <row r="79" spans="1:5" ht="12.75">
      <c r="A79" s="1"/>
      <c r="E79" s="1"/>
    </row>
    <row r="80" spans="1:5" ht="12.75">
      <c r="A80" s="1"/>
      <c r="E80" s="1"/>
    </row>
    <row r="81" spans="1:5" ht="12.75">
      <c r="A81" s="1"/>
      <c r="E81" s="1"/>
    </row>
    <row r="82" spans="1:5" ht="12.75">
      <c r="A82" s="1"/>
      <c r="E82" s="1"/>
    </row>
    <row r="83" spans="1:5" ht="12.75">
      <c r="A83" s="1"/>
      <c r="E83" s="1"/>
    </row>
    <row r="84" spans="1:5" ht="12.75">
      <c r="A84" s="1"/>
      <c r="E84" s="1"/>
    </row>
    <row r="85" spans="1:5" ht="12.75">
      <c r="A85" s="1"/>
      <c r="E85" s="1"/>
    </row>
    <row r="86" spans="1:5" ht="12.75">
      <c r="A86" s="1"/>
      <c r="E86" s="1"/>
    </row>
    <row r="87" spans="1:5" ht="12.75">
      <c r="A87" s="1"/>
      <c r="E87" s="1"/>
    </row>
    <row r="88" spans="1:5" ht="12.75">
      <c r="A88" s="1"/>
      <c r="E88" s="1"/>
    </row>
    <row r="89" spans="1:5" ht="12.75">
      <c r="A89" s="1"/>
      <c r="E89" s="1"/>
    </row>
    <row r="90" spans="1:5" ht="12.75">
      <c r="A90" s="1"/>
      <c r="E90" s="1"/>
    </row>
    <row r="91" spans="1:5" ht="12.75">
      <c r="A91" s="1"/>
      <c r="E91" s="1"/>
    </row>
    <row r="92" spans="1:5" ht="12.75">
      <c r="A92" s="1"/>
      <c r="E92" s="1"/>
    </row>
    <row r="93" spans="1:5" ht="12.75">
      <c r="A93" s="1"/>
      <c r="E93" s="1"/>
    </row>
    <row r="94" spans="1:5" ht="12.75">
      <c r="A94" s="1"/>
      <c r="E94" s="1"/>
    </row>
    <row r="95" spans="1:5" ht="12.75">
      <c r="A95" s="1"/>
      <c r="E95" s="1"/>
    </row>
    <row r="96" spans="1:5" ht="12.75">
      <c r="A96" s="1"/>
      <c r="E96" s="1"/>
    </row>
    <row r="97" spans="1:5" ht="12.75">
      <c r="A97" s="1"/>
      <c r="E97" s="1"/>
    </row>
    <row r="98" spans="1:5" ht="12.75">
      <c r="A98" s="1"/>
      <c r="E98" s="1"/>
    </row>
    <row r="99" spans="1:5" ht="12.75">
      <c r="A99" s="1"/>
      <c r="E99" s="1"/>
    </row>
    <row r="100" spans="1:5" ht="12.75">
      <c r="A100" s="1"/>
      <c r="E100" s="1"/>
    </row>
    <row r="101" spans="1:5" ht="12.75">
      <c r="A101" s="1"/>
      <c r="E101" s="1"/>
    </row>
    <row r="102" spans="1:5" ht="12.75">
      <c r="A102" s="1"/>
      <c r="E102" s="1"/>
    </row>
    <row r="103" spans="1:5" ht="12.75">
      <c r="A103" s="1"/>
      <c r="E103" s="1"/>
    </row>
    <row r="104" spans="1:5" ht="12.75">
      <c r="A104" s="1"/>
      <c r="E104" s="1"/>
    </row>
    <row r="105" spans="1:5" ht="12.75">
      <c r="A105" s="1"/>
      <c r="E105" s="1"/>
    </row>
    <row r="106" spans="1:5" ht="12.75">
      <c r="A106" s="1"/>
      <c r="E106" s="1"/>
    </row>
    <row r="107" spans="1:5" ht="12.75">
      <c r="A107" s="1"/>
      <c r="E107" s="1"/>
    </row>
    <row r="108" spans="1:5" ht="12.75">
      <c r="A108" s="1"/>
      <c r="E108" s="1"/>
    </row>
    <row r="109" spans="1:5" ht="12.75">
      <c r="A109" s="1"/>
      <c r="E109" s="1"/>
    </row>
    <row r="110" spans="1:5" ht="12.75">
      <c r="A110" s="1"/>
      <c r="E110" s="1"/>
    </row>
    <row r="111" spans="1:5" ht="12.75">
      <c r="A111" s="1"/>
      <c r="E111" s="1"/>
    </row>
    <row r="112" spans="1:5" ht="12.75">
      <c r="A112" s="1"/>
      <c r="E112" s="1"/>
    </row>
    <row r="113" spans="1:5" ht="12.75">
      <c r="A113" s="1"/>
      <c r="E113" s="1"/>
    </row>
    <row r="114" spans="1:5" ht="12.75">
      <c r="A114" s="1"/>
      <c r="E114" s="1"/>
    </row>
    <row r="115" spans="1:5" ht="12.75">
      <c r="A115" s="1"/>
      <c r="E115" s="1"/>
    </row>
    <row r="116" spans="1:5" ht="12.75">
      <c r="A116" s="1"/>
      <c r="E116" s="1"/>
    </row>
    <row r="117" ht="12.75">
      <c r="E117" s="1"/>
    </row>
    <row r="118" ht="12.75">
      <c r="E118" s="1"/>
    </row>
    <row r="119" ht="12.75">
      <c r="E119" s="1"/>
    </row>
    <row r="120" ht="12.75">
      <c r="E120" s="1"/>
    </row>
    <row r="121" ht="12.75">
      <c r="E121" s="1"/>
    </row>
    <row r="122" ht="12.75">
      <c r="E122" s="1"/>
    </row>
    <row r="123" ht="12.75">
      <c r="E123" s="1"/>
    </row>
    <row r="124" ht="12.75">
      <c r="E124" s="1"/>
    </row>
    <row r="125" ht="12.75">
      <c r="E125" s="1"/>
    </row>
    <row r="126" ht="12.75">
      <c r="E126" s="1"/>
    </row>
    <row r="127" ht="12.75">
      <c r="E127" s="1"/>
    </row>
    <row r="128" ht="12.75">
      <c r="E128" s="1"/>
    </row>
    <row r="129" ht="12.75">
      <c r="E129" s="1"/>
    </row>
    <row r="130" ht="12.75">
      <c r="E130" s="1"/>
    </row>
    <row r="131" ht="12.75">
      <c r="E131" s="1"/>
    </row>
    <row r="132" ht="12.75">
      <c r="E132" s="1"/>
    </row>
    <row r="133" ht="12.75">
      <c r="E133" s="1"/>
    </row>
    <row r="134" ht="12.75">
      <c r="E134" s="1"/>
    </row>
    <row r="135" ht="12.75">
      <c r="E135" s="1"/>
    </row>
    <row r="136" ht="12.75">
      <c r="E136" s="1"/>
    </row>
    <row r="137" ht="12.75">
      <c r="E137" s="1"/>
    </row>
    <row r="138" ht="12.75">
      <c r="E138" s="1"/>
    </row>
    <row r="139" ht="12.75">
      <c r="E139" s="1"/>
    </row>
    <row r="140" ht="12.75">
      <c r="E140" s="1"/>
    </row>
    <row r="141" ht="12.75">
      <c r="E141" s="1"/>
    </row>
    <row r="142" ht="12.75">
      <c r="E142" s="1"/>
    </row>
    <row r="143" ht="12.75">
      <c r="E143" s="1"/>
    </row>
    <row r="144" ht="12.75">
      <c r="E144" s="1"/>
    </row>
    <row r="145" ht="12.75">
      <c r="E145" s="1"/>
    </row>
    <row r="146" ht="12.75">
      <c r="E146" s="1"/>
    </row>
    <row r="147" ht="12.75">
      <c r="E147" s="1"/>
    </row>
    <row r="148" ht="12.75">
      <c r="E148" s="1"/>
    </row>
    <row r="149" ht="12.75">
      <c r="E149" s="1"/>
    </row>
    <row r="150" ht="12.75">
      <c r="E150" s="1"/>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0.xml><?xml version="1.0" encoding="utf-8"?>
<worksheet xmlns="http://schemas.openxmlformats.org/spreadsheetml/2006/main" xmlns:r="http://schemas.openxmlformats.org/officeDocument/2006/relationships">
  <sheetPr>
    <tabColor indexed="20"/>
  </sheetPr>
  <dimension ref="A1:CF13"/>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28.7109375" style="0" customWidth="1"/>
    <col min="10" max="10" width="7.57421875" style="0" customWidth="1"/>
    <col min="11" max="11" width="19.00390625" style="0" customWidth="1"/>
    <col min="12" max="12" width="6.28125" style="0" customWidth="1"/>
    <col min="13" max="13" width="7.57421875" style="0" customWidth="1"/>
    <col min="14" max="14" width="10.851562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2" width="14.28125" style="0" customWidth="1"/>
    <col min="43" max="44" width="11.8515625" style="0" customWidth="1"/>
    <col min="45" max="45" width="12.57421875" style="0" customWidth="1"/>
    <col min="46" max="48" width="8.8515625" style="0" customWidth="1"/>
    <col min="49" max="49" width="12.57421875" style="0" customWidth="1"/>
    <col min="50" max="50" width="10.7109375" style="0" customWidth="1"/>
    <col min="51" max="51" width="8.8515625" style="0" customWidth="1"/>
    <col min="52" max="52" width="13.421875" style="0" customWidth="1"/>
    <col min="53" max="53" width="8.8515625" style="0" customWidth="1"/>
    <col min="54" max="54" width="9.28125" style="0" customWidth="1"/>
    <col min="55" max="55" width="8.421875" style="0" customWidth="1"/>
    <col min="56" max="56" width="9.8515625" style="0" customWidth="1"/>
    <col min="57" max="57" width="10.00390625" style="0" customWidth="1"/>
    <col min="58" max="58" width="9.8515625" style="0" customWidth="1"/>
    <col min="59" max="59" width="10.8515625" style="0" customWidth="1"/>
    <col min="60" max="60" width="7.8515625" style="0" customWidth="1"/>
    <col min="61" max="61" width="9.8515625" style="0" customWidth="1"/>
    <col min="62" max="62" width="15.00390625" style="0" customWidth="1"/>
    <col min="63" max="65" width="19.00390625" style="0" customWidth="1"/>
    <col min="66" max="66" width="9.28125" style="0" customWidth="1"/>
    <col min="67" max="67" width="9.8515625" style="0" customWidth="1"/>
    <col min="68" max="69" width="11.421875" style="0" customWidth="1"/>
    <col min="70" max="70" width="12.8515625" style="0" customWidth="1"/>
    <col min="71" max="71" width="13.7109375" style="0" customWidth="1"/>
    <col min="72" max="72" width="15.28125" style="0" customWidth="1"/>
    <col min="73" max="73" width="14.00390625" style="0" customWidth="1"/>
    <col min="74" max="74" width="19.7109375" style="0" customWidth="1"/>
    <col min="75" max="75" width="9.8515625" style="0" customWidth="1"/>
    <col min="76" max="76" width="13.140625" style="0" customWidth="1"/>
    <col min="77" max="77" width="13.00390625" style="0" customWidth="1"/>
    <col min="78" max="78" width="5.7109375" style="0" customWidth="1"/>
    <col min="79" max="79" width="21.00390625" style="0" customWidth="1"/>
    <col min="80" max="80" width="9.421875" style="0" customWidth="1"/>
    <col min="81" max="81" width="13.4218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1512</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435</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8" spans="1:77" ht="12.75">
      <c r="A8" s="13"/>
      <c r="B8" s="13"/>
      <c r="C8" s="13"/>
      <c r="D8" s="13"/>
      <c r="E8" s="17"/>
      <c r="F8" s="20"/>
      <c r="G8" s="17"/>
      <c r="H8" s="2"/>
      <c r="I8" s="2"/>
      <c r="J8" s="13"/>
      <c r="K8" s="17"/>
      <c r="L8" s="15"/>
      <c r="M8" s="15"/>
      <c r="N8" s="2"/>
      <c r="O8" s="10"/>
      <c r="P8" s="10"/>
      <c r="Q8" s="10"/>
      <c r="R8" s="27"/>
      <c r="S8" s="20"/>
      <c r="T8" s="20"/>
      <c r="U8" s="24"/>
      <c r="V8" s="24"/>
      <c r="W8" s="24"/>
      <c r="X8" s="24"/>
      <c r="AJ8" s="6"/>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16"/>
      <c r="BK8" s="16"/>
      <c r="BL8" s="16"/>
      <c r="BM8" s="16"/>
      <c r="BN8" s="37"/>
      <c r="BP8" s="37"/>
      <c r="BQ8" s="37"/>
      <c r="BR8" s="37"/>
      <c r="BS8" s="37"/>
      <c r="BT8" s="37"/>
      <c r="BU8" s="35"/>
      <c r="BV8" s="35"/>
      <c r="BW8" s="16"/>
      <c r="BX8" s="35"/>
      <c r="BY8" s="35"/>
    </row>
    <row r="9" spans="1:79" ht="12.75">
      <c r="A9" s="14">
        <v>1363</v>
      </c>
      <c r="B9" s="13" t="s">
        <v>1081</v>
      </c>
      <c r="C9" s="13" t="s">
        <v>1355</v>
      </c>
      <c r="D9" s="13" t="s">
        <v>143</v>
      </c>
      <c r="E9" s="13" t="s">
        <v>160</v>
      </c>
      <c r="F9" s="2" t="s">
        <v>332</v>
      </c>
      <c r="G9" s="2">
        <v>4</v>
      </c>
      <c r="H9" s="2" t="s">
        <v>1588</v>
      </c>
      <c r="I9" s="2" t="s">
        <v>1586</v>
      </c>
      <c r="J9" s="13" t="s">
        <v>444</v>
      </c>
      <c r="K9" s="2" t="s">
        <v>1590</v>
      </c>
      <c r="L9" s="13" t="s">
        <v>1577</v>
      </c>
      <c r="M9" s="13" t="s">
        <v>2</v>
      </c>
      <c r="N9" s="2" t="s">
        <v>1580</v>
      </c>
      <c r="O9" s="10">
        <v>1</v>
      </c>
      <c r="P9">
        <v>29</v>
      </c>
      <c r="Q9" s="10"/>
      <c r="R9" s="20">
        <v>52</v>
      </c>
      <c r="S9" s="20">
        <v>0</v>
      </c>
      <c r="T9" s="20">
        <v>0</v>
      </c>
      <c r="U9" s="48">
        <v>52</v>
      </c>
      <c r="V9" s="48">
        <v>28.8</v>
      </c>
      <c r="W9" s="24">
        <v>16</v>
      </c>
      <c r="X9" s="24">
        <v>2.4</v>
      </c>
      <c r="Y9">
        <v>28</v>
      </c>
      <c r="Z9">
        <v>16</v>
      </c>
      <c r="AA9">
        <v>0</v>
      </c>
      <c r="AB9" s="48">
        <v>28.8</v>
      </c>
      <c r="AF9" s="24">
        <v>2.4</v>
      </c>
      <c r="AG9">
        <v>2</v>
      </c>
      <c r="AH9">
        <v>8</v>
      </c>
      <c r="AI9">
        <v>0</v>
      </c>
      <c r="AJ9" s="6">
        <v>2.4</v>
      </c>
      <c r="AK9" s="24">
        <v>1.3333333333333333</v>
      </c>
      <c r="BA9" s="6">
        <v>2.4</v>
      </c>
      <c r="BG9" s="48">
        <v>2.4</v>
      </c>
      <c r="BH9" s="39"/>
      <c r="BI9" s="39"/>
      <c r="BJ9" s="22"/>
      <c r="BK9" s="37"/>
      <c r="BL9" s="37"/>
      <c r="BM9" s="39"/>
      <c r="BN9" s="37">
        <f>BO9*O9</f>
        <v>28.799999999999997</v>
      </c>
      <c r="BO9" s="48">
        <v>28.799999999999997</v>
      </c>
      <c r="BZ9">
        <v>1363</v>
      </c>
      <c r="CA9" s="2" t="s">
        <v>1590</v>
      </c>
    </row>
    <row r="11" spans="1:79" ht="12.75">
      <c r="A11" s="14">
        <v>1363</v>
      </c>
      <c r="B11" s="13" t="s">
        <v>1168</v>
      </c>
      <c r="C11" s="13" t="s">
        <v>1355</v>
      </c>
      <c r="D11" s="13" t="s">
        <v>143</v>
      </c>
      <c r="E11" s="13" t="s">
        <v>162</v>
      </c>
      <c r="F11" s="2" t="s">
        <v>351</v>
      </c>
      <c r="G11" s="2">
        <v>1</v>
      </c>
      <c r="H11" s="2" t="s">
        <v>1588</v>
      </c>
      <c r="I11" s="2" t="s">
        <v>1585</v>
      </c>
      <c r="J11" s="13" t="s">
        <v>444</v>
      </c>
      <c r="K11" s="2" t="s">
        <v>1591</v>
      </c>
      <c r="L11" s="13" t="s">
        <v>1576</v>
      </c>
      <c r="M11" s="13" t="s">
        <v>1071</v>
      </c>
      <c r="N11" s="2" t="s">
        <v>682</v>
      </c>
      <c r="O11" s="10">
        <v>1</v>
      </c>
      <c r="P11" s="10"/>
      <c r="Q11" s="10"/>
      <c r="R11" s="20">
        <v>33</v>
      </c>
      <c r="S11" s="20">
        <v>12</v>
      </c>
      <c r="T11" s="20">
        <v>0</v>
      </c>
      <c r="U11" s="48">
        <v>33.6</v>
      </c>
      <c r="V11" s="48">
        <v>33.6</v>
      </c>
      <c r="W11" s="24"/>
      <c r="X11" s="24">
        <v>2.8</v>
      </c>
      <c r="Y11">
        <v>33</v>
      </c>
      <c r="Z11">
        <v>12</v>
      </c>
      <c r="AA11">
        <v>0</v>
      </c>
      <c r="AB11" s="48">
        <v>33.6</v>
      </c>
      <c r="AC11">
        <v>2</v>
      </c>
      <c r="AD11">
        <v>16</v>
      </c>
      <c r="AE11">
        <v>0</v>
      </c>
      <c r="AF11" s="24">
        <v>2.8</v>
      </c>
      <c r="AG11">
        <v>2</v>
      </c>
      <c r="AH11">
        <v>16</v>
      </c>
      <c r="AI11">
        <v>0</v>
      </c>
      <c r="AJ11" s="6">
        <v>2.8</v>
      </c>
      <c r="AQ11" s="7"/>
      <c r="AT11" s="6">
        <v>2.8</v>
      </c>
      <c r="BG11" s="48">
        <v>2.8</v>
      </c>
      <c r="BH11" s="39"/>
      <c r="BI11" s="39"/>
      <c r="BJ11" s="22"/>
      <c r="BK11" s="37"/>
      <c r="BL11" s="37"/>
      <c r="BM11" s="39"/>
      <c r="BN11" s="37">
        <f>BO11*O11</f>
        <v>33.6</v>
      </c>
      <c r="BO11" s="48">
        <v>33.6</v>
      </c>
      <c r="BZ11">
        <v>1363</v>
      </c>
      <c r="CA11" s="2" t="s">
        <v>1591</v>
      </c>
    </row>
    <row r="12" ht="12.75">
      <c r="BN12" s="37"/>
    </row>
    <row r="13" spans="1:79" ht="12.75">
      <c r="A13" s="14">
        <v>1366</v>
      </c>
      <c r="B13" s="13" t="s">
        <v>1168</v>
      </c>
      <c r="C13" s="13" t="s">
        <v>1355</v>
      </c>
      <c r="D13" s="13" t="s">
        <v>144</v>
      </c>
      <c r="E13" s="13" t="s">
        <v>158</v>
      </c>
      <c r="F13" s="2" t="s">
        <v>398</v>
      </c>
      <c r="G13" s="2">
        <v>2</v>
      </c>
      <c r="H13" s="2" t="s">
        <v>1588</v>
      </c>
      <c r="I13" s="2" t="s">
        <v>1587</v>
      </c>
      <c r="J13" s="13" t="s">
        <v>444</v>
      </c>
      <c r="K13" s="2" t="s">
        <v>1591</v>
      </c>
      <c r="L13" s="13" t="s">
        <v>1576</v>
      </c>
      <c r="M13" s="13" t="s">
        <v>1071</v>
      </c>
      <c r="N13" s="2" t="s">
        <v>1580</v>
      </c>
      <c r="O13" s="10">
        <v>2</v>
      </c>
      <c r="P13" s="10"/>
      <c r="Q13" s="10"/>
      <c r="R13" s="20">
        <v>60</v>
      </c>
      <c r="S13" s="20">
        <v>12</v>
      </c>
      <c r="T13" s="20">
        <v>0</v>
      </c>
      <c r="U13" s="48">
        <v>60.6</v>
      </c>
      <c r="V13" s="48">
        <v>30.3</v>
      </c>
      <c r="W13" s="24"/>
      <c r="X13" s="24">
        <v>2.525</v>
      </c>
      <c r="Y13">
        <v>30</v>
      </c>
      <c r="Z13">
        <v>6</v>
      </c>
      <c r="AA13">
        <v>0</v>
      </c>
      <c r="AB13" s="48">
        <v>30.3</v>
      </c>
      <c r="AF13" s="24">
        <v>5.05</v>
      </c>
      <c r="AG13">
        <v>2</v>
      </c>
      <c r="AH13">
        <v>10</v>
      </c>
      <c r="AI13">
        <v>0</v>
      </c>
      <c r="AJ13" s="6">
        <v>2.525</v>
      </c>
      <c r="AK13" s="24"/>
      <c r="AP13" s="37"/>
      <c r="BA13" s="6">
        <v>2.525</v>
      </c>
      <c r="BG13" s="48">
        <v>2.525</v>
      </c>
      <c r="BH13" s="39"/>
      <c r="BI13" s="39"/>
      <c r="BJ13" s="22"/>
      <c r="BK13" s="37"/>
      <c r="BL13" s="37"/>
      <c r="BM13" s="39"/>
      <c r="BN13" s="37">
        <f>BO13*O13</f>
        <v>60.599999999999994</v>
      </c>
      <c r="BO13" s="48">
        <v>30.299999999999997</v>
      </c>
      <c r="BZ13">
        <v>1366</v>
      </c>
      <c r="CA13" s="2" t="s">
        <v>1591</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1.xml><?xml version="1.0" encoding="utf-8"?>
<worksheet xmlns="http://schemas.openxmlformats.org/spreadsheetml/2006/main" xmlns:r="http://schemas.openxmlformats.org/officeDocument/2006/relationships">
  <sheetPr>
    <tabColor indexed="20"/>
  </sheetPr>
  <dimension ref="A1:CF36"/>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40.7109375" style="0" customWidth="1"/>
    <col min="10" max="10" width="7.57421875" style="0" customWidth="1"/>
    <col min="11" max="11" width="33.7109375" style="0" customWidth="1"/>
    <col min="12" max="12" width="9.57421875" style="0" customWidth="1"/>
    <col min="13" max="13" width="10.7109375" style="0" customWidth="1"/>
    <col min="14" max="14" width="45.4218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2" width="14.28125" style="0" customWidth="1"/>
    <col min="43" max="44" width="11.8515625" style="0" customWidth="1"/>
    <col min="45" max="45" width="12.57421875" style="0" customWidth="1"/>
    <col min="46" max="48" width="8.8515625" style="0" customWidth="1"/>
    <col min="49" max="49" width="12.57421875" style="0" customWidth="1"/>
    <col min="50" max="50" width="10.7109375" style="0" customWidth="1"/>
    <col min="51" max="51" width="8.8515625" style="0" customWidth="1"/>
    <col min="52" max="52" width="13.421875" style="0" customWidth="1"/>
    <col min="53" max="53" width="8.8515625" style="0" customWidth="1"/>
    <col min="54" max="54" width="9.28125" style="0" customWidth="1"/>
    <col min="55" max="55" width="8.421875" style="0" customWidth="1"/>
    <col min="56" max="56" width="9.8515625" style="0" customWidth="1"/>
    <col min="57" max="57" width="10.00390625" style="0" customWidth="1"/>
    <col min="58" max="58" width="9.8515625" style="0" customWidth="1"/>
    <col min="59" max="59" width="10.8515625" style="0" customWidth="1"/>
    <col min="60" max="60" width="7.8515625" style="0" customWidth="1"/>
    <col min="61" max="61" width="9.8515625" style="0" customWidth="1"/>
    <col min="62" max="62" width="13.8515625" style="0" customWidth="1"/>
    <col min="63" max="65" width="19.00390625" style="0" customWidth="1"/>
    <col min="66" max="66" width="9.28125" style="0" customWidth="1"/>
    <col min="67" max="67" width="9.8515625" style="0" customWidth="1"/>
    <col min="68" max="69" width="11.421875" style="0" customWidth="1"/>
    <col min="70" max="70" width="12.8515625" style="0" customWidth="1"/>
    <col min="71" max="71" width="13.7109375" style="0" customWidth="1"/>
    <col min="72" max="72" width="15.28125" style="0" customWidth="1"/>
    <col min="73" max="73" width="14.00390625" style="0" customWidth="1"/>
    <col min="74" max="74" width="19.7109375" style="0" customWidth="1"/>
    <col min="75" max="75" width="9.8515625" style="0" customWidth="1"/>
    <col min="76" max="76" width="13.140625" style="0" customWidth="1"/>
    <col min="77" max="77" width="13.00390625" style="0" customWidth="1"/>
    <col min="78" max="78" width="5.7109375" style="0" customWidth="1"/>
    <col min="79" max="79" width="33.7109375" style="0" customWidth="1"/>
    <col min="80" max="80" width="211.28125" style="0" customWidth="1"/>
    <col min="81" max="81" width="13.4218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436</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8" spans="1:79" ht="12.75">
      <c r="A8" s="13"/>
      <c r="B8" s="13"/>
      <c r="C8" s="13"/>
      <c r="D8" s="13"/>
      <c r="E8" s="17"/>
      <c r="F8" s="20"/>
      <c r="G8" s="17"/>
      <c r="H8" s="2"/>
      <c r="I8" s="2"/>
      <c r="J8" s="13"/>
      <c r="K8" s="17"/>
      <c r="L8" s="15"/>
      <c r="M8" s="15"/>
      <c r="N8" s="2"/>
      <c r="O8" s="10"/>
      <c r="P8" s="10"/>
      <c r="Q8" s="10"/>
      <c r="R8" s="27"/>
      <c r="S8" s="20"/>
      <c r="T8" s="20"/>
      <c r="U8" s="24"/>
      <c r="V8" s="24"/>
      <c r="W8" s="24"/>
      <c r="X8" s="24"/>
      <c r="AJ8" s="6"/>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16"/>
      <c r="BK8" s="16"/>
      <c r="BL8" s="16"/>
      <c r="BM8" s="16"/>
      <c r="BN8" s="37"/>
      <c r="BP8" s="37"/>
      <c r="BQ8" s="37"/>
      <c r="BR8" s="37"/>
      <c r="BS8" s="37"/>
      <c r="BT8" s="37"/>
      <c r="BU8" s="35"/>
      <c r="BV8" s="35"/>
      <c r="BW8" s="16"/>
      <c r="BX8" s="35"/>
      <c r="BY8" s="35"/>
      <c r="CA8" s="17"/>
    </row>
    <row r="9" spans="1:80" ht="12.75">
      <c r="A9" s="14">
        <v>1360</v>
      </c>
      <c r="B9" s="13" t="s">
        <v>1168</v>
      </c>
      <c r="C9" s="13" t="s">
        <v>1355</v>
      </c>
      <c r="D9" s="13" t="s">
        <v>140</v>
      </c>
      <c r="E9" s="13" t="s">
        <v>165</v>
      </c>
      <c r="F9" s="2" t="s">
        <v>216</v>
      </c>
      <c r="G9" s="2">
        <v>2</v>
      </c>
      <c r="H9" s="2" t="s">
        <v>606</v>
      </c>
      <c r="I9" s="2" t="s">
        <v>1323</v>
      </c>
      <c r="J9" s="13" t="s">
        <v>444</v>
      </c>
      <c r="K9" s="2" t="s">
        <v>612</v>
      </c>
      <c r="L9" s="13" t="s">
        <v>1371</v>
      </c>
      <c r="M9" s="13" t="s">
        <v>1284</v>
      </c>
      <c r="N9" s="2" t="s">
        <v>1036</v>
      </c>
      <c r="O9" s="10">
        <v>1</v>
      </c>
      <c r="P9" s="10"/>
      <c r="Q9" s="10"/>
      <c r="R9" s="20"/>
      <c r="S9" s="20"/>
      <c r="T9" s="20"/>
      <c r="U9" s="48">
        <v>114</v>
      </c>
      <c r="V9" s="48">
        <v>114</v>
      </c>
      <c r="W9" s="24"/>
      <c r="X9" s="24">
        <v>9.5</v>
      </c>
      <c r="Y9">
        <v>114</v>
      </c>
      <c r="Z9">
        <v>0</v>
      </c>
      <c r="AA9">
        <v>0</v>
      </c>
      <c r="AB9" s="48">
        <v>114</v>
      </c>
      <c r="AJ9" s="6">
        <v>9.5</v>
      </c>
      <c r="AQ9" s="6">
        <v>9.5</v>
      </c>
      <c r="BC9" s="37"/>
      <c r="BD9" s="37"/>
      <c r="BE9" s="37"/>
      <c r="BF9" s="37">
        <v>0</v>
      </c>
      <c r="BG9" s="48">
        <v>9.5</v>
      </c>
      <c r="BH9" s="39">
        <v>0</v>
      </c>
      <c r="BI9" s="39">
        <v>0</v>
      </c>
      <c r="BJ9" s="22">
        <v>0</v>
      </c>
      <c r="BK9" s="37"/>
      <c r="BL9" s="37">
        <v>0</v>
      </c>
      <c r="BM9" s="39">
        <v>0</v>
      </c>
      <c r="BN9" s="37">
        <f>BO9*O9</f>
        <v>114</v>
      </c>
      <c r="BO9" s="48">
        <v>114</v>
      </c>
      <c r="BZ9">
        <v>1360</v>
      </c>
      <c r="CA9" s="2" t="s">
        <v>612</v>
      </c>
      <c r="CB9" t="s">
        <v>16</v>
      </c>
    </row>
    <row r="10" spans="1:79" ht="12.75">
      <c r="A10" s="14">
        <v>1360</v>
      </c>
      <c r="B10" s="13" t="s">
        <v>1168</v>
      </c>
      <c r="C10" s="13" t="s">
        <v>1355</v>
      </c>
      <c r="D10" s="13" t="s">
        <v>140</v>
      </c>
      <c r="E10" s="13" t="s">
        <v>165</v>
      </c>
      <c r="F10" s="2" t="s">
        <v>217</v>
      </c>
      <c r="G10" s="2">
        <v>2</v>
      </c>
      <c r="H10" s="2" t="s">
        <v>606</v>
      </c>
      <c r="I10" s="2" t="s">
        <v>1211</v>
      </c>
      <c r="J10" s="13" t="s">
        <v>444</v>
      </c>
      <c r="K10" s="2" t="s">
        <v>610</v>
      </c>
      <c r="L10" s="13" t="s">
        <v>648</v>
      </c>
      <c r="M10" s="13" t="s">
        <v>1204</v>
      </c>
      <c r="N10" s="2" t="s">
        <v>1036</v>
      </c>
      <c r="O10" s="10">
        <v>1</v>
      </c>
      <c r="P10" s="10"/>
      <c r="Q10" s="10"/>
      <c r="R10" s="20"/>
      <c r="S10" s="20"/>
      <c r="T10" s="20"/>
      <c r="U10" s="48">
        <v>114</v>
      </c>
      <c r="V10" s="48">
        <v>114</v>
      </c>
      <c r="W10" s="24"/>
      <c r="X10" s="24">
        <v>9.5</v>
      </c>
      <c r="Y10">
        <v>114</v>
      </c>
      <c r="Z10">
        <v>0</v>
      </c>
      <c r="AA10">
        <v>0</v>
      </c>
      <c r="AB10" s="48">
        <v>114</v>
      </c>
      <c r="AJ10" s="6">
        <v>9.5</v>
      </c>
      <c r="BA10" s="7"/>
      <c r="BC10" s="37"/>
      <c r="BD10" s="37"/>
      <c r="BE10" s="37"/>
      <c r="BF10" s="37">
        <v>0</v>
      </c>
      <c r="BG10" s="48">
        <v>9.5</v>
      </c>
      <c r="BH10" s="39">
        <v>0</v>
      </c>
      <c r="BI10" s="39">
        <v>0</v>
      </c>
      <c r="BJ10" s="22">
        <v>0</v>
      </c>
      <c r="BK10" s="37"/>
      <c r="BL10" s="37">
        <v>0</v>
      </c>
      <c r="BM10" s="39">
        <v>0</v>
      </c>
      <c r="BN10" s="37">
        <f>BO10*O10</f>
        <v>114</v>
      </c>
      <c r="BO10" s="48">
        <v>114</v>
      </c>
      <c r="BZ10">
        <v>1360</v>
      </c>
      <c r="CA10" s="2" t="s">
        <v>610</v>
      </c>
    </row>
    <row r="12" spans="1:79" ht="12.75">
      <c r="A12" s="14">
        <v>1361</v>
      </c>
      <c r="B12" s="13" t="s">
        <v>1168</v>
      </c>
      <c r="C12" s="13" t="s">
        <v>1355</v>
      </c>
      <c r="D12" s="13" t="s">
        <v>141</v>
      </c>
      <c r="E12" s="13" t="s">
        <v>167</v>
      </c>
      <c r="F12" s="2" t="s">
        <v>264</v>
      </c>
      <c r="G12" s="2">
        <v>2</v>
      </c>
      <c r="H12" s="2" t="s">
        <v>2</v>
      </c>
      <c r="I12" s="2" t="s">
        <v>844</v>
      </c>
      <c r="J12" s="13" t="s">
        <v>444</v>
      </c>
      <c r="K12" s="2" t="s">
        <v>841</v>
      </c>
      <c r="L12" s="13" t="s">
        <v>1371</v>
      </c>
      <c r="M12" s="13" t="s">
        <v>1284</v>
      </c>
      <c r="N12" s="2" t="s">
        <v>1268</v>
      </c>
      <c r="O12" s="10"/>
      <c r="P12" s="10">
        <v>12</v>
      </c>
      <c r="Q12" s="10"/>
      <c r="R12" s="20">
        <v>36</v>
      </c>
      <c r="S12" s="20">
        <v>0</v>
      </c>
      <c r="T12" s="20">
        <v>0</v>
      </c>
      <c r="U12" s="48">
        <v>36</v>
      </c>
      <c r="V12" s="48"/>
      <c r="W12" s="24">
        <v>60</v>
      </c>
      <c r="AJ12" s="6"/>
      <c r="AK12" s="38">
        <v>5</v>
      </c>
      <c r="BC12" s="37"/>
      <c r="BD12" s="37"/>
      <c r="BE12" s="37"/>
      <c r="BG12" s="48">
        <v>0</v>
      </c>
      <c r="BH12" s="39"/>
      <c r="BI12" s="39"/>
      <c r="BJ12" s="22"/>
      <c r="BK12" s="37"/>
      <c r="BZ12">
        <v>1361</v>
      </c>
      <c r="CA12" s="2" t="s">
        <v>841</v>
      </c>
    </row>
    <row r="14" spans="1:79" ht="12.75">
      <c r="A14" s="14">
        <v>1362</v>
      </c>
      <c r="B14" s="13" t="s">
        <v>1081</v>
      </c>
      <c r="C14" s="13" t="s">
        <v>1355</v>
      </c>
      <c r="D14" s="13" t="s">
        <v>142</v>
      </c>
      <c r="E14" s="13" t="s">
        <v>159</v>
      </c>
      <c r="F14" s="2" t="s">
        <v>297</v>
      </c>
      <c r="G14" s="2">
        <v>4</v>
      </c>
      <c r="H14" s="2" t="s">
        <v>606</v>
      </c>
      <c r="I14" s="2" t="s">
        <v>549</v>
      </c>
      <c r="J14" s="13" t="s">
        <v>444</v>
      </c>
      <c r="K14" s="2" t="s">
        <v>608</v>
      </c>
      <c r="L14" s="13" t="s">
        <v>646</v>
      </c>
      <c r="M14" s="13" t="s">
        <v>1071</v>
      </c>
      <c r="N14" s="2" t="s">
        <v>1265</v>
      </c>
      <c r="O14" s="10">
        <v>1</v>
      </c>
      <c r="P14" s="10"/>
      <c r="Q14" s="10"/>
      <c r="R14" s="20">
        <v>70</v>
      </c>
      <c r="S14" s="20">
        <v>0</v>
      </c>
      <c r="T14" s="20">
        <v>0</v>
      </c>
      <c r="U14" s="48">
        <v>70</v>
      </c>
      <c r="V14" s="48">
        <v>70</v>
      </c>
      <c r="X14" s="24">
        <v>5.833333333333333</v>
      </c>
      <c r="Y14">
        <v>70</v>
      </c>
      <c r="Z14">
        <v>0</v>
      </c>
      <c r="AA14">
        <v>0</v>
      </c>
      <c r="AB14" s="48">
        <v>70</v>
      </c>
      <c r="AJ14" s="6">
        <v>5.833333333333333</v>
      </c>
      <c r="AK14" s="38"/>
      <c r="BC14" s="37"/>
      <c r="BD14" s="37"/>
      <c r="BE14" s="37"/>
      <c r="BF14" s="37"/>
      <c r="BG14" s="48">
        <v>5.833333333333333</v>
      </c>
      <c r="BH14" s="39"/>
      <c r="BI14" s="39"/>
      <c r="BJ14" s="22"/>
      <c r="BK14" s="37"/>
      <c r="BL14" s="37"/>
      <c r="BM14" s="39"/>
      <c r="BN14" s="37">
        <f>BO14*O14</f>
        <v>70</v>
      </c>
      <c r="BO14" s="48">
        <v>70</v>
      </c>
      <c r="BP14" t="s">
        <v>1133</v>
      </c>
      <c r="BQ14">
        <v>50</v>
      </c>
      <c r="BR14" s="48">
        <v>0.11666666666666665</v>
      </c>
      <c r="BS14" s="24">
        <v>5.833333333333333</v>
      </c>
      <c r="BZ14">
        <v>1362</v>
      </c>
      <c r="CA14" s="2" t="s">
        <v>608</v>
      </c>
    </row>
    <row r="15" spans="1:79" ht="12.75">
      <c r="A15" s="14">
        <v>1362</v>
      </c>
      <c r="B15" s="13" t="s">
        <v>1081</v>
      </c>
      <c r="C15" s="13" t="s">
        <v>1355</v>
      </c>
      <c r="D15" s="13" t="s">
        <v>142</v>
      </c>
      <c r="E15" s="13" t="s">
        <v>159</v>
      </c>
      <c r="F15" s="2" t="s">
        <v>298</v>
      </c>
      <c r="G15" s="2">
        <v>4</v>
      </c>
      <c r="H15" s="2" t="s">
        <v>1082</v>
      </c>
      <c r="I15" s="2" t="s">
        <v>1075</v>
      </c>
      <c r="J15" s="13" t="s">
        <v>444</v>
      </c>
      <c r="K15" s="2" t="s">
        <v>1087</v>
      </c>
      <c r="L15" s="13" t="s">
        <v>1120</v>
      </c>
      <c r="M15" s="13" t="s">
        <v>2</v>
      </c>
      <c r="N15" s="2" t="s">
        <v>1494</v>
      </c>
      <c r="O15" s="10">
        <v>1</v>
      </c>
      <c r="P15" s="10"/>
      <c r="Q15" s="10"/>
      <c r="R15" s="20">
        <v>41</v>
      </c>
      <c r="S15" s="20">
        <v>6</v>
      </c>
      <c r="T15" s="20">
        <v>0</v>
      </c>
      <c r="U15" s="48">
        <v>41.3</v>
      </c>
      <c r="V15" s="48">
        <v>41.3</v>
      </c>
      <c r="X15" s="24">
        <v>3.4416666666666664</v>
      </c>
      <c r="Y15">
        <v>41</v>
      </c>
      <c r="Z15">
        <v>6</v>
      </c>
      <c r="AA15">
        <v>0</v>
      </c>
      <c r="AB15" s="48">
        <v>41.3</v>
      </c>
      <c r="AJ15" s="6">
        <v>3.4416666666666664</v>
      </c>
      <c r="AK15" s="38"/>
      <c r="BC15" s="37"/>
      <c r="BD15" s="37"/>
      <c r="BE15" s="37"/>
      <c r="BF15" s="37"/>
      <c r="BG15" s="48">
        <v>3.4416666666666664</v>
      </c>
      <c r="BH15" s="39"/>
      <c r="BI15" s="39"/>
      <c r="BJ15" s="22"/>
      <c r="BK15" s="37"/>
      <c r="BL15" s="37"/>
      <c r="BM15" s="39"/>
      <c r="BN15" s="37">
        <f>BO15*O15</f>
        <v>41.3</v>
      </c>
      <c r="BO15" s="48">
        <v>41.3</v>
      </c>
      <c r="BZ15">
        <v>1362</v>
      </c>
      <c r="CA15" s="2" t="s">
        <v>1087</v>
      </c>
    </row>
    <row r="17" spans="1:79" ht="12.75">
      <c r="A17" s="14">
        <v>1363</v>
      </c>
      <c r="B17" s="13" t="s">
        <v>1081</v>
      </c>
      <c r="C17" s="13" t="s">
        <v>1355</v>
      </c>
      <c r="D17" s="13" t="s">
        <v>143</v>
      </c>
      <c r="E17" s="13" t="s">
        <v>165</v>
      </c>
      <c r="F17" s="2" t="s">
        <v>343</v>
      </c>
      <c r="G17" s="2">
        <v>2</v>
      </c>
      <c r="H17" s="2" t="s">
        <v>1652</v>
      </c>
      <c r="I17" s="2" t="s">
        <v>1645</v>
      </c>
      <c r="J17" s="13" t="s">
        <v>444</v>
      </c>
      <c r="K17" s="2" t="s">
        <v>1657</v>
      </c>
      <c r="L17" s="13" t="s">
        <v>1640</v>
      </c>
      <c r="M17" s="13" t="s">
        <v>2</v>
      </c>
      <c r="N17" s="2" t="s">
        <v>1266</v>
      </c>
      <c r="O17" s="10">
        <v>1</v>
      </c>
      <c r="P17" s="10"/>
      <c r="Q17" s="10"/>
      <c r="R17" s="20">
        <v>50</v>
      </c>
      <c r="S17" s="20">
        <v>8</v>
      </c>
      <c r="T17" s="20">
        <v>0</v>
      </c>
      <c r="U17" s="48">
        <v>50.4</v>
      </c>
      <c r="V17" s="48">
        <v>50.4</v>
      </c>
      <c r="X17" s="24">
        <v>4.2</v>
      </c>
      <c r="Y17">
        <v>50</v>
      </c>
      <c r="Z17">
        <v>8</v>
      </c>
      <c r="AA17">
        <v>0</v>
      </c>
      <c r="AB17" s="48">
        <v>50.4</v>
      </c>
      <c r="AF17" s="24">
        <v>4.2</v>
      </c>
      <c r="AG17">
        <v>4</v>
      </c>
      <c r="AH17">
        <v>4</v>
      </c>
      <c r="AI17">
        <v>0</v>
      </c>
      <c r="AJ17" s="6">
        <v>4.2</v>
      </c>
      <c r="AP17" s="37"/>
      <c r="AS17" s="7"/>
      <c r="AZ17" s="7"/>
      <c r="BG17" s="48">
        <v>4.2</v>
      </c>
      <c r="BH17" s="39"/>
      <c r="BI17" s="39"/>
      <c r="BJ17" s="22"/>
      <c r="BK17" s="37"/>
      <c r="BL17" s="37"/>
      <c r="BM17" s="39"/>
      <c r="BN17" s="37">
        <f>BO17*O17</f>
        <v>50.400000000000006</v>
      </c>
      <c r="BO17" s="48">
        <v>50.400000000000006</v>
      </c>
      <c r="BZ17">
        <v>1363</v>
      </c>
      <c r="CA17" s="2" t="s">
        <v>1657</v>
      </c>
    </row>
    <row r="18" spans="1:79" ht="12.75">
      <c r="A18" s="14">
        <v>1363</v>
      </c>
      <c r="B18" s="13" t="s">
        <v>1081</v>
      </c>
      <c r="C18" s="13" t="s">
        <v>1355</v>
      </c>
      <c r="D18" s="13" t="s">
        <v>143</v>
      </c>
      <c r="E18" s="13" t="s">
        <v>165</v>
      </c>
      <c r="F18" s="2" t="s">
        <v>344</v>
      </c>
      <c r="G18" s="2">
        <v>2</v>
      </c>
      <c r="H18" s="2" t="s">
        <v>1652</v>
      </c>
      <c r="I18" s="2" t="s">
        <v>1650</v>
      </c>
      <c r="J18" s="13" t="s">
        <v>444</v>
      </c>
      <c r="K18" s="2" t="s">
        <v>1660</v>
      </c>
      <c r="L18" s="13" t="s">
        <v>1638</v>
      </c>
      <c r="M18" s="13" t="s">
        <v>1071</v>
      </c>
      <c r="N18" s="2" t="s">
        <v>1267</v>
      </c>
      <c r="O18" s="10">
        <v>1</v>
      </c>
      <c r="P18" s="10"/>
      <c r="Q18" s="10"/>
      <c r="R18" s="20">
        <v>38</v>
      </c>
      <c r="S18" s="20">
        <v>8</v>
      </c>
      <c r="T18" s="20">
        <v>0</v>
      </c>
      <c r="U18" s="48">
        <v>38.4</v>
      </c>
      <c r="V18" s="48">
        <v>38.4</v>
      </c>
      <c r="X18" s="24">
        <v>3.2</v>
      </c>
      <c r="Y18">
        <v>38</v>
      </c>
      <c r="Z18">
        <v>8</v>
      </c>
      <c r="AA18">
        <v>0</v>
      </c>
      <c r="AB18" s="48">
        <v>38.4</v>
      </c>
      <c r="AF18" s="24">
        <v>3.2</v>
      </c>
      <c r="AG18">
        <v>3</v>
      </c>
      <c r="AH18">
        <v>4</v>
      </c>
      <c r="AI18">
        <v>0</v>
      </c>
      <c r="AJ18" s="6">
        <v>3.2</v>
      </c>
      <c r="AP18" s="37"/>
      <c r="AS18" s="7"/>
      <c r="AZ18" s="7"/>
      <c r="BG18" s="48">
        <v>3.2</v>
      </c>
      <c r="BH18" s="39"/>
      <c r="BI18" s="39"/>
      <c r="BJ18" s="22"/>
      <c r="BK18" s="37"/>
      <c r="BL18" s="37"/>
      <c r="BM18" s="39"/>
      <c r="BN18" s="37">
        <f>BO18*O18</f>
        <v>38.4</v>
      </c>
      <c r="BO18" s="48">
        <v>38.4</v>
      </c>
      <c r="BZ18">
        <v>1363</v>
      </c>
      <c r="CA18" s="2" t="s">
        <v>1660</v>
      </c>
    </row>
    <row r="19" ht="12.75">
      <c r="BN19" s="37"/>
    </row>
    <row r="20" spans="1:79" ht="12.75">
      <c r="A20" s="14">
        <v>1366</v>
      </c>
      <c r="B20" s="13" t="s">
        <v>1081</v>
      </c>
      <c r="C20" s="13" t="s">
        <v>1355</v>
      </c>
      <c r="D20" s="13" t="s">
        <v>144</v>
      </c>
      <c r="E20" s="13" t="s">
        <v>154</v>
      </c>
      <c r="F20" s="2" t="s">
        <v>370</v>
      </c>
      <c r="G20" s="2">
        <v>1</v>
      </c>
      <c r="H20" s="2" t="s">
        <v>606</v>
      </c>
      <c r="I20" s="2" t="s">
        <v>553</v>
      </c>
      <c r="J20" s="13" t="s">
        <v>444</v>
      </c>
      <c r="K20" s="2" t="s">
        <v>607</v>
      </c>
      <c r="L20" s="13" t="s">
        <v>648</v>
      </c>
      <c r="M20" s="13" t="s">
        <v>2</v>
      </c>
      <c r="N20" s="2" t="s">
        <v>670</v>
      </c>
      <c r="O20" s="10">
        <v>1</v>
      </c>
      <c r="P20" s="10"/>
      <c r="Q20" s="10"/>
      <c r="R20" s="20">
        <v>75</v>
      </c>
      <c r="S20" s="20">
        <v>12</v>
      </c>
      <c r="T20" s="20">
        <v>0</v>
      </c>
      <c r="U20" s="48">
        <v>75.6</v>
      </c>
      <c r="V20" s="48">
        <v>75.6</v>
      </c>
      <c r="X20" s="24">
        <v>6.3</v>
      </c>
      <c r="Y20">
        <v>75</v>
      </c>
      <c r="Z20">
        <v>12</v>
      </c>
      <c r="AA20">
        <v>0</v>
      </c>
      <c r="AB20" s="48">
        <v>75.6</v>
      </c>
      <c r="AF20" s="24">
        <v>6.3</v>
      </c>
      <c r="AJ20" s="6">
        <v>6.3</v>
      </c>
      <c r="BG20" s="48">
        <v>6.3</v>
      </c>
      <c r="BH20" s="39"/>
      <c r="BI20" s="39"/>
      <c r="BJ20" s="22"/>
      <c r="BK20" s="37"/>
      <c r="BL20" s="37"/>
      <c r="BM20" s="39"/>
      <c r="BN20" s="37">
        <f>BO20*O20</f>
        <v>75.6</v>
      </c>
      <c r="BO20" s="48">
        <v>75.6</v>
      </c>
      <c r="BP20" t="s">
        <v>1352</v>
      </c>
      <c r="BQ20">
        <v>56</v>
      </c>
      <c r="BR20">
        <v>0.1125</v>
      </c>
      <c r="BS20" s="24">
        <v>6.3</v>
      </c>
      <c r="BZ20">
        <v>1366</v>
      </c>
      <c r="CA20" s="2" t="s">
        <v>607</v>
      </c>
    </row>
    <row r="22" spans="1:79" ht="12.75">
      <c r="A22" s="14">
        <v>1366</v>
      </c>
      <c r="B22" s="13" t="s">
        <v>1081</v>
      </c>
      <c r="C22" s="13" t="s">
        <v>1355</v>
      </c>
      <c r="D22" s="13" t="s">
        <v>144</v>
      </c>
      <c r="E22" s="13" t="s">
        <v>154</v>
      </c>
      <c r="F22" s="2" t="s">
        <v>371</v>
      </c>
      <c r="G22" s="2">
        <v>2</v>
      </c>
      <c r="H22" s="2" t="s">
        <v>1538</v>
      </c>
      <c r="I22" s="2" t="s">
        <v>1556</v>
      </c>
      <c r="J22" s="13" t="s">
        <v>444</v>
      </c>
      <c r="K22" s="2" t="s">
        <v>1540</v>
      </c>
      <c r="L22" s="13" t="s">
        <v>1550</v>
      </c>
      <c r="M22" s="13" t="s">
        <v>2</v>
      </c>
      <c r="N22" s="2" t="s">
        <v>709</v>
      </c>
      <c r="O22" s="10">
        <v>1</v>
      </c>
      <c r="P22" s="10"/>
      <c r="Q22" s="10"/>
      <c r="R22" s="20">
        <v>47</v>
      </c>
      <c r="S22" s="20">
        <v>5</v>
      </c>
      <c r="T22" s="20">
        <v>0</v>
      </c>
      <c r="U22" s="48">
        <v>47.25</v>
      </c>
      <c r="V22" s="48">
        <v>47.25</v>
      </c>
      <c r="X22" s="24">
        <v>3.9375</v>
      </c>
      <c r="Y22">
        <v>47</v>
      </c>
      <c r="Z22">
        <v>5</v>
      </c>
      <c r="AA22">
        <v>0</v>
      </c>
      <c r="AB22" s="48">
        <v>47.25</v>
      </c>
      <c r="AC22">
        <v>3</v>
      </c>
      <c r="AD22">
        <v>18</v>
      </c>
      <c r="AE22">
        <v>9</v>
      </c>
      <c r="AF22" s="24">
        <v>3.9375</v>
      </c>
      <c r="AG22">
        <v>3</v>
      </c>
      <c r="AH22">
        <v>18</v>
      </c>
      <c r="AI22">
        <v>9</v>
      </c>
      <c r="AJ22" s="6">
        <v>3.9375</v>
      </c>
      <c r="AP22" s="37"/>
      <c r="AT22" s="6">
        <v>3.9375</v>
      </c>
      <c r="BA22" s="7"/>
      <c r="BG22" s="48">
        <v>3.9375</v>
      </c>
      <c r="BH22" s="39"/>
      <c r="BI22" s="39"/>
      <c r="BJ22" s="22"/>
      <c r="BK22" s="37"/>
      <c r="BL22" s="37"/>
      <c r="BM22" s="39"/>
      <c r="BN22" s="37">
        <f>BO22*O22</f>
        <v>47.25</v>
      </c>
      <c r="BO22" s="48">
        <v>47.25</v>
      </c>
      <c r="BZ22">
        <v>1366</v>
      </c>
      <c r="CA22" s="2" t="s">
        <v>1540</v>
      </c>
    </row>
    <row r="23" ht="12.75">
      <c r="BN23" s="37"/>
    </row>
    <row r="24" spans="1:79" ht="12.75">
      <c r="A24" s="14">
        <v>1367</v>
      </c>
      <c r="B24" s="13" t="s">
        <v>1081</v>
      </c>
      <c r="C24" s="13" t="s">
        <v>1355</v>
      </c>
      <c r="D24" s="13" t="s">
        <v>145</v>
      </c>
      <c r="E24" s="13" t="s">
        <v>152</v>
      </c>
      <c r="F24" s="2" t="s">
        <v>418</v>
      </c>
      <c r="G24" s="2">
        <v>3</v>
      </c>
      <c r="H24" s="2" t="s">
        <v>1652</v>
      </c>
      <c r="I24" s="2" t="s">
        <v>522</v>
      </c>
      <c r="J24" s="13" t="s">
        <v>444</v>
      </c>
      <c r="K24" s="2" t="s">
        <v>1655</v>
      </c>
      <c r="L24" s="13" t="s">
        <v>1640</v>
      </c>
      <c r="M24" s="13" t="s">
        <v>2</v>
      </c>
      <c r="N24" s="2" t="s">
        <v>670</v>
      </c>
      <c r="O24" s="10">
        <v>1</v>
      </c>
      <c r="P24" s="10"/>
      <c r="Q24" s="10"/>
      <c r="R24" s="20">
        <v>66</v>
      </c>
      <c r="S24" s="20">
        <v>0</v>
      </c>
      <c r="T24" s="20">
        <v>0</v>
      </c>
      <c r="U24" s="48">
        <v>66</v>
      </c>
      <c r="V24" s="48">
        <v>66</v>
      </c>
      <c r="W24" s="24"/>
      <c r="X24" s="24">
        <v>5.5</v>
      </c>
      <c r="Y24">
        <v>66</v>
      </c>
      <c r="Z24">
        <v>0</v>
      </c>
      <c r="AA24">
        <v>0</v>
      </c>
      <c r="AB24" s="48">
        <v>66</v>
      </c>
      <c r="AC24">
        <v>5</v>
      </c>
      <c r="AD24">
        <v>10</v>
      </c>
      <c r="AE24">
        <v>0</v>
      </c>
      <c r="AF24" s="24">
        <v>5.5</v>
      </c>
      <c r="AG24">
        <v>5</v>
      </c>
      <c r="AH24">
        <v>10</v>
      </c>
      <c r="AI24">
        <v>0</v>
      </c>
      <c r="AJ24" s="6">
        <v>5.5</v>
      </c>
      <c r="AK24" s="24"/>
      <c r="BA24" s="7"/>
      <c r="BG24" s="48">
        <v>5.5</v>
      </c>
      <c r="BH24" s="39"/>
      <c r="BI24" s="39"/>
      <c r="BJ24" s="22"/>
      <c r="BK24" s="37"/>
      <c r="BL24" s="37"/>
      <c r="BM24" s="39"/>
      <c r="BN24" s="48">
        <v>66</v>
      </c>
      <c r="BO24" s="48">
        <v>66</v>
      </c>
      <c r="BZ24">
        <v>1367</v>
      </c>
      <c r="CA24" s="2" t="s">
        <v>1655</v>
      </c>
    </row>
    <row r="25" spans="1:79" ht="12.75">
      <c r="A25" s="14">
        <v>1367</v>
      </c>
      <c r="B25" s="13" t="s">
        <v>1081</v>
      </c>
      <c r="C25" s="13" t="s">
        <v>1355</v>
      </c>
      <c r="D25" s="13" t="s">
        <v>145</v>
      </c>
      <c r="E25" s="13" t="s">
        <v>152</v>
      </c>
      <c r="F25" s="2" t="s">
        <v>420</v>
      </c>
      <c r="G25" s="2">
        <v>3</v>
      </c>
      <c r="H25" s="2" t="s">
        <v>1652</v>
      </c>
      <c r="I25" s="2" t="s">
        <v>522</v>
      </c>
      <c r="J25" s="13" t="s">
        <v>444</v>
      </c>
      <c r="K25" s="2" t="s">
        <v>1655</v>
      </c>
      <c r="L25" s="13" t="s">
        <v>1640</v>
      </c>
      <c r="M25" s="13" t="s">
        <v>2</v>
      </c>
      <c r="N25" s="2" t="s">
        <v>710</v>
      </c>
      <c r="O25" s="10">
        <v>1</v>
      </c>
      <c r="P25" s="10"/>
      <c r="Q25" s="10"/>
      <c r="R25" s="20">
        <v>57</v>
      </c>
      <c r="S25" s="20">
        <v>12</v>
      </c>
      <c r="T25" s="20">
        <v>0</v>
      </c>
      <c r="U25" s="48">
        <v>57.6</v>
      </c>
      <c r="V25" s="48">
        <v>57.6</v>
      </c>
      <c r="W25" s="24"/>
      <c r="X25" s="24">
        <v>4.8</v>
      </c>
      <c r="Y25">
        <v>57</v>
      </c>
      <c r="Z25">
        <v>12</v>
      </c>
      <c r="AA25">
        <v>0</v>
      </c>
      <c r="AB25" s="48">
        <v>57.6</v>
      </c>
      <c r="AC25">
        <v>3</v>
      </c>
      <c r="AD25">
        <v>16</v>
      </c>
      <c r="AE25">
        <v>0</v>
      </c>
      <c r="AF25" s="24">
        <v>4.8</v>
      </c>
      <c r="AG25">
        <v>3</v>
      </c>
      <c r="AH25">
        <v>16</v>
      </c>
      <c r="AI25">
        <v>0</v>
      </c>
      <c r="AJ25" s="6">
        <v>4.8</v>
      </c>
      <c r="AK25" s="24"/>
      <c r="AT25" s="6">
        <v>4.8</v>
      </c>
      <c r="BA25" s="7"/>
      <c r="BG25" s="48">
        <v>4.8</v>
      </c>
      <c r="BH25" s="39"/>
      <c r="BI25" s="39"/>
      <c r="BJ25" s="22"/>
      <c r="BK25" s="37"/>
      <c r="BL25" s="37"/>
      <c r="BM25" s="39"/>
      <c r="BN25" s="48">
        <v>57.599999999999994</v>
      </c>
      <c r="BO25" s="48">
        <v>57.599999999999994</v>
      </c>
      <c r="BZ25">
        <v>1367</v>
      </c>
      <c r="CA25" s="2" t="s">
        <v>1655</v>
      </c>
    </row>
    <row r="26" spans="1:79" ht="12.75">
      <c r="A26" s="14">
        <v>1367</v>
      </c>
      <c r="B26" s="13" t="s">
        <v>1081</v>
      </c>
      <c r="C26" s="13" t="s">
        <v>1355</v>
      </c>
      <c r="D26" s="13" t="s">
        <v>145</v>
      </c>
      <c r="E26" s="13" t="s">
        <v>152</v>
      </c>
      <c r="F26" s="2" t="s">
        <v>421</v>
      </c>
      <c r="G26" s="2">
        <v>3</v>
      </c>
      <c r="H26" s="2" t="s">
        <v>1538</v>
      </c>
      <c r="I26" s="2" t="s">
        <v>1557</v>
      </c>
      <c r="J26" s="13" t="s">
        <v>444</v>
      </c>
      <c r="K26" s="2" t="s">
        <v>1544</v>
      </c>
      <c r="L26" s="13" t="s">
        <v>1550</v>
      </c>
      <c r="M26" s="13" t="s">
        <v>2</v>
      </c>
      <c r="N26" s="2" t="s">
        <v>959</v>
      </c>
      <c r="O26" s="10">
        <v>1</v>
      </c>
      <c r="P26" s="10"/>
      <c r="Q26" s="10"/>
      <c r="R26" s="20">
        <v>46</v>
      </c>
      <c r="S26" s="20">
        <v>16</v>
      </c>
      <c r="T26" s="20">
        <v>0</v>
      </c>
      <c r="U26" s="48">
        <v>46.8</v>
      </c>
      <c r="V26" s="48">
        <v>46.8</v>
      </c>
      <c r="W26" s="24"/>
      <c r="X26" s="24">
        <v>3.9</v>
      </c>
      <c r="Y26">
        <v>46</v>
      </c>
      <c r="Z26">
        <v>16</v>
      </c>
      <c r="AA26">
        <v>0</v>
      </c>
      <c r="AB26" s="48">
        <v>46.8</v>
      </c>
      <c r="AC26">
        <v>3</v>
      </c>
      <c r="AD26">
        <v>18</v>
      </c>
      <c r="AE26">
        <v>0</v>
      </c>
      <c r="AF26" s="24">
        <v>3.9</v>
      </c>
      <c r="AG26">
        <v>3</v>
      </c>
      <c r="AH26">
        <v>18</v>
      </c>
      <c r="AI26">
        <v>0</v>
      </c>
      <c r="AJ26" s="6">
        <v>3.9</v>
      </c>
      <c r="AK26" s="24"/>
      <c r="BA26" s="7"/>
      <c r="BG26" s="48">
        <v>3.9</v>
      </c>
      <c r="BH26" s="39"/>
      <c r="BI26" s="39"/>
      <c r="BJ26" s="22"/>
      <c r="BK26" s="37"/>
      <c r="BL26" s="37"/>
      <c r="BM26" s="39"/>
      <c r="BN26" s="48">
        <v>46.8</v>
      </c>
      <c r="BO26" s="48">
        <v>46.8</v>
      </c>
      <c r="BZ26">
        <v>1367</v>
      </c>
      <c r="CA26" s="2" t="s">
        <v>1544</v>
      </c>
    </row>
    <row r="28" spans="1:79" ht="12.75">
      <c r="A28" s="14">
        <v>1368</v>
      </c>
      <c r="B28" s="13" t="s">
        <v>1081</v>
      </c>
      <c r="C28" s="13" t="s">
        <v>1355</v>
      </c>
      <c r="D28" s="13" t="s">
        <v>146</v>
      </c>
      <c r="E28" s="13" t="s">
        <v>149</v>
      </c>
      <c r="F28" s="2" t="s">
        <v>74</v>
      </c>
      <c r="G28" s="2">
        <v>3</v>
      </c>
      <c r="H28" s="2" t="s">
        <v>1652</v>
      </c>
      <c r="I28" s="2" t="s">
        <v>521</v>
      </c>
      <c r="J28" s="13" t="s">
        <v>444</v>
      </c>
      <c r="K28" s="2" t="s">
        <v>1664</v>
      </c>
      <c r="L28" s="13" t="s">
        <v>1372</v>
      </c>
      <c r="M28" s="13" t="s">
        <v>1285</v>
      </c>
      <c r="N28" s="2" t="s">
        <v>670</v>
      </c>
      <c r="O28" s="10">
        <v>1</v>
      </c>
      <c r="P28" s="10"/>
      <c r="Q28" s="10"/>
      <c r="R28" s="20">
        <v>78</v>
      </c>
      <c r="S28" s="20">
        <v>0</v>
      </c>
      <c r="T28" s="20">
        <v>0</v>
      </c>
      <c r="U28" s="48">
        <v>78</v>
      </c>
      <c r="V28" s="48">
        <v>78</v>
      </c>
      <c r="W28" s="24"/>
      <c r="X28" s="24">
        <v>6.5</v>
      </c>
      <c r="Y28">
        <v>78</v>
      </c>
      <c r="Z28">
        <v>0</v>
      </c>
      <c r="AA28">
        <v>0</v>
      </c>
      <c r="AB28" s="48">
        <v>78</v>
      </c>
      <c r="AC28">
        <v>6</v>
      </c>
      <c r="AD28">
        <v>10</v>
      </c>
      <c r="AE28">
        <v>0</v>
      </c>
      <c r="AF28" s="24">
        <v>6.5</v>
      </c>
      <c r="AG28">
        <v>6</v>
      </c>
      <c r="AH28">
        <v>10</v>
      </c>
      <c r="AI28">
        <v>0</v>
      </c>
      <c r="AJ28" s="6">
        <v>6.5</v>
      </c>
      <c r="AP28" s="37"/>
      <c r="AQ28" s="6">
        <v>6.5</v>
      </c>
      <c r="BA28" s="7"/>
      <c r="BG28" s="48">
        <v>6.5</v>
      </c>
      <c r="BH28" s="39"/>
      <c r="BI28" s="39"/>
      <c r="BJ28" s="22"/>
      <c r="BK28" s="37"/>
      <c r="BL28" s="37"/>
      <c r="BM28" s="39"/>
      <c r="BN28" s="48">
        <v>78</v>
      </c>
      <c r="BO28" s="48">
        <v>78</v>
      </c>
      <c r="BZ28">
        <v>1368</v>
      </c>
      <c r="CA28" s="2" t="s">
        <v>1664</v>
      </c>
    </row>
    <row r="29" spans="1:79" ht="12.75">
      <c r="A29" s="14">
        <v>1368</v>
      </c>
      <c r="B29" s="13" t="s">
        <v>1081</v>
      </c>
      <c r="C29" s="13" t="s">
        <v>1355</v>
      </c>
      <c r="D29" s="13" t="s">
        <v>146</v>
      </c>
      <c r="E29" s="13" t="s">
        <v>149</v>
      </c>
      <c r="F29" s="2" t="s">
        <v>75</v>
      </c>
      <c r="G29" s="2">
        <v>3</v>
      </c>
      <c r="H29" s="2" t="s">
        <v>1538</v>
      </c>
      <c r="I29" s="2" t="s">
        <v>1543</v>
      </c>
      <c r="J29" s="13" t="s">
        <v>444</v>
      </c>
      <c r="K29" s="2" t="s">
        <v>1540</v>
      </c>
      <c r="L29" s="13" t="s">
        <v>1550</v>
      </c>
      <c r="M29" s="13" t="s">
        <v>2</v>
      </c>
      <c r="N29" s="2" t="s">
        <v>713</v>
      </c>
      <c r="O29" s="10">
        <v>1</v>
      </c>
      <c r="P29" s="10"/>
      <c r="Q29" s="10"/>
      <c r="R29" s="20">
        <v>49</v>
      </c>
      <c r="S29" s="20">
        <v>19</v>
      </c>
      <c r="T29" s="20">
        <v>0</v>
      </c>
      <c r="U29" s="48">
        <v>49.95</v>
      </c>
      <c r="V29" s="48">
        <v>49.95</v>
      </c>
      <c r="W29" s="24"/>
      <c r="X29" s="24">
        <v>4.1625000000000005</v>
      </c>
      <c r="Y29">
        <v>49</v>
      </c>
      <c r="Z29">
        <v>19</v>
      </c>
      <c r="AA29">
        <v>0</v>
      </c>
      <c r="AB29" s="48">
        <v>49.95</v>
      </c>
      <c r="AF29" s="24">
        <v>4.1625000000000005</v>
      </c>
      <c r="AJ29" s="6">
        <v>4.1625000000000005</v>
      </c>
      <c r="AP29" s="37"/>
      <c r="BA29" s="6">
        <v>4.1625000000000005</v>
      </c>
      <c r="BG29" s="48">
        <v>4.1625000000000005</v>
      </c>
      <c r="BH29" s="39"/>
      <c r="BI29" s="39"/>
      <c r="BJ29" s="22"/>
      <c r="BK29" s="37"/>
      <c r="BL29" s="37"/>
      <c r="BM29" s="39"/>
      <c r="BN29" s="48">
        <v>49.95</v>
      </c>
      <c r="BO29" s="48">
        <v>49.95</v>
      </c>
      <c r="BP29" t="s">
        <v>1554</v>
      </c>
      <c r="BQ29">
        <v>37</v>
      </c>
      <c r="BR29">
        <v>0.11250000000000002</v>
      </c>
      <c r="BS29" s="24">
        <v>4.1625000000000005</v>
      </c>
      <c r="BZ29">
        <v>1368</v>
      </c>
      <c r="CA29" s="2" t="s">
        <v>1540</v>
      </c>
    </row>
    <row r="31" spans="1:79" ht="12.75">
      <c r="A31" s="14">
        <v>1369</v>
      </c>
      <c r="B31" s="13" t="s">
        <v>1081</v>
      </c>
      <c r="C31" s="13" t="s">
        <v>1355</v>
      </c>
      <c r="D31" s="13" t="s">
        <v>147</v>
      </c>
      <c r="E31" s="13" t="s">
        <v>157</v>
      </c>
      <c r="F31" s="2" t="s">
        <v>122</v>
      </c>
      <c r="G31" s="2">
        <v>3</v>
      </c>
      <c r="H31" s="2" t="s">
        <v>1652</v>
      </c>
      <c r="I31" s="2" t="s">
        <v>522</v>
      </c>
      <c r="J31" s="13" t="s">
        <v>444</v>
      </c>
      <c r="K31" s="2" t="s">
        <v>1655</v>
      </c>
      <c r="L31" s="13" t="s">
        <v>1640</v>
      </c>
      <c r="M31" s="13" t="s">
        <v>2</v>
      </c>
      <c r="N31" s="2" t="s">
        <v>1493</v>
      </c>
      <c r="O31" s="10">
        <v>1</v>
      </c>
      <c r="P31" s="10"/>
      <c r="Q31" s="10"/>
      <c r="R31" s="20">
        <v>69</v>
      </c>
      <c r="S31" s="20">
        <v>12</v>
      </c>
      <c r="T31" s="20">
        <v>0</v>
      </c>
      <c r="U31" s="48">
        <v>69.6</v>
      </c>
      <c r="V31" s="48">
        <v>69.6</v>
      </c>
      <c r="X31" s="24">
        <v>5.8</v>
      </c>
      <c r="Y31">
        <v>69</v>
      </c>
      <c r="Z31">
        <v>12</v>
      </c>
      <c r="AA31">
        <v>0</v>
      </c>
      <c r="AB31" s="48">
        <v>69.6</v>
      </c>
      <c r="AC31">
        <v>5</v>
      </c>
      <c r="AD31">
        <v>16</v>
      </c>
      <c r="AE31">
        <v>0</v>
      </c>
      <c r="AF31" s="24">
        <v>5.8</v>
      </c>
      <c r="AG31">
        <v>5</v>
      </c>
      <c r="AH31">
        <v>16</v>
      </c>
      <c r="AI31">
        <v>0</v>
      </c>
      <c r="AJ31" s="6">
        <v>5.8</v>
      </c>
      <c r="AK31" s="24"/>
      <c r="AT31" s="6"/>
      <c r="BA31" s="7"/>
      <c r="BG31" s="48">
        <v>5.8</v>
      </c>
      <c r="BH31" s="39"/>
      <c r="BI31" s="39"/>
      <c r="BJ31" s="22"/>
      <c r="BK31" s="37"/>
      <c r="BL31" s="37"/>
      <c r="BM31" s="39"/>
      <c r="BN31" s="48">
        <v>69.6</v>
      </c>
      <c r="BO31" s="48">
        <v>69.6</v>
      </c>
      <c r="BZ31">
        <v>1369</v>
      </c>
      <c r="CA31" s="2" t="s">
        <v>1655</v>
      </c>
    </row>
    <row r="32" spans="1:79" ht="12.75">
      <c r="A32" s="14">
        <v>1369</v>
      </c>
      <c r="B32" s="13" t="s">
        <v>1081</v>
      </c>
      <c r="C32" s="13" t="s">
        <v>1355</v>
      </c>
      <c r="D32" s="13" t="s">
        <v>147</v>
      </c>
      <c r="E32" s="13" t="s">
        <v>157</v>
      </c>
      <c r="F32" s="2" t="s">
        <v>123</v>
      </c>
      <c r="G32" s="2">
        <v>3</v>
      </c>
      <c r="H32" s="2" t="s">
        <v>1652</v>
      </c>
      <c r="I32" s="2" t="s">
        <v>518</v>
      </c>
      <c r="J32" s="13" t="s">
        <v>444</v>
      </c>
      <c r="K32" s="2" t="s">
        <v>1653</v>
      </c>
      <c r="L32" s="13" t="s">
        <v>1640</v>
      </c>
      <c r="M32" s="13" t="s">
        <v>470</v>
      </c>
      <c r="N32" s="2" t="s">
        <v>711</v>
      </c>
      <c r="O32" s="10">
        <v>1</v>
      </c>
      <c r="P32" s="10"/>
      <c r="Q32" s="10"/>
      <c r="R32" s="20">
        <v>76</v>
      </c>
      <c r="S32" s="20">
        <v>16</v>
      </c>
      <c r="T32" s="20">
        <v>0</v>
      </c>
      <c r="U32" s="48">
        <v>76.8</v>
      </c>
      <c r="V32" s="48">
        <v>76.8</v>
      </c>
      <c r="X32" s="24">
        <v>6.4</v>
      </c>
      <c r="Y32">
        <v>76</v>
      </c>
      <c r="Z32">
        <v>16</v>
      </c>
      <c r="AA32">
        <v>0</v>
      </c>
      <c r="AB32" s="48">
        <v>76.8</v>
      </c>
      <c r="AC32">
        <v>6</v>
      </c>
      <c r="AD32">
        <v>8</v>
      </c>
      <c r="AE32">
        <v>0</v>
      </c>
      <c r="AF32" s="24">
        <v>6.4</v>
      </c>
      <c r="AG32">
        <v>6</v>
      </c>
      <c r="AH32">
        <v>8</v>
      </c>
      <c r="AI32">
        <v>0</v>
      </c>
      <c r="AJ32" s="6">
        <v>6.4</v>
      </c>
      <c r="AK32" s="24"/>
      <c r="AT32" s="6">
        <v>6.4</v>
      </c>
      <c r="BA32" s="7"/>
      <c r="BG32" s="48">
        <v>6.4</v>
      </c>
      <c r="BH32" s="39"/>
      <c r="BI32" s="39"/>
      <c r="BJ32" s="22"/>
      <c r="BK32" s="37"/>
      <c r="BL32" s="37"/>
      <c r="BM32" s="39"/>
      <c r="BN32" s="48">
        <v>76.8</v>
      </c>
      <c r="BO32" s="48">
        <v>76.8</v>
      </c>
      <c r="BZ32">
        <v>1369</v>
      </c>
      <c r="CA32" s="2" t="s">
        <v>1653</v>
      </c>
    </row>
    <row r="33" spans="1:80" ht="12.75">
      <c r="A33" s="14">
        <v>1369</v>
      </c>
      <c r="B33" s="13" t="s">
        <v>1081</v>
      </c>
      <c r="C33" s="13" t="s">
        <v>1355</v>
      </c>
      <c r="D33" s="13" t="s">
        <v>147</v>
      </c>
      <c r="E33" s="13" t="s">
        <v>157</v>
      </c>
      <c r="F33" s="2" t="s">
        <v>125</v>
      </c>
      <c r="G33" s="2">
        <v>3</v>
      </c>
      <c r="H33" s="2" t="s">
        <v>757</v>
      </c>
      <c r="I33" s="2" t="s">
        <v>889</v>
      </c>
      <c r="J33" s="13" t="s">
        <v>444</v>
      </c>
      <c r="K33" s="2" t="s">
        <v>760</v>
      </c>
      <c r="L33" s="13" t="s">
        <v>762</v>
      </c>
      <c r="M33" s="13" t="s">
        <v>2</v>
      </c>
      <c r="N33" s="2" t="s">
        <v>1495</v>
      </c>
      <c r="O33" s="10">
        <v>1</v>
      </c>
      <c r="P33" s="10"/>
      <c r="Q33" s="10"/>
      <c r="R33" s="20">
        <v>84</v>
      </c>
      <c r="S33" s="20">
        <v>0</v>
      </c>
      <c r="T33" s="20">
        <v>0</v>
      </c>
      <c r="U33" s="48">
        <v>84</v>
      </c>
      <c r="V33" s="48">
        <v>84</v>
      </c>
      <c r="X33" s="24">
        <v>7</v>
      </c>
      <c r="Y33">
        <v>84</v>
      </c>
      <c r="Z33">
        <v>0</v>
      </c>
      <c r="AA33">
        <v>0</v>
      </c>
      <c r="AB33" s="48">
        <v>84</v>
      </c>
      <c r="AC33">
        <v>7</v>
      </c>
      <c r="AD33">
        <v>0</v>
      </c>
      <c r="AE33">
        <v>0</v>
      </c>
      <c r="AF33" s="24">
        <v>7</v>
      </c>
      <c r="AG33">
        <v>7</v>
      </c>
      <c r="AH33">
        <v>0</v>
      </c>
      <c r="AI33">
        <v>0</v>
      </c>
      <c r="AJ33" s="6">
        <v>7</v>
      </c>
      <c r="AK33" s="24"/>
      <c r="BA33" s="7"/>
      <c r="BG33" s="48">
        <v>7</v>
      </c>
      <c r="BH33" s="39"/>
      <c r="BI33" s="39"/>
      <c r="BJ33" s="22"/>
      <c r="BK33" s="37"/>
      <c r="BL33" s="37"/>
      <c r="BM33" s="39"/>
      <c r="BN33" s="48">
        <v>84</v>
      </c>
      <c r="BO33" s="48">
        <v>84</v>
      </c>
      <c r="BZ33">
        <v>1369</v>
      </c>
      <c r="CA33" s="2" t="s">
        <v>760</v>
      </c>
      <c r="CB33" t="s">
        <v>1144</v>
      </c>
    </row>
    <row r="35" spans="1:80" ht="12.75">
      <c r="A35" s="14">
        <v>1369</v>
      </c>
      <c r="B35" s="13" t="s">
        <v>1081</v>
      </c>
      <c r="C35" s="13" t="s">
        <v>1355</v>
      </c>
      <c r="D35" s="13" t="s">
        <v>147</v>
      </c>
      <c r="E35" s="13" t="s">
        <v>157</v>
      </c>
      <c r="F35" s="2" t="s">
        <v>126</v>
      </c>
      <c r="G35" s="2">
        <v>4</v>
      </c>
      <c r="H35" s="2" t="s">
        <v>1082</v>
      </c>
      <c r="I35" s="2" t="s">
        <v>1327</v>
      </c>
      <c r="J35" s="13" t="s">
        <v>444</v>
      </c>
      <c r="K35" s="2" t="s">
        <v>1093</v>
      </c>
      <c r="L35" s="13" t="s">
        <v>1104</v>
      </c>
      <c r="M35" s="13" t="s">
        <v>1279</v>
      </c>
      <c r="N35" s="2" t="s">
        <v>1495</v>
      </c>
      <c r="O35" s="10">
        <v>1</v>
      </c>
      <c r="P35" s="10"/>
      <c r="Q35" s="10"/>
      <c r="R35" s="20">
        <v>48</v>
      </c>
      <c r="S35" s="20">
        <v>0</v>
      </c>
      <c r="T35" s="20">
        <v>0</v>
      </c>
      <c r="U35" s="48">
        <v>48</v>
      </c>
      <c r="V35" s="48">
        <v>48</v>
      </c>
      <c r="W35" s="24"/>
      <c r="X35" s="24">
        <v>4</v>
      </c>
      <c r="Y35">
        <v>48</v>
      </c>
      <c r="Z35">
        <v>0</v>
      </c>
      <c r="AA35">
        <v>0</v>
      </c>
      <c r="AB35" s="48">
        <v>48</v>
      </c>
      <c r="AC35">
        <v>4</v>
      </c>
      <c r="AD35">
        <v>0</v>
      </c>
      <c r="AE35">
        <v>0</v>
      </c>
      <c r="AF35" s="24">
        <v>4</v>
      </c>
      <c r="AG35">
        <v>4</v>
      </c>
      <c r="AH35">
        <v>0</v>
      </c>
      <c r="AI35">
        <v>0</v>
      </c>
      <c r="AJ35" s="6">
        <v>4</v>
      </c>
      <c r="BA35" s="7"/>
      <c r="BG35" s="48">
        <v>4</v>
      </c>
      <c r="BH35" s="39"/>
      <c r="BI35" s="39"/>
      <c r="BJ35" s="22"/>
      <c r="BK35" s="37"/>
      <c r="BL35" s="37"/>
      <c r="BM35" s="39"/>
      <c r="BN35" s="48">
        <v>48</v>
      </c>
      <c r="BO35" s="48">
        <v>48</v>
      </c>
      <c r="BZ35">
        <v>1369</v>
      </c>
      <c r="CA35" s="2" t="s">
        <v>1093</v>
      </c>
      <c r="CB35" t="s">
        <v>1150</v>
      </c>
    </row>
    <row r="36" spans="1:80" ht="12.75">
      <c r="A36" s="14">
        <v>1369</v>
      </c>
      <c r="B36" s="13" t="s">
        <v>1081</v>
      </c>
      <c r="C36" s="13" t="s">
        <v>1355</v>
      </c>
      <c r="D36" s="13" t="s">
        <v>147</v>
      </c>
      <c r="E36" s="13" t="s">
        <v>157</v>
      </c>
      <c r="F36" s="2" t="s">
        <v>127</v>
      </c>
      <c r="G36" s="2">
        <v>4</v>
      </c>
      <c r="H36" s="2" t="s">
        <v>2</v>
      </c>
      <c r="I36" s="2" t="s">
        <v>1615</v>
      </c>
      <c r="J36" s="13" t="s">
        <v>444</v>
      </c>
      <c r="K36" s="2" t="s">
        <v>1608</v>
      </c>
      <c r="L36" s="13" t="s">
        <v>1523</v>
      </c>
      <c r="M36" s="13" t="s">
        <v>1559</v>
      </c>
      <c r="N36" s="2" t="s">
        <v>1410</v>
      </c>
      <c r="O36" s="10">
        <v>1</v>
      </c>
      <c r="P36" s="10"/>
      <c r="Q36" s="10"/>
      <c r="R36" s="20">
        <v>36</v>
      </c>
      <c r="S36" s="20">
        <v>0</v>
      </c>
      <c r="T36" s="20">
        <v>0</v>
      </c>
      <c r="U36" s="48">
        <v>36</v>
      </c>
      <c r="V36" s="48">
        <v>36</v>
      </c>
      <c r="W36" s="24"/>
      <c r="X36" s="24">
        <v>3</v>
      </c>
      <c r="Y36">
        <v>36</v>
      </c>
      <c r="Z36">
        <v>0</v>
      </c>
      <c r="AA36">
        <v>0</v>
      </c>
      <c r="AB36" s="48">
        <v>36</v>
      </c>
      <c r="AC36">
        <v>3</v>
      </c>
      <c r="AD36">
        <v>0</v>
      </c>
      <c r="AE36">
        <v>0</v>
      </c>
      <c r="AF36" s="24">
        <v>3</v>
      </c>
      <c r="AG36">
        <v>3</v>
      </c>
      <c r="AH36">
        <v>0</v>
      </c>
      <c r="AI36">
        <v>0</v>
      </c>
      <c r="AJ36" s="6">
        <v>3</v>
      </c>
      <c r="AX36" s="6">
        <v>3</v>
      </c>
      <c r="BA36" s="6">
        <v>3</v>
      </c>
      <c r="BG36" s="48">
        <v>3</v>
      </c>
      <c r="BH36" s="39"/>
      <c r="BI36" s="39"/>
      <c r="BJ36" s="22"/>
      <c r="BK36" s="37"/>
      <c r="BL36" s="37"/>
      <c r="BM36" s="39"/>
      <c r="BN36" s="48">
        <v>36</v>
      </c>
      <c r="BO36" s="48">
        <v>36</v>
      </c>
      <c r="BZ36">
        <v>1369</v>
      </c>
      <c r="CA36" s="2" t="s">
        <v>1608</v>
      </c>
      <c r="CB36" t="s">
        <v>1141</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2.xml><?xml version="1.0" encoding="utf-8"?>
<worksheet xmlns="http://schemas.openxmlformats.org/spreadsheetml/2006/main" xmlns:r="http://schemas.openxmlformats.org/officeDocument/2006/relationships">
  <sheetPr>
    <tabColor indexed="21"/>
  </sheetPr>
  <dimension ref="A1:CF21"/>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B8" sqref="B8"/>
    </sheetView>
  </sheetViews>
  <sheetFormatPr defaultColWidth="9.140625" defaultRowHeight="12.75"/>
  <cols>
    <col min="1" max="1" width="5.57421875" style="0" customWidth="1"/>
    <col min="2" max="2" width="17.140625" style="0" customWidth="1"/>
    <col min="3" max="3" width="12.28125" style="0" customWidth="1"/>
    <col min="5" max="6" width="8.7109375" style="0" customWidth="1"/>
    <col min="8" max="8" width="13.00390625" style="0" customWidth="1"/>
    <col min="9" max="9" width="35.57421875" style="0" customWidth="1"/>
    <col min="10" max="10" width="7.421875" style="0" customWidth="1"/>
    <col min="11" max="11" width="32.28125" style="0" customWidth="1"/>
    <col min="12" max="12" width="10.28125" style="0" customWidth="1"/>
    <col min="13" max="13" width="9.421875" style="0" customWidth="1"/>
    <col min="14" max="14" width="46.57421875" style="0" customWidth="1"/>
    <col min="15" max="15" width="9.7109375" style="0" customWidth="1"/>
    <col min="16" max="16" width="8.57421875" style="0" customWidth="1"/>
    <col min="18" max="18" width="13.28125" style="0" customWidth="1"/>
    <col min="19" max="20" width="14.00390625" style="0" customWidth="1"/>
    <col min="21" max="21" width="11.7109375" style="0" customWidth="1"/>
    <col min="22" max="22" width="14.28125" style="0" customWidth="1"/>
    <col min="23" max="23" width="16.00390625" style="0" customWidth="1"/>
    <col min="25" max="27" width="13.8515625" style="0" customWidth="1"/>
    <col min="28" max="28" width="13.421875" style="0" customWidth="1"/>
    <col min="33" max="36" width="14.28125" style="0" customWidth="1"/>
    <col min="37" max="37" width="10.7109375" style="0" customWidth="1"/>
    <col min="38" max="38" width="12.8515625" style="0" customWidth="1"/>
    <col min="39" max="42" width="14.28125" style="0" customWidth="1"/>
    <col min="43" max="43" width="11.7109375" style="0" customWidth="1"/>
    <col min="44" max="44" width="12.00390625" style="0" customWidth="1"/>
    <col min="45" max="45" width="12.57421875" style="0" customWidth="1"/>
    <col min="46" max="46" width="13.00390625" style="0" customWidth="1"/>
    <col min="49" max="49" width="13.00390625" style="0" customWidth="1"/>
    <col min="50" max="50" width="10.8515625" style="0" customWidth="1"/>
    <col min="52" max="52" width="13.7109375" style="0" customWidth="1"/>
    <col min="53" max="53" width="8.00390625" style="0" customWidth="1"/>
    <col min="54" max="54" width="8.8515625" style="0" customWidth="1"/>
    <col min="55" max="55" width="8.140625" style="0" customWidth="1"/>
    <col min="56" max="56" width="9.7109375" style="0" customWidth="1"/>
    <col min="57" max="57" width="10.140625" style="0" customWidth="1"/>
    <col min="58" max="58" width="9.8515625" style="0" customWidth="1"/>
    <col min="59" max="59" width="11.57421875" style="0" customWidth="1"/>
    <col min="60" max="60" width="8.00390625" style="0" customWidth="1"/>
    <col min="61" max="61" width="9.8515625" style="0" customWidth="1"/>
    <col min="62" max="62" width="13.00390625" style="0" customWidth="1"/>
    <col min="63" max="65" width="19.00390625" style="0" customWidth="1"/>
    <col min="66" max="66" width="9.421875" style="0" customWidth="1"/>
    <col min="67" max="67" width="9.8515625" style="0" customWidth="1"/>
    <col min="68" max="68" width="11.7109375" style="0" customWidth="1"/>
    <col min="71" max="71" width="14.140625" style="0" customWidth="1"/>
    <col min="72" max="72" width="15.28125" style="0" customWidth="1"/>
    <col min="73" max="73" width="14.140625" style="0" customWidth="1"/>
    <col min="74" max="74" width="19.7109375" style="0" customWidth="1"/>
    <col min="75" max="75" width="10.00390625" style="0" customWidth="1"/>
    <col min="76" max="77" width="13.00390625" style="0" customWidth="1"/>
    <col min="78" max="78" width="5.57421875" style="0" customWidth="1"/>
    <col min="79" max="79" width="34.7109375" style="0" customWidth="1"/>
    <col min="80" max="80" width="75.57421875" style="0" customWidth="1"/>
    <col min="81" max="81" width="12.71093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436</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8" spans="1:78" ht="12.75">
      <c r="A8" s="13"/>
      <c r="B8" s="13"/>
      <c r="C8" s="13"/>
      <c r="D8" s="13"/>
      <c r="E8" s="17"/>
      <c r="F8" s="20"/>
      <c r="G8" s="17"/>
      <c r="H8" s="2"/>
      <c r="I8" s="2"/>
      <c r="J8" s="13"/>
      <c r="K8" s="17"/>
      <c r="L8" s="15"/>
      <c r="M8" s="15"/>
      <c r="N8" s="2"/>
      <c r="O8" s="10"/>
      <c r="P8" s="10"/>
      <c r="Q8" s="10"/>
      <c r="R8" s="27"/>
      <c r="S8" s="20"/>
      <c r="T8" s="20"/>
      <c r="U8" s="24"/>
      <c r="V8" s="24"/>
      <c r="W8" s="24"/>
      <c r="X8" s="24"/>
      <c r="AJ8" s="6"/>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16"/>
      <c r="BK8" s="16"/>
      <c r="BL8" s="16"/>
      <c r="BM8" s="16"/>
      <c r="BN8" s="16"/>
      <c r="BP8" s="37"/>
      <c r="BQ8" s="37"/>
      <c r="BR8" s="37"/>
      <c r="BS8" s="37"/>
      <c r="BT8" s="37"/>
      <c r="BU8" s="35"/>
      <c r="BV8" s="35"/>
      <c r="BW8" s="16"/>
      <c r="BX8" s="35"/>
      <c r="BY8" s="35"/>
      <c r="BZ8" s="16"/>
    </row>
    <row r="9" spans="1:79" ht="12.75">
      <c r="A9" s="14"/>
      <c r="B9" s="13"/>
      <c r="C9" s="13"/>
      <c r="D9" s="13"/>
      <c r="E9" s="13"/>
      <c r="F9" s="2"/>
      <c r="G9" s="2"/>
      <c r="H9" s="2"/>
      <c r="I9" s="2"/>
      <c r="J9" s="13"/>
      <c r="K9" s="2"/>
      <c r="L9" s="13"/>
      <c r="M9" s="13"/>
      <c r="N9" s="2"/>
      <c r="O9" s="10"/>
      <c r="P9" s="10"/>
      <c r="Q9" s="10"/>
      <c r="R9" s="20"/>
      <c r="S9" s="20"/>
      <c r="T9" s="20"/>
      <c r="U9" s="48"/>
      <c r="V9" s="48"/>
      <c r="X9" s="24"/>
      <c r="AB9" s="48"/>
      <c r="AJ9" s="7"/>
      <c r="AS9" s="7"/>
      <c r="AZ9" s="7"/>
      <c r="BN9" s="48"/>
      <c r="BO9" s="48"/>
      <c r="BZ9" s="13"/>
      <c r="CA9" s="2"/>
    </row>
    <row r="10" spans="1:79" ht="12.75">
      <c r="A10" s="14"/>
      <c r="B10" s="13"/>
      <c r="C10" s="13"/>
      <c r="D10" s="13"/>
      <c r="E10" s="13"/>
      <c r="F10" s="2"/>
      <c r="G10" s="2"/>
      <c r="H10" s="2"/>
      <c r="I10" s="2"/>
      <c r="J10" s="13"/>
      <c r="K10" s="2"/>
      <c r="L10" s="13"/>
      <c r="M10" s="13"/>
      <c r="N10" s="2"/>
      <c r="O10" s="10"/>
      <c r="P10" s="10"/>
      <c r="Q10" s="10"/>
      <c r="R10" s="20"/>
      <c r="S10" s="20"/>
      <c r="T10" s="20"/>
      <c r="U10" s="48"/>
      <c r="V10" s="48"/>
      <c r="X10" s="24"/>
      <c r="AB10" s="48"/>
      <c r="AJ10" s="7"/>
      <c r="AS10" s="7"/>
      <c r="AZ10" s="7"/>
      <c r="BN10" s="48"/>
      <c r="BO10" s="48"/>
      <c r="BZ10" s="13"/>
      <c r="CA10" s="2"/>
    </row>
    <row r="11" spans="1:79" ht="12.75">
      <c r="A11" s="14"/>
      <c r="B11" s="13"/>
      <c r="C11" s="13"/>
      <c r="D11" s="13"/>
      <c r="E11" s="13"/>
      <c r="F11" s="2"/>
      <c r="G11" s="2"/>
      <c r="H11" s="2"/>
      <c r="I11" s="2"/>
      <c r="J11" s="13"/>
      <c r="K11" s="2"/>
      <c r="L11" s="13"/>
      <c r="M11" s="13"/>
      <c r="N11" s="2"/>
      <c r="O11" s="10"/>
      <c r="P11" s="10"/>
      <c r="Q11" s="10"/>
      <c r="R11" s="20"/>
      <c r="S11" s="20"/>
      <c r="T11" s="20"/>
      <c r="U11" s="48"/>
      <c r="V11" s="48"/>
      <c r="X11" s="24"/>
      <c r="AB11" s="48"/>
      <c r="AJ11" s="7"/>
      <c r="AS11" s="7"/>
      <c r="AZ11" s="7"/>
      <c r="BN11" s="48"/>
      <c r="BO11" s="48"/>
      <c r="BZ11" s="13"/>
      <c r="CA11" s="2"/>
    </row>
    <row r="13" spans="1:79" ht="12.75">
      <c r="A13" s="14"/>
      <c r="B13" s="13"/>
      <c r="C13" s="13"/>
      <c r="D13" s="13"/>
      <c r="E13" s="13"/>
      <c r="F13" s="2"/>
      <c r="G13" s="2"/>
      <c r="H13" s="2"/>
      <c r="I13" s="2"/>
      <c r="J13" s="13"/>
      <c r="K13" s="2"/>
      <c r="L13" s="13"/>
      <c r="M13" s="13"/>
      <c r="N13" s="2"/>
      <c r="O13" s="10"/>
      <c r="P13" s="10"/>
      <c r="Q13" s="10"/>
      <c r="R13" s="20"/>
      <c r="S13" s="20"/>
      <c r="T13" s="20"/>
      <c r="U13" s="48"/>
      <c r="V13" s="48"/>
      <c r="W13" s="48"/>
      <c r="X13" s="24"/>
      <c r="AB13" s="48"/>
      <c r="AJ13" s="7"/>
      <c r="AK13" s="24"/>
      <c r="AZ13" s="7"/>
      <c r="BJ13" s="22"/>
      <c r="BN13" s="48"/>
      <c r="BO13" s="48"/>
      <c r="BZ13" s="15"/>
      <c r="CA13" s="2"/>
    </row>
    <row r="14" spans="1:79" ht="12.75">
      <c r="A14" s="14"/>
      <c r="B14" s="13"/>
      <c r="C14" s="13"/>
      <c r="D14" s="13"/>
      <c r="E14" s="13"/>
      <c r="F14" s="2"/>
      <c r="G14" s="2"/>
      <c r="H14" s="2"/>
      <c r="I14" s="2"/>
      <c r="J14" s="13"/>
      <c r="K14" s="2"/>
      <c r="L14" s="13"/>
      <c r="M14" s="13"/>
      <c r="N14" s="2"/>
      <c r="O14" s="10"/>
      <c r="P14" s="10"/>
      <c r="Q14" s="10"/>
      <c r="R14" s="20"/>
      <c r="S14" s="20"/>
      <c r="T14" s="20"/>
      <c r="U14" s="48"/>
      <c r="V14" s="48"/>
      <c r="W14" s="48"/>
      <c r="X14" s="24"/>
      <c r="AB14" s="48"/>
      <c r="AJ14" s="7"/>
      <c r="AK14" s="24"/>
      <c r="AZ14" s="7"/>
      <c r="BJ14" s="22"/>
      <c r="BN14" s="48"/>
      <c r="BO14" s="48"/>
      <c r="BZ14" s="15"/>
      <c r="CA14" s="2"/>
    </row>
    <row r="16" spans="1:79" ht="12.75">
      <c r="A16" s="14"/>
      <c r="B16" s="13"/>
      <c r="C16" s="13"/>
      <c r="D16" s="13"/>
      <c r="E16" s="13"/>
      <c r="F16" s="2"/>
      <c r="G16" s="2"/>
      <c r="H16" s="2"/>
      <c r="I16" s="2"/>
      <c r="J16" s="13"/>
      <c r="K16" s="2"/>
      <c r="L16" s="13"/>
      <c r="M16" s="13"/>
      <c r="N16" s="2"/>
      <c r="O16" s="10"/>
      <c r="P16" s="10"/>
      <c r="Q16" s="10"/>
      <c r="R16" s="20"/>
      <c r="S16" s="20"/>
      <c r="T16" s="20"/>
      <c r="U16" s="48"/>
      <c r="V16" s="48"/>
      <c r="X16" s="24"/>
      <c r="AB16" s="48"/>
      <c r="AJ16" s="7"/>
      <c r="AZ16" s="7"/>
      <c r="BJ16" s="22"/>
      <c r="BN16" s="48"/>
      <c r="BO16" s="48"/>
      <c r="BZ16" s="15"/>
      <c r="CA16" s="2"/>
    </row>
    <row r="17" spans="1:79" ht="12.75">
      <c r="A17" s="14"/>
      <c r="B17" s="13"/>
      <c r="C17" s="13"/>
      <c r="D17" s="13"/>
      <c r="E17" s="13"/>
      <c r="F17" s="2"/>
      <c r="G17" s="2"/>
      <c r="H17" s="2"/>
      <c r="I17" s="2"/>
      <c r="J17" s="13"/>
      <c r="K17" s="2"/>
      <c r="L17" s="13"/>
      <c r="M17" s="13"/>
      <c r="N17" s="2"/>
      <c r="O17" s="10"/>
      <c r="P17" s="10"/>
      <c r="Q17" s="10"/>
      <c r="R17" s="20"/>
      <c r="S17" s="20"/>
      <c r="T17" s="20"/>
      <c r="U17" s="48"/>
      <c r="V17" s="48"/>
      <c r="X17" s="24"/>
      <c r="AB17" s="48"/>
      <c r="AJ17" s="7"/>
      <c r="AZ17" s="7"/>
      <c r="BJ17" s="22"/>
      <c r="BN17" s="48"/>
      <c r="BO17" s="48"/>
      <c r="BZ17" s="15"/>
      <c r="CA17" s="2"/>
    </row>
    <row r="18" spans="1:79" ht="12.75">
      <c r="A18" s="14"/>
      <c r="B18" s="13"/>
      <c r="C18" s="13"/>
      <c r="D18" s="13"/>
      <c r="E18" s="13"/>
      <c r="F18" s="2"/>
      <c r="G18" s="2"/>
      <c r="H18" s="2"/>
      <c r="I18" s="2"/>
      <c r="J18" s="13"/>
      <c r="K18" s="2"/>
      <c r="L18" s="13"/>
      <c r="M18" s="13"/>
      <c r="N18" s="2"/>
      <c r="O18" s="10"/>
      <c r="P18" s="10"/>
      <c r="Q18" s="10"/>
      <c r="R18" s="20"/>
      <c r="S18" s="20"/>
      <c r="T18" s="20"/>
      <c r="U18" s="48"/>
      <c r="V18" s="48"/>
      <c r="X18" s="24"/>
      <c r="AB18" s="48"/>
      <c r="AJ18" s="7"/>
      <c r="AZ18" s="7"/>
      <c r="BJ18" s="22"/>
      <c r="BN18" s="48"/>
      <c r="BO18" s="48"/>
      <c r="BZ18" s="15"/>
      <c r="CA18" s="2"/>
    </row>
    <row r="19" spans="1:79" ht="12.75">
      <c r="A19" s="14"/>
      <c r="B19" s="13"/>
      <c r="C19" s="13"/>
      <c r="D19" s="13"/>
      <c r="E19" s="13"/>
      <c r="F19" s="2"/>
      <c r="G19" s="2"/>
      <c r="H19" s="2"/>
      <c r="I19" s="2"/>
      <c r="J19" s="13"/>
      <c r="K19" s="2"/>
      <c r="L19" s="13"/>
      <c r="M19" s="13"/>
      <c r="N19" s="2"/>
      <c r="O19" s="10"/>
      <c r="P19" s="10"/>
      <c r="Q19" s="10"/>
      <c r="R19" s="20"/>
      <c r="S19" s="20"/>
      <c r="T19" s="20"/>
      <c r="U19" s="48"/>
      <c r="V19" s="48"/>
      <c r="X19" s="24"/>
      <c r="AB19" s="48"/>
      <c r="AJ19" s="7"/>
      <c r="AZ19" s="7"/>
      <c r="BJ19" s="22"/>
      <c r="BN19" s="48"/>
      <c r="BO19" s="48"/>
      <c r="BZ19" s="15"/>
      <c r="CA19" s="2"/>
    </row>
    <row r="20" spans="1:79" ht="12.75">
      <c r="A20" s="14"/>
      <c r="B20" s="13"/>
      <c r="C20" s="13"/>
      <c r="D20" s="13"/>
      <c r="E20" s="13"/>
      <c r="F20" s="2"/>
      <c r="G20" s="2"/>
      <c r="H20" s="2"/>
      <c r="I20" s="2"/>
      <c r="J20" s="13"/>
      <c r="K20" s="2"/>
      <c r="L20" s="13"/>
      <c r="M20" s="13"/>
      <c r="N20" s="2"/>
      <c r="O20" s="10"/>
      <c r="P20" s="10"/>
      <c r="Q20" s="10"/>
      <c r="R20" s="20"/>
      <c r="S20" s="20"/>
      <c r="T20" s="20"/>
      <c r="U20" s="48"/>
      <c r="V20" s="48"/>
      <c r="X20" s="24"/>
      <c r="AB20" s="48"/>
      <c r="AJ20" s="7"/>
      <c r="AZ20" s="7"/>
      <c r="BJ20" s="22"/>
      <c r="BN20" s="48"/>
      <c r="BO20" s="48"/>
      <c r="BZ20" s="15"/>
      <c r="CA20" s="2"/>
    </row>
    <row r="21" spans="1:79" ht="12.75">
      <c r="A21" s="14"/>
      <c r="B21" s="13"/>
      <c r="C21" s="13"/>
      <c r="D21" s="13"/>
      <c r="E21" s="13"/>
      <c r="F21" s="2"/>
      <c r="G21" s="2"/>
      <c r="H21" s="2"/>
      <c r="I21" s="2"/>
      <c r="J21" s="13"/>
      <c r="K21" s="2"/>
      <c r="L21" s="13"/>
      <c r="M21" s="13"/>
      <c r="N21" s="2"/>
      <c r="O21" s="10"/>
      <c r="P21" s="10"/>
      <c r="Q21" s="10"/>
      <c r="R21" s="20"/>
      <c r="S21" s="20"/>
      <c r="T21" s="20"/>
      <c r="U21" s="48"/>
      <c r="V21" s="48"/>
      <c r="X21" s="24"/>
      <c r="AB21" s="48"/>
      <c r="AJ21" s="7"/>
      <c r="AZ21" s="7"/>
      <c r="BC21" s="48"/>
      <c r="BH21" s="41"/>
      <c r="BI21" s="41"/>
      <c r="BJ21" s="22"/>
      <c r="BN21" s="48"/>
      <c r="BO21" s="48"/>
      <c r="BZ21" s="15"/>
      <c r="CA21"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3.xml><?xml version="1.0" encoding="utf-8"?>
<worksheet xmlns="http://schemas.openxmlformats.org/spreadsheetml/2006/main" xmlns:r="http://schemas.openxmlformats.org/officeDocument/2006/relationships">
  <sheetPr>
    <tabColor indexed="22"/>
  </sheetPr>
  <dimension ref="A1:CF9"/>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5.57421875" style="0" customWidth="1"/>
    <col min="2" max="2" width="17.140625" style="0" customWidth="1"/>
    <col min="3" max="3" width="12.28125" style="0" customWidth="1"/>
    <col min="5" max="6" width="8.7109375" style="0" customWidth="1"/>
    <col min="8" max="8" width="13.00390625" style="0" customWidth="1"/>
    <col min="9" max="9" width="38.8515625" style="0" customWidth="1"/>
    <col min="10" max="10" width="7.421875" style="0" customWidth="1"/>
    <col min="11" max="11" width="32.28125" style="0" customWidth="1"/>
    <col min="12" max="12" width="10.28125" style="0" customWidth="1"/>
    <col min="13" max="13" width="9.421875" style="0" customWidth="1"/>
    <col min="14" max="14" width="46.57421875" style="0" customWidth="1"/>
    <col min="15" max="15" width="9.7109375" style="0" customWidth="1"/>
    <col min="16" max="16" width="8.57421875" style="0" customWidth="1"/>
    <col min="18" max="18" width="13.28125" style="0" customWidth="1"/>
    <col min="19" max="20" width="14.00390625" style="0" customWidth="1"/>
    <col min="21" max="21" width="11.7109375" style="0" customWidth="1"/>
    <col min="22" max="22" width="14.28125" style="0" customWidth="1"/>
    <col min="23" max="23" width="16.00390625" style="0" customWidth="1"/>
    <col min="25" max="27" width="13.8515625" style="0" customWidth="1"/>
    <col min="28" max="28" width="13.421875" style="0" customWidth="1"/>
    <col min="33" max="36" width="14.28125" style="0" customWidth="1"/>
    <col min="37" max="37" width="10.7109375" style="0" customWidth="1"/>
    <col min="38" max="38" width="12.8515625" style="0" customWidth="1"/>
    <col min="39" max="42" width="14.28125" style="0" customWidth="1"/>
    <col min="43" max="43" width="11.7109375" style="0" customWidth="1"/>
    <col min="44" max="44" width="12.00390625" style="0" customWidth="1"/>
    <col min="45" max="45" width="12.57421875" style="0" customWidth="1"/>
    <col min="46" max="46" width="13.00390625" style="0" customWidth="1"/>
    <col min="49" max="49" width="13.00390625" style="0" customWidth="1"/>
    <col min="50" max="50" width="10.8515625" style="0" customWidth="1"/>
    <col min="52" max="52" width="13.7109375" style="0" customWidth="1"/>
    <col min="53" max="53" width="8.00390625" style="0" customWidth="1"/>
    <col min="54" max="54" width="8.8515625" style="0" customWidth="1"/>
    <col min="55" max="55" width="8.140625" style="0" customWidth="1"/>
    <col min="56" max="56" width="9.7109375" style="0" customWidth="1"/>
    <col min="57" max="57" width="10.140625" style="0" customWidth="1"/>
    <col min="58" max="58" width="9.8515625" style="0" customWidth="1"/>
    <col min="59" max="59" width="11.57421875" style="0" customWidth="1"/>
    <col min="60" max="60" width="8.00390625" style="0" customWidth="1"/>
    <col min="61" max="61" width="9.8515625" style="0" customWidth="1"/>
    <col min="62" max="62" width="13.00390625" style="0" customWidth="1"/>
    <col min="63" max="65" width="19.00390625" style="0" customWidth="1"/>
    <col min="66" max="66" width="9.421875" style="0" customWidth="1"/>
    <col min="67" max="67" width="9.8515625" style="0" customWidth="1"/>
    <col min="68" max="68" width="11.7109375" style="0" customWidth="1"/>
    <col min="71" max="71" width="14.140625" style="0" customWidth="1"/>
    <col min="72" max="72" width="15.28125" style="0" customWidth="1"/>
    <col min="73" max="73" width="14.140625" style="0" customWidth="1"/>
    <col min="74" max="74" width="19.7109375" style="0" customWidth="1"/>
    <col min="75" max="75" width="10.00390625" style="0" customWidth="1"/>
    <col min="76" max="77" width="13.00390625" style="0" customWidth="1"/>
    <col min="78" max="78" width="5.57421875" style="0" customWidth="1"/>
    <col min="79" max="79" width="21.7109375" style="0" customWidth="1"/>
    <col min="80" max="80" width="72.7109375" style="0" customWidth="1"/>
    <col min="81" max="81" width="12.71093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436</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8" spans="1:77" ht="12.75">
      <c r="A8" s="13"/>
      <c r="B8" s="13"/>
      <c r="C8" s="13"/>
      <c r="D8" s="13"/>
      <c r="E8" s="17"/>
      <c r="F8" s="20"/>
      <c r="G8" s="17"/>
      <c r="H8" s="2"/>
      <c r="I8" s="2"/>
      <c r="J8" s="13"/>
      <c r="K8" s="17"/>
      <c r="L8" s="15"/>
      <c r="M8" s="15"/>
      <c r="N8" s="2"/>
      <c r="O8" s="10"/>
      <c r="P8" s="10"/>
      <c r="Q8" s="10"/>
      <c r="R8" s="27"/>
      <c r="S8" s="20"/>
      <c r="T8" s="20"/>
      <c r="U8" s="24"/>
      <c r="V8" s="24"/>
      <c r="W8" s="24"/>
      <c r="X8" s="24"/>
      <c r="AJ8" s="6"/>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16"/>
      <c r="BK8" s="16"/>
      <c r="BL8" s="16"/>
      <c r="BM8" s="16"/>
      <c r="BN8" s="16"/>
      <c r="BP8" s="37"/>
      <c r="BQ8" s="37"/>
      <c r="BR8" s="37"/>
      <c r="BS8" s="37"/>
      <c r="BT8" s="37"/>
      <c r="BU8" s="35"/>
      <c r="BV8" s="35"/>
      <c r="BW8" s="16"/>
      <c r="BX8" s="35"/>
      <c r="BY8" s="35"/>
    </row>
    <row r="9" spans="1:79" ht="12.75">
      <c r="A9" s="14"/>
      <c r="B9" s="13"/>
      <c r="C9" s="13"/>
      <c r="D9" s="13"/>
      <c r="E9" s="13"/>
      <c r="F9" s="2"/>
      <c r="G9" s="2"/>
      <c r="H9" s="2"/>
      <c r="I9" s="2"/>
      <c r="J9" s="13"/>
      <c r="K9" s="2"/>
      <c r="L9" s="13"/>
      <c r="M9" s="13"/>
      <c r="N9" s="2"/>
      <c r="O9" s="10"/>
      <c r="P9" s="10"/>
      <c r="Q9" s="10"/>
      <c r="R9" s="20"/>
      <c r="S9" s="20"/>
      <c r="T9" s="20"/>
      <c r="U9" s="48"/>
      <c r="V9" s="48"/>
      <c r="W9" s="24"/>
      <c r="X9" s="24"/>
      <c r="AB9" s="48"/>
      <c r="AJ9" s="7"/>
      <c r="AY9" s="7"/>
      <c r="BZ9" s="15"/>
      <c r="CA9"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4.xml><?xml version="1.0" encoding="utf-8"?>
<worksheet xmlns="http://schemas.openxmlformats.org/spreadsheetml/2006/main" xmlns:r="http://schemas.openxmlformats.org/officeDocument/2006/relationships">
  <sheetPr>
    <tabColor indexed="23"/>
  </sheetPr>
  <dimension ref="A1:CF9"/>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5.57421875" style="0" customWidth="1"/>
    <col min="2" max="2" width="17.140625" style="0" customWidth="1"/>
    <col min="3" max="3" width="12.28125" style="0" customWidth="1"/>
    <col min="5" max="6" width="8.7109375" style="0" customWidth="1"/>
    <col min="8" max="8" width="13.00390625" style="0" customWidth="1"/>
    <col min="9" max="9" width="38.8515625" style="0" customWidth="1"/>
    <col min="10" max="10" width="7.421875" style="0" customWidth="1"/>
    <col min="11" max="11" width="32.28125" style="0" customWidth="1"/>
    <col min="12" max="12" width="10.28125" style="0" customWidth="1"/>
    <col min="13" max="13" width="9.421875" style="0" customWidth="1"/>
    <col min="14" max="14" width="46.57421875" style="0" customWidth="1"/>
    <col min="15" max="15" width="9.7109375" style="0" customWidth="1"/>
    <col min="16" max="16" width="8.57421875" style="0" customWidth="1"/>
    <col min="18" max="18" width="13.28125" style="0" customWidth="1"/>
    <col min="19" max="20" width="14.00390625" style="0" customWidth="1"/>
    <col min="21" max="21" width="11.7109375" style="0" customWidth="1"/>
    <col min="22" max="22" width="14.28125" style="0" customWidth="1"/>
    <col min="23" max="23" width="16.00390625" style="0" customWidth="1"/>
    <col min="25" max="27" width="13.8515625" style="0" customWidth="1"/>
    <col min="28" max="28" width="13.421875" style="0" customWidth="1"/>
    <col min="33" max="36" width="14.28125" style="0" customWidth="1"/>
    <col min="37" max="37" width="10.7109375" style="0" customWidth="1"/>
    <col min="38" max="38" width="12.8515625" style="0" customWidth="1"/>
    <col min="39" max="42" width="14.28125" style="0" customWidth="1"/>
    <col min="43" max="43" width="11.7109375" style="0" customWidth="1"/>
    <col min="44" max="44" width="12.00390625" style="0" customWidth="1"/>
    <col min="45" max="45" width="12.57421875" style="0" customWidth="1"/>
    <col min="46" max="46" width="13.00390625" style="0" customWidth="1"/>
    <col min="49" max="49" width="13.00390625" style="0" customWidth="1"/>
    <col min="50" max="50" width="10.8515625" style="0" customWidth="1"/>
    <col min="52" max="52" width="13.7109375" style="0" customWidth="1"/>
    <col min="53" max="53" width="8.00390625" style="0" customWidth="1"/>
    <col min="54" max="54" width="8.8515625" style="0" customWidth="1"/>
    <col min="55" max="55" width="8.140625" style="0" customWidth="1"/>
    <col min="56" max="56" width="9.7109375" style="0" customWidth="1"/>
    <col min="57" max="57" width="10.140625" style="0" customWidth="1"/>
    <col min="58" max="58" width="9.8515625" style="0" customWidth="1"/>
    <col min="59" max="59" width="11.57421875" style="0" customWidth="1"/>
    <col min="60" max="60" width="8.00390625" style="0" customWidth="1"/>
    <col min="61" max="61" width="9.8515625" style="0" customWidth="1"/>
    <col min="62" max="62" width="13.00390625" style="0" customWidth="1"/>
    <col min="63" max="65" width="19.00390625" style="0" customWidth="1"/>
    <col min="66" max="66" width="9.421875" style="0" customWidth="1"/>
    <col min="67" max="67" width="9.8515625" style="0" customWidth="1"/>
    <col min="68" max="68" width="11.7109375" style="0" customWidth="1"/>
    <col min="71" max="71" width="14.140625" style="0" customWidth="1"/>
    <col min="72" max="72" width="15.28125" style="0" customWidth="1"/>
    <col min="73" max="73" width="14.140625" style="0" customWidth="1"/>
    <col min="74" max="74" width="19.7109375" style="0" customWidth="1"/>
    <col min="75" max="75" width="10.00390625" style="0" customWidth="1"/>
    <col min="76" max="77" width="13.00390625" style="0" customWidth="1"/>
    <col min="78" max="78" width="5.57421875" style="0" customWidth="1"/>
    <col min="79" max="79" width="21.7109375" style="0" customWidth="1"/>
    <col min="80" max="80" width="72.7109375" style="0" customWidth="1"/>
    <col min="81" max="81" width="12.71093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436</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8" spans="1:77" ht="12.75">
      <c r="A8" s="13"/>
      <c r="B8" s="13"/>
      <c r="C8" s="13"/>
      <c r="D8" s="13"/>
      <c r="E8" s="17"/>
      <c r="F8" s="20"/>
      <c r="G8" s="17"/>
      <c r="H8" s="2"/>
      <c r="I8" s="2"/>
      <c r="J8" s="13"/>
      <c r="K8" s="17"/>
      <c r="L8" s="15"/>
      <c r="M8" s="15"/>
      <c r="N8" s="2"/>
      <c r="O8" s="10"/>
      <c r="P8" s="10"/>
      <c r="Q8" s="10"/>
      <c r="R8" s="27"/>
      <c r="S8" s="20"/>
      <c r="T8" s="20"/>
      <c r="U8" s="24"/>
      <c r="V8" s="24"/>
      <c r="W8" s="24"/>
      <c r="X8" s="24"/>
      <c r="AJ8" s="6"/>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16"/>
      <c r="BK8" s="16"/>
      <c r="BL8" s="16"/>
      <c r="BM8" s="16"/>
      <c r="BN8" s="16"/>
      <c r="BP8" s="37"/>
      <c r="BQ8" s="37"/>
      <c r="BR8" s="37"/>
      <c r="BS8" s="37"/>
      <c r="BU8" s="35"/>
      <c r="BV8" s="35"/>
      <c r="BW8" s="16"/>
      <c r="BX8" s="35"/>
      <c r="BY8" s="35"/>
    </row>
    <row r="9" spans="1:79" ht="12.75">
      <c r="A9" s="14"/>
      <c r="B9" s="13"/>
      <c r="C9" s="13"/>
      <c r="D9" s="13"/>
      <c r="E9" s="13"/>
      <c r="F9" s="2"/>
      <c r="G9" s="2"/>
      <c r="H9" s="2"/>
      <c r="I9" s="2"/>
      <c r="J9" s="13"/>
      <c r="K9" s="2"/>
      <c r="L9" s="13"/>
      <c r="M9" s="13"/>
      <c r="N9" s="2"/>
      <c r="O9" s="10"/>
      <c r="P9" s="10"/>
      <c r="Q9" s="10"/>
      <c r="R9" s="20"/>
      <c r="S9" s="20"/>
      <c r="T9" s="20"/>
      <c r="U9" s="48"/>
      <c r="V9" s="48"/>
      <c r="W9" s="24"/>
      <c r="X9" s="24"/>
      <c r="AB9" s="48"/>
      <c r="AJ9" s="7"/>
      <c r="AY9" s="7"/>
      <c r="BN9" s="48"/>
      <c r="BO9" s="48"/>
      <c r="BZ9" s="15"/>
      <c r="CA9"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5.xml><?xml version="1.0" encoding="utf-8"?>
<worksheet xmlns="http://schemas.openxmlformats.org/spreadsheetml/2006/main" xmlns:r="http://schemas.openxmlformats.org/officeDocument/2006/relationships">
  <sheetPr>
    <tabColor indexed="24"/>
  </sheetPr>
  <dimension ref="A1:CF9"/>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5.57421875" style="0" customWidth="1"/>
    <col min="2" max="2" width="17.140625" style="0" customWidth="1"/>
    <col min="3" max="3" width="12.28125" style="0" customWidth="1"/>
    <col min="5" max="6" width="8.7109375" style="0" customWidth="1"/>
    <col min="8" max="8" width="13.00390625" style="0" customWidth="1"/>
    <col min="9" max="9" width="38.8515625" style="0" customWidth="1"/>
    <col min="10" max="10" width="7.421875" style="0" customWidth="1"/>
    <col min="11" max="11" width="32.28125" style="0" customWidth="1"/>
    <col min="12" max="12" width="10.28125" style="0" customWidth="1"/>
    <col min="13" max="13" width="9.421875" style="0" customWidth="1"/>
    <col min="14" max="14" width="46.57421875" style="0" customWidth="1"/>
    <col min="15" max="15" width="9.7109375" style="0" customWidth="1"/>
    <col min="16" max="16" width="8.57421875" style="0" customWidth="1"/>
    <col min="18" max="18" width="13.28125" style="0" customWidth="1"/>
    <col min="19" max="20" width="14.00390625" style="0" customWidth="1"/>
    <col min="21" max="21" width="11.7109375" style="0" customWidth="1"/>
    <col min="22" max="22" width="14.28125" style="0" customWidth="1"/>
    <col min="23" max="23" width="16.00390625" style="0" customWidth="1"/>
    <col min="25" max="27" width="13.8515625" style="0" customWidth="1"/>
    <col min="28" max="28" width="13.421875" style="0" customWidth="1"/>
    <col min="33" max="36" width="14.28125" style="0" customWidth="1"/>
    <col min="37" max="37" width="10.7109375" style="0" customWidth="1"/>
    <col min="38" max="38" width="12.8515625" style="0" customWidth="1"/>
    <col min="39" max="42" width="14.28125" style="0" customWidth="1"/>
    <col min="43" max="43" width="11.7109375" style="0" customWidth="1"/>
    <col min="44" max="44" width="12.00390625" style="0" customWidth="1"/>
    <col min="45" max="45" width="12.57421875" style="0" customWidth="1"/>
    <col min="46" max="46" width="13.00390625" style="0" customWidth="1"/>
    <col min="49" max="49" width="13.00390625" style="0" customWidth="1"/>
    <col min="50" max="50" width="10.8515625" style="0" customWidth="1"/>
    <col min="52" max="52" width="13.7109375" style="0" customWidth="1"/>
    <col min="53" max="53" width="8.00390625" style="0" customWidth="1"/>
    <col min="54" max="54" width="8.8515625" style="0" customWidth="1"/>
    <col min="55" max="55" width="8.140625" style="0" customWidth="1"/>
    <col min="56" max="56" width="9.7109375" style="0" customWidth="1"/>
    <col min="57" max="57" width="10.140625" style="0" customWidth="1"/>
    <col min="58" max="58" width="9.8515625" style="0" customWidth="1"/>
    <col min="59" max="59" width="11.57421875" style="0" customWidth="1"/>
    <col min="60" max="60" width="8.00390625" style="0" customWidth="1"/>
    <col min="61" max="61" width="9.8515625" style="0" customWidth="1"/>
    <col min="62" max="62" width="13.00390625" style="0" customWidth="1"/>
    <col min="63" max="65" width="19.00390625" style="0" customWidth="1"/>
    <col min="66" max="66" width="9.421875" style="0" customWidth="1"/>
    <col min="67" max="67" width="9.8515625" style="0" customWidth="1"/>
    <col min="68" max="68" width="11.7109375" style="0" customWidth="1"/>
    <col min="71" max="71" width="14.140625" style="0" customWidth="1"/>
    <col min="72" max="72" width="15.28125" style="0" customWidth="1"/>
    <col min="73" max="73" width="14.140625" style="0" customWidth="1"/>
    <col min="74" max="74" width="19.7109375" style="0" customWidth="1"/>
    <col min="75" max="75" width="10.00390625" style="0" customWidth="1"/>
    <col min="76" max="77" width="13.00390625" style="0" customWidth="1"/>
    <col min="78" max="78" width="5.57421875" style="0" customWidth="1"/>
    <col min="79" max="79" width="21.7109375" style="0" customWidth="1"/>
    <col min="80" max="80" width="72.7109375" style="0" customWidth="1"/>
    <col min="81" max="81" width="12.71093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436</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8" spans="1:77" ht="12.75">
      <c r="A8" s="13"/>
      <c r="B8" s="13"/>
      <c r="C8" s="13"/>
      <c r="D8" s="13"/>
      <c r="E8" s="17"/>
      <c r="F8" s="20"/>
      <c r="G8" s="17"/>
      <c r="H8" s="2"/>
      <c r="I8" s="2"/>
      <c r="J8" s="13"/>
      <c r="K8" s="17"/>
      <c r="L8" s="15"/>
      <c r="M8" s="15"/>
      <c r="N8" s="2"/>
      <c r="O8" s="10"/>
      <c r="P8" s="10"/>
      <c r="Q8" s="10"/>
      <c r="R8" s="27"/>
      <c r="S8" s="20"/>
      <c r="T8" s="20"/>
      <c r="U8" s="24"/>
      <c r="V8" s="24"/>
      <c r="W8" s="24"/>
      <c r="X8" s="24"/>
      <c r="AJ8" s="6"/>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16"/>
      <c r="BK8" s="16"/>
      <c r="BL8" s="16"/>
      <c r="BM8" s="16"/>
      <c r="BN8" s="16"/>
      <c r="BP8" s="37"/>
      <c r="BQ8" s="37"/>
      <c r="BR8" s="37"/>
      <c r="BS8" s="37"/>
      <c r="BT8" s="37"/>
      <c r="BU8" s="35"/>
      <c r="BV8" s="35"/>
      <c r="BW8" s="16"/>
      <c r="BX8" s="35"/>
      <c r="BY8" s="35"/>
    </row>
    <row r="9" spans="1:79" ht="12.75">
      <c r="A9" s="14"/>
      <c r="B9" s="13"/>
      <c r="C9" s="13"/>
      <c r="D9" s="13"/>
      <c r="E9" s="13"/>
      <c r="F9" s="2"/>
      <c r="G9" s="2"/>
      <c r="H9" s="2"/>
      <c r="I9" s="2"/>
      <c r="J9" s="13"/>
      <c r="K9" s="2"/>
      <c r="L9" s="13"/>
      <c r="M9" s="13"/>
      <c r="N9" s="2"/>
      <c r="O9" s="10"/>
      <c r="P9" s="10"/>
      <c r="Q9" s="10"/>
      <c r="R9" s="20"/>
      <c r="S9" s="20"/>
      <c r="T9" s="20"/>
      <c r="U9" s="48"/>
      <c r="V9" s="48"/>
      <c r="X9" s="24"/>
      <c r="AB9" s="48"/>
      <c r="AJ9" s="7"/>
      <c r="BN9" s="48"/>
      <c r="BO9" s="48"/>
      <c r="BZ9" s="15"/>
      <c r="CA9"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6.xml><?xml version="1.0" encoding="utf-8"?>
<worksheet xmlns="http://schemas.openxmlformats.org/spreadsheetml/2006/main" xmlns:r="http://schemas.openxmlformats.org/officeDocument/2006/relationships">
  <sheetPr>
    <tabColor indexed="25"/>
  </sheetPr>
  <dimension ref="A1:CH7"/>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5.57421875" style="0" customWidth="1"/>
    <col min="2" max="2" width="14.00390625" style="0" customWidth="1"/>
    <col min="4" max="4" width="8.140625" style="0" customWidth="1"/>
    <col min="5" max="5" width="6.28125" style="0" customWidth="1"/>
    <col min="6" max="7" width="8.7109375" style="0" customWidth="1"/>
    <col min="8" max="8" width="12.8515625" style="0" customWidth="1"/>
    <col min="9" max="9" width="12.00390625" style="0" customWidth="1"/>
    <col min="10" max="10" width="6.8515625" style="0" customWidth="1"/>
    <col min="11" max="11" width="22.7109375" style="0" customWidth="1"/>
    <col min="12" max="13" width="6.28125" style="0" customWidth="1"/>
    <col min="14" max="14" width="15.28125" style="0" customWidth="1"/>
    <col min="15" max="15" width="9.421875" style="0" customWidth="1"/>
    <col min="16" max="16" width="7.00390625" style="0" customWidth="1"/>
    <col min="17" max="17" width="6.140625" style="0" customWidth="1"/>
    <col min="18" max="20" width="13.57421875" style="0" customWidth="1"/>
    <col min="21" max="22" width="12.8515625" style="0" customWidth="1"/>
    <col min="23" max="23" width="15.421875" style="0" customWidth="1"/>
    <col min="24" max="24" width="13.7109375" style="0" customWidth="1"/>
    <col min="25" max="28" width="12.8515625" style="0" customWidth="1"/>
    <col min="29" max="32" width="11.421875" style="0" customWidth="1"/>
    <col min="33" max="36" width="14.28125" style="0" customWidth="1"/>
    <col min="37" max="37" width="11.7109375" style="0" customWidth="1"/>
    <col min="38" max="38" width="13.00390625" style="0" customWidth="1"/>
    <col min="39" max="42" width="14.28125" style="0" customWidth="1"/>
    <col min="43" max="44" width="11.8515625" style="0" customWidth="1"/>
    <col min="45" max="45" width="9.421875" style="0" customWidth="1"/>
    <col min="46" max="48" width="8.8515625" style="0" customWidth="1"/>
    <col min="49" max="49" width="12.57421875" style="0" customWidth="1"/>
    <col min="50" max="50" width="10.7109375" style="0" customWidth="1"/>
    <col min="51" max="51" width="8.8515625" style="0" customWidth="1"/>
    <col min="52" max="52" width="13.421875" style="0" customWidth="1"/>
    <col min="53" max="53" width="8.8515625" style="0" customWidth="1"/>
    <col min="54" max="54" width="7.421875" style="0" customWidth="1"/>
    <col min="55" max="57" width="8.421875" style="0" customWidth="1"/>
    <col min="58" max="58" width="9.8515625" style="0" customWidth="1"/>
    <col min="59" max="59" width="10.8515625" style="0" customWidth="1"/>
    <col min="60" max="61" width="7.8515625" style="0" customWidth="1"/>
    <col min="62" max="62" width="13.00390625" style="0" customWidth="1"/>
    <col min="63" max="65" width="19.00390625" style="0" customWidth="1"/>
    <col min="66" max="66" width="9.28125" style="0" customWidth="1"/>
    <col min="67" max="67" width="9.57421875" style="0" customWidth="1"/>
    <col min="68" max="68" width="6.8515625" style="0" customWidth="1"/>
    <col min="69" max="69" width="11.421875" style="0" customWidth="1"/>
    <col min="70" max="70" width="12.8515625" style="0" customWidth="1"/>
    <col min="71" max="71" width="13.7109375" style="0" customWidth="1"/>
    <col min="72" max="72" width="15.28125" style="0" customWidth="1"/>
    <col min="73" max="73" width="14.00390625" style="0" customWidth="1"/>
    <col min="74" max="74" width="15.7109375" style="0" customWidth="1"/>
    <col min="75" max="75" width="9.8515625" style="0" customWidth="1"/>
    <col min="76" max="76" width="13.140625" style="0" customWidth="1"/>
    <col min="77" max="77" width="10.57421875" style="0" customWidth="1"/>
    <col min="78" max="78" width="5.57421875" style="0" customWidth="1"/>
    <col min="79" max="79" width="22.7109375" style="0" customWidth="1"/>
    <col min="80" max="80" width="21.140625" style="0" customWidth="1"/>
    <col min="81" max="81" width="13.4218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2"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c r="CD3" s="1"/>
    </row>
    <row r="4" spans="1:82"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1</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c r="CD4" s="1"/>
    </row>
    <row r="5" spans="1:82"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c r="CD5" s="1"/>
    </row>
    <row r="6" spans="1:82"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c r="CD6" s="1"/>
    </row>
    <row r="7" spans="1:86"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c r="CH7" s="1"/>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7.xml><?xml version="1.0" encoding="utf-8"?>
<worksheet xmlns="http://schemas.openxmlformats.org/spreadsheetml/2006/main" xmlns:r="http://schemas.openxmlformats.org/officeDocument/2006/relationships">
  <sheetPr>
    <tabColor indexed="26"/>
  </sheetPr>
  <dimension ref="A1:CF15"/>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32.140625" style="0" customWidth="1"/>
    <col min="10" max="10" width="7.57421875" style="0" customWidth="1"/>
    <col min="11" max="11" width="23.00390625" style="0" customWidth="1"/>
    <col min="12" max="12" width="6.28125" style="0" customWidth="1"/>
    <col min="13" max="13" width="7.57421875" style="0" customWidth="1"/>
    <col min="14" max="14" width="10.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2" width="14.28125" style="0" customWidth="1"/>
    <col min="43" max="44" width="11.8515625" style="0" customWidth="1"/>
    <col min="45" max="45" width="12.57421875" style="0" customWidth="1"/>
    <col min="46" max="48" width="8.8515625" style="0" customWidth="1"/>
    <col min="49" max="49" width="12.57421875" style="0" customWidth="1"/>
    <col min="50" max="50" width="10.7109375" style="0" customWidth="1"/>
    <col min="51" max="51" width="8.8515625" style="0" customWidth="1"/>
    <col min="52" max="52" width="13.421875" style="0" customWidth="1"/>
    <col min="53" max="53" width="8.8515625" style="0" customWidth="1"/>
    <col min="54" max="54" width="9.28125" style="0" customWidth="1"/>
    <col min="55" max="55" width="8.421875" style="0" customWidth="1"/>
    <col min="56" max="56" width="9.8515625" style="0" customWidth="1"/>
    <col min="57" max="57" width="10.00390625" style="0" customWidth="1"/>
    <col min="58" max="58" width="9.8515625" style="0" customWidth="1"/>
    <col min="59" max="59" width="10.8515625" style="0" customWidth="1"/>
    <col min="60" max="60" width="7.8515625" style="0" customWidth="1"/>
    <col min="61" max="61" width="9.8515625" style="0" customWidth="1"/>
    <col min="62" max="62" width="13.00390625" style="0" customWidth="1"/>
    <col min="63" max="65" width="19.00390625" style="0" customWidth="1"/>
    <col min="66" max="66" width="9.28125" style="0" customWidth="1"/>
    <col min="67" max="67" width="9.8515625" style="0" customWidth="1"/>
    <col min="68" max="69" width="11.421875" style="0" customWidth="1"/>
    <col min="70" max="70" width="12.8515625" style="0" customWidth="1"/>
    <col min="71" max="71" width="13.7109375" style="0" customWidth="1"/>
    <col min="72" max="72" width="15.28125" style="0" customWidth="1"/>
    <col min="73" max="73" width="14.00390625" style="0" customWidth="1"/>
    <col min="74" max="74" width="19.7109375" style="0" customWidth="1"/>
    <col min="75" max="75" width="9.8515625" style="0" customWidth="1"/>
    <col min="76" max="76" width="13.140625" style="0" customWidth="1"/>
    <col min="77" max="77" width="13.00390625" style="0" customWidth="1"/>
    <col min="78" max="78" width="5.7109375" style="0" customWidth="1"/>
    <col min="79" max="79" width="23.00390625" style="0" customWidth="1"/>
    <col min="80" max="80" width="9.421875" style="0" customWidth="1"/>
    <col min="81" max="81" width="13.4218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2"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c r="CD3" s="1"/>
    </row>
    <row r="4" spans="1:82"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1</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c r="CD4" s="1"/>
    </row>
    <row r="5" spans="1:82"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c r="CD5" s="1"/>
    </row>
    <row r="6" spans="1:82"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c r="CD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8" ht="12.75">
      <c r="BN8" s="48"/>
    </row>
    <row r="9" spans="1:79" ht="12.75">
      <c r="A9" s="14">
        <v>1366</v>
      </c>
      <c r="B9" s="13" t="s">
        <v>1168</v>
      </c>
      <c r="C9" s="13" t="s">
        <v>1355</v>
      </c>
      <c r="D9" s="13" t="s">
        <v>144</v>
      </c>
      <c r="E9" s="13" t="s">
        <v>158</v>
      </c>
      <c r="F9" s="2" t="s">
        <v>387</v>
      </c>
      <c r="G9" s="2">
        <v>2</v>
      </c>
      <c r="H9" s="2" t="s">
        <v>1189</v>
      </c>
      <c r="I9" s="2" t="s">
        <v>503</v>
      </c>
      <c r="J9" s="13" t="s">
        <v>444</v>
      </c>
      <c r="K9" s="2" t="s">
        <v>1190</v>
      </c>
      <c r="L9" s="13" t="s">
        <v>1178</v>
      </c>
      <c r="M9" s="13" t="s">
        <v>470</v>
      </c>
      <c r="N9" s="2" t="s">
        <v>878</v>
      </c>
      <c r="O9" s="10">
        <v>2.5</v>
      </c>
      <c r="P9" s="10"/>
      <c r="Q9" s="10"/>
      <c r="R9" s="20"/>
      <c r="S9" s="20"/>
      <c r="T9" s="20"/>
      <c r="U9" s="48"/>
      <c r="V9" s="48"/>
      <c r="W9" s="24"/>
      <c r="X9" s="24">
        <v>1.95</v>
      </c>
      <c r="AB9" s="48"/>
      <c r="AC9">
        <v>2</v>
      </c>
      <c r="AD9">
        <v>18</v>
      </c>
      <c r="AE9">
        <v>6</v>
      </c>
      <c r="AF9" s="24">
        <v>2.925</v>
      </c>
      <c r="AG9">
        <v>1</v>
      </c>
      <c r="AH9">
        <v>19</v>
      </c>
      <c r="AI9">
        <v>0</v>
      </c>
      <c r="AJ9" s="6">
        <v>1.95</v>
      </c>
      <c r="AK9" s="24"/>
      <c r="AP9" s="37"/>
      <c r="BA9" s="6">
        <v>1.95</v>
      </c>
      <c r="BG9" s="48">
        <v>1.95</v>
      </c>
      <c r="BH9" s="39"/>
      <c r="BI9" s="39"/>
      <c r="BJ9" s="22"/>
      <c r="BK9" s="37"/>
      <c r="BL9" s="37"/>
      <c r="BM9" s="39"/>
      <c r="BN9" s="48">
        <f>BO9*O9</f>
        <v>58.5</v>
      </c>
      <c r="BO9" s="48">
        <v>23.4</v>
      </c>
      <c r="BZ9">
        <v>1366</v>
      </c>
      <c r="CA9" s="2" t="s">
        <v>1190</v>
      </c>
    </row>
    <row r="10" ht="12.75">
      <c r="BN10" s="48"/>
    </row>
    <row r="11" spans="1:79" ht="12.75">
      <c r="A11" s="14">
        <v>1367</v>
      </c>
      <c r="B11" s="13" t="s">
        <v>1081</v>
      </c>
      <c r="C11" s="13" t="s">
        <v>1355</v>
      </c>
      <c r="D11" s="13" t="s">
        <v>145</v>
      </c>
      <c r="E11" s="13" t="s">
        <v>151</v>
      </c>
      <c r="F11" s="2" t="s">
        <v>412</v>
      </c>
      <c r="G11" s="2">
        <v>2</v>
      </c>
      <c r="H11" s="2" t="s">
        <v>1189</v>
      </c>
      <c r="I11" s="2" t="s">
        <v>898</v>
      </c>
      <c r="J11" s="13" t="s">
        <v>444</v>
      </c>
      <c r="K11" s="2" t="s">
        <v>1192</v>
      </c>
      <c r="L11" s="13" t="s">
        <v>1177</v>
      </c>
      <c r="M11" s="13" t="s">
        <v>1071</v>
      </c>
      <c r="N11" s="2" t="s">
        <v>880</v>
      </c>
      <c r="O11" s="10">
        <v>2.5</v>
      </c>
      <c r="P11" s="10"/>
      <c r="Q11" s="10"/>
      <c r="R11" s="20">
        <v>57</v>
      </c>
      <c r="S11" s="20">
        <v>0</v>
      </c>
      <c r="T11" s="20">
        <v>0</v>
      </c>
      <c r="U11" s="48">
        <v>57</v>
      </c>
      <c r="V11" s="48">
        <v>22.8</v>
      </c>
      <c r="X11" s="24">
        <v>1.9</v>
      </c>
      <c r="AF11" s="24">
        <v>4.75</v>
      </c>
      <c r="AG11">
        <v>1</v>
      </c>
      <c r="AH11">
        <v>18</v>
      </c>
      <c r="AI11">
        <v>0</v>
      </c>
      <c r="AJ11" s="6">
        <v>1.9</v>
      </c>
      <c r="AK11" s="24"/>
      <c r="AX11" s="7"/>
      <c r="BA11" s="6">
        <v>1.9</v>
      </c>
      <c r="BG11" s="48">
        <v>1.9</v>
      </c>
      <c r="BH11" s="39"/>
      <c r="BI11" s="39"/>
      <c r="BJ11" s="22"/>
      <c r="BK11" s="37"/>
      <c r="BL11" s="37"/>
      <c r="BM11" s="39"/>
      <c r="BN11" s="48">
        <f>BO11*O11</f>
        <v>57</v>
      </c>
      <c r="BO11" s="48">
        <v>22.8</v>
      </c>
      <c r="BZ11">
        <v>1367</v>
      </c>
      <c r="CA11" s="2" t="s">
        <v>1192</v>
      </c>
    </row>
    <row r="13" spans="1:79" ht="12.75">
      <c r="A13" s="14">
        <v>1367</v>
      </c>
      <c r="B13" s="13" t="s">
        <v>1168</v>
      </c>
      <c r="C13" s="13" t="s">
        <v>1355</v>
      </c>
      <c r="D13" s="13" t="s">
        <v>145</v>
      </c>
      <c r="E13" s="13" t="s">
        <v>156</v>
      </c>
      <c r="F13" s="2" t="s">
        <v>33</v>
      </c>
      <c r="G13" s="2">
        <v>2</v>
      </c>
      <c r="H13" s="2" t="s">
        <v>1189</v>
      </c>
      <c r="I13" s="2" t="s">
        <v>1020</v>
      </c>
      <c r="J13" s="13" t="s">
        <v>444</v>
      </c>
      <c r="K13" s="2" t="s">
        <v>1192</v>
      </c>
      <c r="L13" s="13" t="s">
        <v>1177</v>
      </c>
      <c r="M13" s="13" t="s">
        <v>1071</v>
      </c>
      <c r="N13" s="2" t="s">
        <v>880</v>
      </c>
      <c r="O13" s="10">
        <v>2.5</v>
      </c>
      <c r="P13" s="10"/>
      <c r="Q13" s="10"/>
      <c r="R13" s="20">
        <v>66</v>
      </c>
      <c r="S13" s="20">
        <v>0</v>
      </c>
      <c r="T13" s="20">
        <v>0</v>
      </c>
      <c r="U13" s="48">
        <v>66</v>
      </c>
      <c r="V13" s="48">
        <v>26.4</v>
      </c>
      <c r="X13" s="24">
        <v>2.1999999999999997</v>
      </c>
      <c r="AF13" s="24">
        <v>5.499999999999999</v>
      </c>
      <c r="AG13">
        <v>2</v>
      </c>
      <c r="AH13">
        <v>8</v>
      </c>
      <c r="AI13">
        <v>0</v>
      </c>
      <c r="AJ13" s="6">
        <v>2.1999999999999997</v>
      </c>
      <c r="BA13" s="6">
        <v>2.1999999999999997</v>
      </c>
      <c r="BG13" s="48">
        <v>2.1999999999999997</v>
      </c>
      <c r="BH13" s="39"/>
      <c r="BI13" s="39"/>
      <c r="BJ13" s="22"/>
      <c r="BK13" s="37"/>
      <c r="BL13" s="37"/>
      <c r="BM13" s="39"/>
      <c r="BN13" s="48">
        <v>66</v>
      </c>
      <c r="BO13" s="48">
        <v>26.4</v>
      </c>
      <c r="BZ13">
        <v>1367</v>
      </c>
      <c r="CA13" s="2" t="s">
        <v>1192</v>
      </c>
    </row>
    <row r="15" spans="1:79" ht="12.75">
      <c r="A15" s="14">
        <v>1368</v>
      </c>
      <c r="B15" s="13" t="s">
        <v>1081</v>
      </c>
      <c r="C15" s="13" t="s">
        <v>1355</v>
      </c>
      <c r="D15" s="13" t="s">
        <v>146</v>
      </c>
      <c r="E15" s="13" t="s">
        <v>149</v>
      </c>
      <c r="F15" s="2" t="s">
        <v>71</v>
      </c>
      <c r="G15" s="2">
        <v>2</v>
      </c>
      <c r="H15" s="2" t="s">
        <v>1189</v>
      </c>
      <c r="I15" s="2" t="s">
        <v>899</v>
      </c>
      <c r="J15" s="13" t="s">
        <v>444</v>
      </c>
      <c r="K15" s="2" t="s">
        <v>1192</v>
      </c>
      <c r="L15" s="13" t="s">
        <v>1177</v>
      </c>
      <c r="M15" s="13" t="s">
        <v>1071</v>
      </c>
      <c r="N15" s="2" t="s">
        <v>880</v>
      </c>
      <c r="O15" s="10">
        <v>2.5</v>
      </c>
      <c r="P15" s="10"/>
      <c r="Q15" s="10"/>
      <c r="R15" s="20">
        <v>60</v>
      </c>
      <c r="S15" s="20">
        <v>0</v>
      </c>
      <c r="T15" s="20">
        <v>0</v>
      </c>
      <c r="U15" s="48">
        <v>60</v>
      </c>
      <c r="V15" s="48">
        <v>24</v>
      </c>
      <c r="W15" s="24"/>
      <c r="X15" s="24">
        <v>2</v>
      </c>
      <c r="AB15" s="48"/>
      <c r="AF15" s="24">
        <v>5</v>
      </c>
      <c r="AG15">
        <v>2</v>
      </c>
      <c r="AH15">
        <v>0</v>
      </c>
      <c r="AI15">
        <v>0</v>
      </c>
      <c r="AJ15" s="6">
        <v>2</v>
      </c>
      <c r="AK15" s="24"/>
      <c r="BA15" s="6">
        <v>2</v>
      </c>
      <c r="BG15" s="48">
        <v>2</v>
      </c>
      <c r="BH15" s="39"/>
      <c r="BI15" s="39"/>
      <c r="BJ15" s="22"/>
      <c r="BK15" s="37"/>
      <c r="BL15" s="37"/>
      <c r="BM15" s="39"/>
      <c r="BN15" s="48">
        <v>60</v>
      </c>
      <c r="BO15" s="48">
        <v>24</v>
      </c>
      <c r="BZ15">
        <v>1368</v>
      </c>
      <c r="CA15" s="2" t="s">
        <v>1192</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8.xml><?xml version="1.0" encoding="utf-8"?>
<worksheet xmlns="http://schemas.openxmlformats.org/spreadsheetml/2006/main" xmlns:r="http://schemas.openxmlformats.org/officeDocument/2006/relationships">
  <sheetPr>
    <tabColor indexed="27"/>
  </sheetPr>
  <dimension ref="A1:CF16"/>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16.7109375" style="0" customWidth="1"/>
    <col min="10" max="10" width="7.57421875" style="0" customWidth="1"/>
    <col min="11" max="11" width="19.00390625" style="0" customWidth="1"/>
    <col min="12" max="12" width="6.28125" style="0" customWidth="1"/>
    <col min="13" max="13" width="7.57421875" style="0" customWidth="1"/>
    <col min="14" max="14" width="17.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2" width="14.28125" style="0" customWidth="1"/>
    <col min="43" max="44" width="11.8515625" style="0" customWidth="1"/>
    <col min="45" max="45" width="12.57421875" style="0" customWidth="1"/>
    <col min="46" max="48" width="8.8515625" style="0" customWidth="1"/>
    <col min="49" max="49" width="12.57421875" style="0" customWidth="1"/>
    <col min="50" max="50" width="10.7109375" style="0" customWidth="1"/>
    <col min="51" max="51" width="8.8515625" style="0" customWidth="1"/>
    <col min="52" max="52" width="13.421875" style="0" customWidth="1"/>
    <col min="53" max="53" width="8.8515625" style="0" customWidth="1"/>
    <col min="54" max="54" width="9.28125" style="0" customWidth="1"/>
    <col min="55" max="55" width="8.421875" style="0" customWidth="1"/>
    <col min="56" max="56" width="9.8515625" style="0" customWidth="1"/>
    <col min="57" max="57" width="10.00390625" style="0" customWidth="1"/>
    <col min="58" max="58" width="9.8515625" style="0" customWidth="1"/>
    <col min="59" max="59" width="10.8515625" style="0" customWidth="1"/>
    <col min="60" max="60" width="7.8515625" style="0" customWidth="1"/>
    <col min="61" max="61" width="9.8515625" style="0" customWidth="1"/>
    <col min="62" max="62" width="13.00390625" style="0" customWidth="1"/>
    <col min="63" max="65" width="19.00390625" style="0" customWidth="1"/>
    <col min="66" max="66" width="9.28125" style="0" customWidth="1"/>
    <col min="67" max="67" width="9.8515625" style="0" customWidth="1"/>
    <col min="68" max="69" width="11.421875" style="0" customWidth="1"/>
    <col min="70" max="70" width="12.8515625" style="0" customWidth="1"/>
    <col min="71" max="71" width="13.7109375" style="0" customWidth="1"/>
    <col min="72" max="72" width="15.28125" style="0" customWidth="1"/>
    <col min="73" max="73" width="14.00390625" style="0" customWidth="1"/>
    <col min="74" max="74" width="19.7109375" style="0" customWidth="1"/>
    <col min="75" max="75" width="9.8515625" style="0" customWidth="1"/>
    <col min="76" max="76" width="13.140625" style="0" customWidth="1"/>
    <col min="77" max="77" width="13.00390625" style="0" customWidth="1"/>
    <col min="78" max="78" width="5.7109375" style="0" customWidth="1"/>
    <col min="79" max="79" width="21.00390625" style="0" customWidth="1"/>
    <col min="80" max="80" width="9.421875" style="0" customWidth="1"/>
    <col min="81" max="81" width="13.4218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2"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c r="CD3" s="1"/>
    </row>
    <row r="4" spans="1:82"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1</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c r="CD4" s="1"/>
    </row>
    <row r="5" spans="1:82"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c r="CD5" s="1"/>
    </row>
    <row r="6" spans="1:82"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c r="CD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9" spans="1:79" ht="12.75">
      <c r="A9" s="14">
        <v>1366</v>
      </c>
      <c r="B9" s="13" t="s">
        <v>1081</v>
      </c>
      <c r="C9" s="13" t="s">
        <v>1355</v>
      </c>
      <c r="D9" s="13" t="s">
        <v>144</v>
      </c>
      <c r="E9" s="13" t="s">
        <v>154</v>
      </c>
      <c r="F9" s="2" t="s">
        <v>371</v>
      </c>
      <c r="G9" s="2">
        <v>2</v>
      </c>
      <c r="H9" s="2" t="s">
        <v>1538</v>
      </c>
      <c r="I9" s="2" t="s">
        <v>1556</v>
      </c>
      <c r="J9" s="13" t="s">
        <v>444</v>
      </c>
      <c r="K9" s="2" t="s">
        <v>1540</v>
      </c>
      <c r="L9" s="13" t="s">
        <v>1550</v>
      </c>
      <c r="M9" s="13" t="s">
        <v>2</v>
      </c>
      <c r="N9" s="2" t="s">
        <v>709</v>
      </c>
      <c r="O9" s="10">
        <v>1</v>
      </c>
      <c r="P9" s="10"/>
      <c r="Q9" s="10"/>
      <c r="R9" s="20">
        <v>47</v>
      </c>
      <c r="S9" s="20">
        <v>5</v>
      </c>
      <c r="T9" s="20">
        <v>0</v>
      </c>
      <c r="U9" s="48">
        <v>47.25</v>
      </c>
      <c r="V9" s="48">
        <v>47.25</v>
      </c>
      <c r="X9" s="24">
        <v>3.9375</v>
      </c>
      <c r="Y9">
        <v>47</v>
      </c>
      <c r="Z9">
        <v>5</v>
      </c>
      <c r="AA9">
        <v>0</v>
      </c>
      <c r="AB9" s="48">
        <v>47.25</v>
      </c>
      <c r="AC9">
        <v>3</v>
      </c>
      <c r="AD9">
        <v>18</v>
      </c>
      <c r="AE9">
        <v>9</v>
      </c>
      <c r="AF9" s="24">
        <v>3.9375</v>
      </c>
      <c r="AG9">
        <v>3</v>
      </c>
      <c r="AH9">
        <v>18</v>
      </c>
      <c r="AI9">
        <v>9</v>
      </c>
      <c r="AJ9" s="6">
        <v>3.9375</v>
      </c>
      <c r="AP9" s="37"/>
      <c r="AT9" s="6">
        <v>3.9375</v>
      </c>
      <c r="BA9" s="7"/>
      <c r="BG9" s="48">
        <v>3.9375</v>
      </c>
      <c r="BH9" s="39"/>
      <c r="BI9" s="39"/>
      <c r="BJ9" s="22"/>
      <c r="BK9" s="37"/>
      <c r="BL9" s="37"/>
      <c r="BM9" s="39"/>
      <c r="BN9" s="48">
        <f>BO9*O9</f>
        <v>47.25</v>
      </c>
      <c r="BO9" s="48">
        <v>47.25</v>
      </c>
      <c r="BZ9">
        <v>1366</v>
      </c>
      <c r="CA9" s="2" t="s">
        <v>1540</v>
      </c>
    </row>
    <row r="11" spans="1:79" ht="12.75">
      <c r="A11" s="14">
        <v>1367</v>
      </c>
      <c r="B11" s="13" t="s">
        <v>1081</v>
      </c>
      <c r="C11" s="13" t="s">
        <v>1355</v>
      </c>
      <c r="D11" s="13" t="s">
        <v>145</v>
      </c>
      <c r="E11" s="13" t="s">
        <v>152</v>
      </c>
      <c r="F11" s="2" t="s">
        <v>421</v>
      </c>
      <c r="G11" s="2">
        <v>3</v>
      </c>
      <c r="H11" s="2" t="s">
        <v>1538</v>
      </c>
      <c r="I11" s="2" t="s">
        <v>1557</v>
      </c>
      <c r="J11" s="13" t="s">
        <v>444</v>
      </c>
      <c r="K11" s="2" t="s">
        <v>1544</v>
      </c>
      <c r="L11" s="13" t="s">
        <v>1550</v>
      </c>
      <c r="M11" s="13" t="s">
        <v>2</v>
      </c>
      <c r="N11" s="2" t="s">
        <v>959</v>
      </c>
      <c r="O11" s="10">
        <v>1</v>
      </c>
      <c r="P11" s="10"/>
      <c r="Q11" s="10"/>
      <c r="R11" s="20">
        <v>46</v>
      </c>
      <c r="S11" s="20">
        <v>16</v>
      </c>
      <c r="T11" s="20">
        <v>0</v>
      </c>
      <c r="U11" s="48">
        <v>46.8</v>
      </c>
      <c r="V11" s="48">
        <v>46.8</v>
      </c>
      <c r="W11" s="24"/>
      <c r="X11" s="24">
        <v>3.9</v>
      </c>
      <c r="Y11">
        <v>46</v>
      </c>
      <c r="Z11">
        <v>16</v>
      </c>
      <c r="AA11">
        <v>0</v>
      </c>
      <c r="AB11" s="48">
        <v>46.8</v>
      </c>
      <c r="AC11">
        <v>3</v>
      </c>
      <c r="AD11">
        <v>18</v>
      </c>
      <c r="AE11">
        <v>0</v>
      </c>
      <c r="AF11" s="24">
        <v>3.9</v>
      </c>
      <c r="AG11">
        <v>3</v>
      </c>
      <c r="AH11">
        <v>18</v>
      </c>
      <c r="AI11">
        <v>0</v>
      </c>
      <c r="AJ11" s="6">
        <v>3.9</v>
      </c>
      <c r="AK11" s="24"/>
      <c r="BA11" s="7"/>
      <c r="BG11" s="48">
        <v>3.9</v>
      </c>
      <c r="BH11" s="39"/>
      <c r="BI11" s="39"/>
      <c r="BJ11" s="22"/>
      <c r="BK11" s="37"/>
      <c r="BL11" s="37"/>
      <c r="BM11" s="39"/>
      <c r="BN11" s="48">
        <v>46.8</v>
      </c>
      <c r="BO11" s="48">
        <v>46.8</v>
      </c>
      <c r="BZ11">
        <v>1367</v>
      </c>
      <c r="CA11" s="2" t="s">
        <v>1544</v>
      </c>
    </row>
    <row r="13" spans="1:79" ht="12.75">
      <c r="A13" s="14">
        <v>1368</v>
      </c>
      <c r="B13" s="13" t="s">
        <v>1081</v>
      </c>
      <c r="C13" s="13" t="s">
        <v>1355</v>
      </c>
      <c r="D13" s="13" t="s">
        <v>146</v>
      </c>
      <c r="E13" s="13" t="s">
        <v>149</v>
      </c>
      <c r="F13" s="2" t="s">
        <v>75</v>
      </c>
      <c r="G13" s="2">
        <v>3</v>
      </c>
      <c r="H13" s="2" t="s">
        <v>1538</v>
      </c>
      <c r="I13" s="2" t="s">
        <v>1543</v>
      </c>
      <c r="J13" s="13" t="s">
        <v>444</v>
      </c>
      <c r="K13" s="2" t="s">
        <v>1540</v>
      </c>
      <c r="L13" s="13" t="s">
        <v>1550</v>
      </c>
      <c r="M13" s="13" t="s">
        <v>2</v>
      </c>
      <c r="N13" s="2" t="s">
        <v>713</v>
      </c>
      <c r="O13" s="10">
        <v>1</v>
      </c>
      <c r="P13" s="10"/>
      <c r="Q13" s="10"/>
      <c r="R13" s="20">
        <v>49</v>
      </c>
      <c r="S13" s="20">
        <v>19</v>
      </c>
      <c r="T13" s="20">
        <v>0</v>
      </c>
      <c r="U13" s="48">
        <v>49.95</v>
      </c>
      <c r="V13" s="48">
        <v>49.95</v>
      </c>
      <c r="W13" s="24"/>
      <c r="X13" s="24">
        <v>4.1625000000000005</v>
      </c>
      <c r="Y13">
        <v>49</v>
      </c>
      <c r="Z13">
        <v>19</v>
      </c>
      <c r="AA13">
        <v>0</v>
      </c>
      <c r="AB13" s="48">
        <v>49.95</v>
      </c>
      <c r="AF13" s="24">
        <v>4.1625000000000005</v>
      </c>
      <c r="AJ13" s="6">
        <v>4.1625000000000005</v>
      </c>
      <c r="AP13" s="37"/>
      <c r="BA13" s="6">
        <v>4.1625000000000005</v>
      </c>
      <c r="BG13" s="48">
        <v>4.1625000000000005</v>
      </c>
      <c r="BH13" s="39"/>
      <c r="BI13" s="39"/>
      <c r="BJ13" s="22"/>
      <c r="BK13" s="37"/>
      <c r="BL13" s="37"/>
      <c r="BM13" s="39"/>
      <c r="BN13" s="48">
        <v>49.95</v>
      </c>
      <c r="BO13" s="48">
        <v>49.95</v>
      </c>
      <c r="BP13" t="s">
        <v>1554</v>
      </c>
      <c r="BQ13">
        <v>37</v>
      </c>
      <c r="BR13">
        <v>0.11250000000000002</v>
      </c>
      <c r="BS13" s="24">
        <v>4.1625000000000005</v>
      </c>
      <c r="BZ13">
        <v>1368</v>
      </c>
      <c r="CA13" s="2" t="s">
        <v>1540</v>
      </c>
    </row>
    <row r="14" spans="1:79" ht="12.75">
      <c r="A14" s="14">
        <v>1368</v>
      </c>
      <c r="B14" s="13" t="s">
        <v>1081</v>
      </c>
      <c r="C14" s="13" t="s">
        <v>1355</v>
      </c>
      <c r="D14" s="13" t="s">
        <v>146</v>
      </c>
      <c r="E14" s="13" t="s">
        <v>149</v>
      </c>
      <c r="F14" s="2" t="s">
        <v>76</v>
      </c>
      <c r="G14" s="2">
        <v>3</v>
      </c>
      <c r="H14" s="2" t="s">
        <v>1538</v>
      </c>
      <c r="I14" s="2" t="s">
        <v>1542</v>
      </c>
      <c r="J14" s="13" t="s">
        <v>444</v>
      </c>
      <c r="K14" s="2" t="s">
        <v>1540</v>
      </c>
      <c r="L14" s="13" t="s">
        <v>1550</v>
      </c>
      <c r="M14" s="13" t="s">
        <v>2</v>
      </c>
      <c r="N14" s="2" t="s">
        <v>685</v>
      </c>
      <c r="O14" s="10">
        <v>1</v>
      </c>
      <c r="P14" s="10"/>
      <c r="Q14" s="10"/>
      <c r="R14" s="20">
        <v>48</v>
      </c>
      <c r="S14" s="20">
        <v>12</v>
      </c>
      <c r="T14" s="20">
        <v>0</v>
      </c>
      <c r="U14" s="48">
        <v>48.6</v>
      </c>
      <c r="V14" s="48">
        <v>48.6</v>
      </c>
      <c r="W14" s="24"/>
      <c r="X14" s="24">
        <v>4.05</v>
      </c>
      <c r="Y14">
        <v>48</v>
      </c>
      <c r="Z14">
        <v>12</v>
      </c>
      <c r="AA14">
        <v>0</v>
      </c>
      <c r="AB14" s="48">
        <v>48.6</v>
      </c>
      <c r="AF14" s="24">
        <v>4.05</v>
      </c>
      <c r="AJ14" s="6">
        <v>4.05</v>
      </c>
      <c r="AP14" s="37"/>
      <c r="AT14" s="6">
        <v>4.05</v>
      </c>
      <c r="BA14" s="7"/>
      <c r="BG14" s="48">
        <v>4.05</v>
      </c>
      <c r="BH14" s="39"/>
      <c r="BI14" s="39"/>
      <c r="BJ14" s="22"/>
      <c r="BK14" s="37"/>
      <c r="BL14" s="37"/>
      <c r="BM14" s="39"/>
      <c r="BN14" s="48">
        <v>48.599999999999994</v>
      </c>
      <c r="BO14" s="48">
        <v>48.599999999999994</v>
      </c>
      <c r="BP14" t="s">
        <v>1315</v>
      </c>
      <c r="BQ14">
        <v>36</v>
      </c>
      <c r="BR14">
        <v>0.11249999999999999</v>
      </c>
      <c r="BS14" s="24">
        <v>4.05</v>
      </c>
      <c r="BZ14">
        <v>1368</v>
      </c>
      <c r="CA14" s="2" t="s">
        <v>1540</v>
      </c>
    </row>
    <row r="16" spans="1:79" ht="12.75">
      <c r="A16" s="14">
        <v>1369</v>
      </c>
      <c r="B16" s="13" t="s">
        <v>1081</v>
      </c>
      <c r="C16" s="13" t="s">
        <v>1355</v>
      </c>
      <c r="D16" s="13" t="s">
        <v>147</v>
      </c>
      <c r="E16" s="13" t="s">
        <v>157</v>
      </c>
      <c r="F16" s="2" t="s">
        <v>124</v>
      </c>
      <c r="G16" s="2">
        <v>3</v>
      </c>
      <c r="H16" s="2" t="s">
        <v>1538</v>
      </c>
      <c r="I16" s="2" t="s">
        <v>1541</v>
      </c>
      <c r="J16" s="13" t="s">
        <v>444</v>
      </c>
      <c r="K16" s="2" t="s">
        <v>1540</v>
      </c>
      <c r="L16" s="13" t="s">
        <v>1550</v>
      </c>
      <c r="M16" s="13" t="s">
        <v>2</v>
      </c>
      <c r="N16" s="2" t="s">
        <v>2</v>
      </c>
      <c r="O16" s="10">
        <v>1</v>
      </c>
      <c r="P16" s="10"/>
      <c r="Q16" s="10"/>
      <c r="R16" s="20">
        <v>58</v>
      </c>
      <c r="S16" s="20">
        <v>16</v>
      </c>
      <c r="T16" s="20">
        <v>0</v>
      </c>
      <c r="U16" s="48">
        <v>58.8</v>
      </c>
      <c r="V16" s="48">
        <v>58.8</v>
      </c>
      <c r="X16" s="24">
        <v>4.8999999999999995</v>
      </c>
      <c r="Y16">
        <v>58</v>
      </c>
      <c r="Z16">
        <v>16</v>
      </c>
      <c r="AA16">
        <v>0</v>
      </c>
      <c r="AB16" s="48">
        <v>58.8</v>
      </c>
      <c r="AC16">
        <v>4</v>
      </c>
      <c r="AD16">
        <v>18</v>
      </c>
      <c r="AE16">
        <v>0</v>
      </c>
      <c r="AF16" s="24">
        <v>4.8999999999999995</v>
      </c>
      <c r="AG16">
        <v>4</v>
      </c>
      <c r="AH16">
        <v>18</v>
      </c>
      <c r="AI16">
        <v>0</v>
      </c>
      <c r="AJ16" s="6">
        <v>4.8999999999999995</v>
      </c>
      <c r="AK16" s="24"/>
      <c r="BA16" s="7"/>
      <c r="BG16" s="48">
        <v>4.8999999999999995</v>
      </c>
      <c r="BH16" s="39"/>
      <c r="BI16" s="39"/>
      <c r="BJ16" s="22"/>
      <c r="BK16" s="37"/>
      <c r="BL16" s="37"/>
      <c r="BM16" s="39"/>
      <c r="BN16" s="48">
        <v>58.8</v>
      </c>
      <c r="BO16" s="48">
        <v>58.8</v>
      </c>
      <c r="BZ16">
        <v>1369</v>
      </c>
      <c r="CA16" s="2" t="s">
        <v>1540</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19.xml><?xml version="1.0" encoding="utf-8"?>
<worksheet xmlns="http://schemas.openxmlformats.org/spreadsheetml/2006/main" xmlns:r="http://schemas.openxmlformats.org/officeDocument/2006/relationships">
  <sheetPr>
    <tabColor indexed="28"/>
  </sheetPr>
  <dimension ref="A1:CF28"/>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3.00390625" style="0" customWidth="1"/>
    <col min="9" max="9" width="26.421875" style="0" customWidth="1"/>
    <col min="10" max="10" width="7.57421875" style="0" customWidth="1"/>
    <col min="11" max="11" width="24.28125" style="0" customWidth="1"/>
    <col min="12" max="12" width="6.28125" style="0" customWidth="1"/>
    <col min="13" max="13" width="7.57421875" style="0" customWidth="1"/>
    <col min="14" max="14" width="22.14062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2" width="14.28125" style="0" customWidth="1"/>
    <col min="43" max="44" width="11.8515625" style="0" customWidth="1"/>
    <col min="45" max="45" width="12.57421875" style="0" customWidth="1"/>
    <col min="46" max="48" width="8.8515625" style="0" customWidth="1"/>
    <col min="49" max="49" width="12.57421875" style="0" customWidth="1"/>
    <col min="50" max="50" width="10.7109375" style="0" customWidth="1"/>
    <col min="51" max="51" width="8.8515625" style="0" customWidth="1"/>
    <col min="52" max="52" width="13.421875" style="0" customWidth="1"/>
    <col min="53" max="53" width="8.8515625" style="0" customWidth="1"/>
    <col min="54" max="54" width="9.28125" style="0" customWidth="1"/>
    <col min="55" max="55" width="8.421875" style="0" customWidth="1"/>
    <col min="56" max="56" width="9.8515625" style="0" customWidth="1"/>
    <col min="57" max="57" width="10.00390625" style="0" customWidth="1"/>
    <col min="58" max="58" width="9.8515625" style="0" customWidth="1"/>
    <col min="59" max="59" width="10.8515625" style="0" customWidth="1"/>
    <col min="60" max="60" width="7.8515625" style="0" customWidth="1"/>
    <col min="61" max="61" width="9.8515625" style="0" customWidth="1"/>
    <col min="62" max="62" width="13.00390625" style="0" customWidth="1"/>
    <col min="63" max="65" width="19.00390625" style="0" customWidth="1"/>
    <col min="66" max="66" width="9.28125" style="0" customWidth="1"/>
    <col min="67" max="67" width="9.8515625" style="0" customWidth="1"/>
    <col min="68" max="69" width="11.421875" style="0" customWidth="1"/>
    <col min="70" max="70" width="12.8515625" style="0" customWidth="1"/>
    <col min="71" max="71" width="13.7109375" style="0" customWidth="1"/>
    <col min="72" max="72" width="15.28125" style="0" customWidth="1"/>
    <col min="73" max="73" width="14.00390625" style="0" customWidth="1"/>
    <col min="74" max="74" width="19.7109375" style="0" customWidth="1"/>
    <col min="75" max="75" width="9.8515625" style="0" customWidth="1"/>
    <col min="76" max="76" width="13.140625" style="0" customWidth="1"/>
    <col min="77" max="77" width="13.00390625" style="0" customWidth="1"/>
    <col min="78" max="78" width="5.7109375" style="0" customWidth="1"/>
    <col min="79" max="79" width="24.28125" style="0" customWidth="1"/>
    <col min="80" max="80" width="9.421875" style="0" customWidth="1"/>
    <col min="81" max="81" width="13.4218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2"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c r="CD3" s="1"/>
    </row>
    <row r="4" spans="1:82"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1</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c r="CD4" s="1"/>
    </row>
    <row r="5" spans="1:82"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c r="CD5" s="1"/>
    </row>
    <row r="6" spans="1:82"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c r="CD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8" spans="1:79" ht="12.75">
      <c r="A8" s="13"/>
      <c r="B8" s="13"/>
      <c r="C8" s="13"/>
      <c r="D8" s="13"/>
      <c r="E8" s="17"/>
      <c r="F8" s="20"/>
      <c r="G8" s="17"/>
      <c r="H8" s="2"/>
      <c r="I8" s="2"/>
      <c r="J8" s="13"/>
      <c r="K8" s="17"/>
      <c r="L8" s="15"/>
      <c r="M8" s="15"/>
      <c r="N8" s="2"/>
      <c r="O8" s="10"/>
      <c r="P8" s="10"/>
      <c r="Q8" s="10"/>
      <c r="R8" s="27"/>
      <c r="S8" s="20"/>
      <c r="T8" s="20"/>
      <c r="U8" s="24"/>
      <c r="V8" s="24"/>
      <c r="W8" s="24"/>
      <c r="X8" s="24"/>
      <c r="AJ8" s="6"/>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22"/>
      <c r="BK8" s="16"/>
      <c r="BL8" s="16"/>
      <c r="BM8" s="16"/>
      <c r="BP8" s="37"/>
      <c r="BQ8" s="37"/>
      <c r="BR8" s="37"/>
      <c r="BS8" s="37"/>
      <c r="BT8" s="37"/>
      <c r="BU8" s="35"/>
      <c r="BV8" s="35"/>
      <c r="BW8" s="16"/>
      <c r="BX8" s="35"/>
      <c r="BY8" s="35"/>
      <c r="CA8" s="17"/>
    </row>
    <row r="9" spans="1:79" ht="12.75">
      <c r="A9" s="14">
        <v>1360</v>
      </c>
      <c r="B9" s="13" t="s">
        <v>1081</v>
      </c>
      <c r="C9" s="13" t="s">
        <v>1355</v>
      </c>
      <c r="D9" s="13" t="s">
        <v>140</v>
      </c>
      <c r="E9" s="13" t="s">
        <v>163</v>
      </c>
      <c r="F9" s="2" t="s">
        <v>204</v>
      </c>
      <c r="G9" s="2">
        <v>2</v>
      </c>
      <c r="H9" s="2" t="s">
        <v>739</v>
      </c>
      <c r="I9" s="2" t="s">
        <v>744</v>
      </c>
      <c r="J9" s="13" t="s">
        <v>444</v>
      </c>
      <c r="K9" s="2" t="s">
        <v>741</v>
      </c>
      <c r="L9" s="13" t="s">
        <v>738</v>
      </c>
      <c r="M9" s="13" t="s">
        <v>2</v>
      </c>
      <c r="N9" s="2" t="s">
        <v>1605</v>
      </c>
      <c r="O9" s="10">
        <v>1</v>
      </c>
      <c r="P9" s="10"/>
      <c r="Q9" s="10"/>
      <c r="R9" s="20">
        <v>14</v>
      </c>
      <c r="S9" s="20">
        <v>8</v>
      </c>
      <c r="T9" s="20">
        <v>0</v>
      </c>
      <c r="U9" s="48">
        <v>14.4</v>
      </c>
      <c r="V9" s="48">
        <v>14.4</v>
      </c>
      <c r="W9" s="24"/>
      <c r="X9" s="24">
        <v>1.2</v>
      </c>
      <c r="Y9">
        <v>14</v>
      </c>
      <c r="Z9">
        <v>8</v>
      </c>
      <c r="AA9">
        <v>0</v>
      </c>
      <c r="AB9" s="48">
        <v>14.4</v>
      </c>
      <c r="AJ9" s="6">
        <v>1.2</v>
      </c>
      <c r="AK9" s="38"/>
      <c r="BA9" s="6">
        <v>1.2</v>
      </c>
      <c r="BC9" s="37"/>
      <c r="BD9" s="37"/>
      <c r="BE9" s="37"/>
      <c r="BF9" s="37"/>
      <c r="BG9" s="48">
        <v>1.2</v>
      </c>
      <c r="BH9" s="39"/>
      <c r="BI9" s="39"/>
      <c r="BJ9" s="22"/>
      <c r="BK9" s="37"/>
      <c r="BL9" s="37"/>
      <c r="BM9" s="39"/>
      <c r="BN9" s="48">
        <f>BO9*O9</f>
        <v>14.399999999999999</v>
      </c>
      <c r="BO9" s="48">
        <v>14.399999999999999</v>
      </c>
      <c r="BZ9">
        <v>1360</v>
      </c>
      <c r="CA9" s="2" t="s">
        <v>741</v>
      </c>
    </row>
    <row r="11" spans="1:79" ht="12.75">
      <c r="A11" s="14">
        <v>1360</v>
      </c>
      <c r="B11" s="13" t="s">
        <v>1168</v>
      </c>
      <c r="C11" s="13" t="s">
        <v>1355</v>
      </c>
      <c r="D11" s="13" t="s">
        <v>140</v>
      </c>
      <c r="E11" s="13" t="s">
        <v>165</v>
      </c>
      <c r="F11" s="2" t="s">
        <v>222</v>
      </c>
      <c r="G11" s="2">
        <v>1</v>
      </c>
      <c r="H11" s="2" t="s">
        <v>739</v>
      </c>
      <c r="I11" s="2" t="s">
        <v>1449</v>
      </c>
      <c r="J11" s="13" t="s">
        <v>444</v>
      </c>
      <c r="K11" s="2" t="s">
        <v>742</v>
      </c>
      <c r="L11" s="13" t="s">
        <v>752</v>
      </c>
      <c r="M11" s="13" t="s">
        <v>1424</v>
      </c>
      <c r="N11" s="2" t="s">
        <v>880</v>
      </c>
      <c r="O11" s="10">
        <v>5</v>
      </c>
      <c r="P11" s="10"/>
      <c r="Q11" s="10"/>
      <c r="R11" s="20">
        <v>75</v>
      </c>
      <c r="S11" s="20">
        <v>0</v>
      </c>
      <c r="T11" s="20">
        <v>0</v>
      </c>
      <c r="U11" s="48">
        <v>75</v>
      </c>
      <c r="V11" s="48">
        <v>15</v>
      </c>
      <c r="W11" s="24"/>
      <c r="X11" s="24">
        <v>1.25</v>
      </c>
      <c r="Y11">
        <v>15</v>
      </c>
      <c r="Z11">
        <v>0</v>
      </c>
      <c r="AA11">
        <v>0</v>
      </c>
      <c r="AB11" s="48">
        <v>15</v>
      </c>
      <c r="AJ11" s="6">
        <v>1.25</v>
      </c>
      <c r="BA11" s="6">
        <v>1.25</v>
      </c>
      <c r="BC11" s="37"/>
      <c r="BD11" s="37"/>
      <c r="BE11" s="37"/>
      <c r="BF11" s="37"/>
      <c r="BG11" s="48">
        <v>1.25</v>
      </c>
      <c r="BK11" s="37"/>
      <c r="BN11" s="48">
        <f>BO11*O11</f>
        <v>75</v>
      </c>
      <c r="BO11" s="48">
        <v>15</v>
      </c>
      <c r="BZ11">
        <v>1360</v>
      </c>
      <c r="CA11" s="2" t="s">
        <v>742</v>
      </c>
    </row>
    <row r="13" spans="1:79" ht="12.75">
      <c r="A13" s="14">
        <v>1366</v>
      </c>
      <c r="B13" s="13" t="s">
        <v>1081</v>
      </c>
      <c r="C13" s="13" t="s">
        <v>1355</v>
      </c>
      <c r="D13" s="13" t="s">
        <v>144</v>
      </c>
      <c r="E13" s="13" t="s">
        <v>155</v>
      </c>
      <c r="F13" s="2" t="s">
        <v>374</v>
      </c>
      <c r="G13" s="2">
        <v>1</v>
      </c>
      <c r="H13" s="2" t="s">
        <v>739</v>
      </c>
      <c r="I13" s="2" t="s">
        <v>750</v>
      </c>
      <c r="J13" s="13" t="s">
        <v>444</v>
      </c>
      <c r="K13" s="2" t="s">
        <v>742</v>
      </c>
      <c r="L13" s="13" t="s">
        <v>752</v>
      </c>
      <c r="M13" s="13" t="s">
        <v>1424</v>
      </c>
      <c r="N13" s="2" t="s">
        <v>878</v>
      </c>
      <c r="O13" s="10">
        <v>2.5</v>
      </c>
      <c r="P13" s="10"/>
      <c r="Q13" s="10"/>
      <c r="R13" s="20">
        <v>51</v>
      </c>
      <c r="S13" s="20">
        <v>0</v>
      </c>
      <c r="T13" s="20">
        <v>0</v>
      </c>
      <c r="U13" s="48">
        <v>51</v>
      </c>
      <c r="V13" s="48">
        <v>20.4</v>
      </c>
      <c r="W13" s="24"/>
      <c r="X13" s="24">
        <v>1.7</v>
      </c>
      <c r="Y13">
        <v>20</v>
      </c>
      <c r="Z13">
        <v>8</v>
      </c>
      <c r="AA13">
        <v>0</v>
      </c>
      <c r="AB13" s="48">
        <v>20.4</v>
      </c>
      <c r="AF13" s="24">
        <v>4.25</v>
      </c>
      <c r="AG13">
        <v>1</v>
      </c>
      <c r="AH13">
        <v>14</v>
      </c>
      <c r="AI13">
        <v>0</v>
      </c>
      <c r="AJ13" s="6">
        <v>1.7</v>
      </c>
      <c r="AP13" s="37"/>
      <c r="BA13" s="6">
        <v>1.7</v>
      </c>
      <c r="BG13" s="48">
        <v>1.7</v>
      </c>
      <c r="BH13" s="39"/>
      <c r="BI13" s="39"/>
      <c r="BJ13" s="22"/>
      <c r="BK13" s="37"/>
      <c r="BL13" s="37"/>
      <c r="BM13" s="39"/>
      <c r="BN13" s="48">
        <f>BO13*O13</f>
        <v>51</v>
      </c>
      <c r="BO13" s="48">
        <v>20.4</v>
      </c>
      <c r="BZ13">
        <v>1366</v>
      </c>
      <c r="CA13" s="2" t="s">
        <v>742</v>
      </c>
    </row>
    <row r="15" spans="1:79" ht="12.75">
      <c r="A15" s="14">
        <v>1366</v>
      </c>
      <c r="B15" s="13" t="s">
        <v>1168</v>
      </c>
      <c r="C15" s="13" t="s">
        <v>1355</v>
      </c>
      <c r="D15" s="13" t="s">
        <v>144</v>
      </c>
      <c r="E15" s="13" t="s">
        <v>158</v>
      </c>
      <c r="F15" s="2" t="s">
        <v>386</v>
      </c>
      <c r="G15" s="2">
        <v>2</v>
      </c>
      <c r="H15" s="2" t="s">
        <v>739</v>
      </c>
      <c r="I15" s="2" t="s">
        <v>748</v>
      </c>
      <c r="J15" s="13" t="s">
        <v>444</v>
      </c>
      <c r="K15" s="2" t="s">
        <v>741</v>
      </c>
      <c r="L15" s="13" t="s">
        <v>738</v>
      </c>
      <c r="M15" s="13" t="s">
        <v>2</v>
      </c>
      <c r="N15" s="2" t="s">
        <v>878</v>
      </c>
      <c r="O15" s="10">
        <v>2.5</v>
      </c>
      <c r="P15" s="10"/>
      <c r="Q15" s="10"/>
      <c r="R15" s="20">
        <v>54</v>
      </c>
      <c r="S15" s="20">
        <v>0</v>
      </c>
      <c r="T15" s="20">
        <v>0</v>
      </c>
      <c r="U15" s="48">
        <v>54</v>
      </c>
      <c r="V15" s="48">
        <v>21.6</v>
      </c>
      <c r="W15" s="24"/>
      <c r="X15" s="24">
        <v>1.8</v>
      </c>
      <c r="AB15" s="48"/>
      <c r="AF15" s="24">
        <v>4.5</v>
      </c>
      <c r="AG15">
        <v>1</v>
      </c>
      <c r="AH15">
        <v>16</v>
      </c>
      <c r="AI15">
        <v>0</v>
      </c>
      <c r="AJ15" s="6">
        <v>1.8</v>
      </c>
      <c r="AK15" s="24"/>
      <c r="AP15" s="37"/>
      <c r="BA15" s="6">
        <v>1.8</v>
      </c>
      <c r="BG15" s="48">
        <v>1.8</v>
      </c>
      <c r="BH15" s="39"/>
      <c r="BI15" s="39"/>
      <c r="BJ15" s="22"/>
      <c r="BK15" s="37"/>
      <c r="BL15" s="37"/>
      <c r="BM15" s="39"/>
      <c r="BN15" s="48">
        <f>BO15*O15</f>
        <v>54</v>
      </c>
      <c r="BO15" s="48">
        <v>21.6</v>
      </c>
      <c r="BZ15">
        <v>1366</v>
      </c>
      <c r="CA15" s="2" t="s">
        <v>741</v>
      </c>
    </row>
    <row r="17" spans="1:79" ht="12.75">
      <c r="A17" s="14">
        <v>1367</v>
      </c>
      <c r="B17" s="13" t="s">
        <v>1081</v>
      </c>
      <c r="C17" s="13" t="s">
        <v>1355</v>
      </c>
      <c r="D17" s="13" t="s">
        <v>145</v>
      </c>
      <c r="E17" s="13" t="s">
        <v>151</v>
      </c>
      <c r="F17" s="2" t="s">
        <v>414</v>
      </c>
      <c r="G17" s="2">
        <v>2</v>
      </c>
      <c r="H17" s="2" t="s">
        <v>739</v>
      </c>
      <c r="I17" s="2" t="s">
        <v>745</v>
      </c>
      <c r="J17" s="13" t="s">
        <v>444</v>
      </c>
      <c r="K17" s="2" t="s">
        <v>742</v>
      </c>
      <c r="L17" s="13" t="s">
        <v>752</v>
      </c>
      <c r="M17" s="13" t="s">
        <v>1424</v>
      </c>
      <c r="N17" s="2" t="s">
        <v>1565</v>
      </c>
      <c r="O17" s="10">
        <v>1</v>
      </c>
      <c r="P17" s="10"/>
      <c r="Q17" s="10"/>
      <c r="R17" s="20">
        <v>20</v>
      </c>
      <c r="S17" s="20">
        <v>8</v>
      </c>
      <c r="T17" s="20">
        <v>0</v>
      </c>
      <c r="U17" s="48">
        <v>20.4</v>
      </c>
      <c r="V17" s="48">
        <v>20.4</v>
      </c>
      <c r="X17" s="24">
        <v>1.7</v>
      </c>
      <c r="Y17">
        <v>20</v>
      </c>
      <c r="Z17">
        <v>8</v>
      </c>
      <c r="AA17">
        <v>0</v>
      </c>
      <c r="AB17" s="48">
        <v>20.4</v>
      </c>
      <c r="AC17">
        <v>1</v>
      </c>
      <c r="AD17">
        <v>14</v>
      </c>
      <c r="AE17">
        <v>0</v>
      </c>
      <c r="AF17" s="24">
        <v>1.7</v>
      </c>
      <c r="AG17">
        <v>1</v>
      </c>
      <c r="AH17">
        <v>14</v>
      </c>
      <c r="AI17">
        <v>0</v>
      </c>
      <c r="AJ17" s="6">
        <v>1.7</v>
      </c>
      <c r="BA17" s="6">
        <v>1.7</v>
      </c>
      <c r="BG17" s="48">
        <v>1.7</v>
      </c>
      <c r="BH17" s="39"/>
      <c r="BI17" s="39"/>
      <c r="BJ17" s="22"/>
      <c r="BK17" s="37"/>
      <c r="BL17" s="37"/>
      <c r="BM17" s="39"/>
      <c r="BN17" s="48">
        <f>BO17*O17</f>
        <v>20.4</v>
      </c>
      <c r="BO17" s="48">
        <v>20.4</v>
      </c>
      <c r="BZ17">
        <v>1367</v>
      </c>
      <c r="CA17" s="2" t="s">
        <v>742</v>
      </c>
    </row>
    <row r="19" spans="1:79" ht="12.75">
      <c r="A19" s="14">
        <v>1367</v>
      </c>
      <c r="B19" s="13" t="s">
        <v>1168</v>
      </c>
      <c r="C19" s="13" t="s">
        <v>1355</v>
      </c>
      <c r="D19" s="13" t="s">
        <v>145</v>
      </c>
      <c r="E19" s="13" t="s">
        <v>156</v>
      </c>
      <c r="F19" s="2" t="s">
        <v>32</v>
      </c>
      <c r="G19" s="2">
        <v>2</v>
      </c>
      <c r="H19" s="2" t="s">
        <v>739</v>
      </c>
      <c r="I19" s="2" t="s">
        <v>747</v>
      </c>
      <c r="J19" s="13" t="s">
        <v>444</v>
      </c>
      <c r="K19" s="2" t="s">
        <v>742</v>
      </c>
      <c r="L19" s="13" t="s">
        <v>752</v>
      </c>
      <c r="M19" s="13" t="s">
        <v>1424</v>
      </c>
      <c r="N19" s="2" t="s">
        <v>880</v>
      </c>
      <c r="O19" s="10">
        <v>2.5</v>
      </c>
      <c r="P19" s="10"/>
      <c r="Q19" s="10"/>
      <c r="R19" s="20">
        <v>54</v>
      </c>
      <c r="S19" s="20">
        <v>0</v>
      </c>
      <c r="T19" s="20">
        <v>0</v>
      </c>
      <c r="U19" s="48">
        <v>54</v>
      </c>
      <c r="V19" s="48">
        <v>21.6</v>
      </c>
      <c r="X19" s="24">
        <v>1.8</v>
      </c>
      <c r="AF19" s="24">
        <v>4.5</v>
      </c>
      <c r="AG19">
        <v>1</v>
      </c>
      <c r="AH19">
        <v>16</v>
      </c>
      <c r="AI19">
        <v>0</v>
      </c>
      <c r="AJ19" s="6">
        <v>1.8</v>
      </c>
      <c r="BA19" s="6">
        <v>1.8</v>
      </c>
      <c r="BG19" s="48">
        <v>1.8</v>
      </c>
      <c r="BH19" s="39"/>
      <c r="BI19" s="39"/>
      <c r="BJ19" s="22"/>
      <c r="BK19" s="37"/>
      <c r="BL19" s="37"/>
      <c r="BM19" s="39"/>
      <c r="BN19" s="48">
        <v>54</v>
      </c>
      <c r="BO19" s="48">
        <v>21.6</v>
      </c>
      <c r="BZ19">
        <v>1367</v>
      </c>
      <c r="CA19" s="2" t="s">
        <v>742</v>
      </c>
    </row>
    <row r="20" spans="1:79" ht="12.75">
      <c r="A20" s="14">
        <v>1367</v>
      </c>
      <c r="B20" s="13" t="s">
        <v>1168</v>
      </c>
      <c r="C20" s="13" t="s">
        <v>1355</v>
      </c>
      <c r="D20" s="13" t="s">
        <v>145</v>
      </c>
      <c r="E20" s="13" t="s">
        <v>156</v>
      </c>
      <c r="F20" s="2" t="s">
        <v>34</v>
      </c>
      <c r="G20" s="2">
        <v>2</v>
      </c>
      <c r="H20" s="2" t="s">
        <v>739</v>
      </c>
      <c r="I20" s="2" t="s">
        <v>1453</v>
      </c>
      <c r="J20" s="13" t="s">
        <v>444</v>
      </c>
      <c r="K20" s="2" t="s">
        <v>742</v>
      </c>
      <c r="L20" s="13" t="s">
        <v>752</v>
      </c>
      <c r="M20" s="13" t="s">
        <v>1424</v>
      </c>
      <c r="N20" s="2" t="s">
        <v>1561</v>
      </c>
      <c r="O20" s="10">
        <v>1</v>
      </c>
      <c r="P20" s="10"/>
      <c r="Q20" s="10"/>
      <c r="R20" s="20">
        <v>20</v>
      </c>
      <c r="S20" s="20">
        <v>8</v>
      </c>
      <c r="T20" s="20">
        <v>0</v>
      </c>
      <c r="U20" s="48">
        <v>20.4</v>
      </c>
      <c r="V20" s="48">
        <v>20.4</v>
      </c>
      <c r="X20" s="24">
        <v>1.7</v>
      </c>
      <c r="Y20">
        <v>20</v>
      </c>
      <c r="Z20">
        <v>8</v>
      </c>
      <c r="AA20">
        <v>0</v>
      </c>
      <c r="AB20" s="48">
        <v>20.4</v>
      </c>
      <c r="AC20">
        <v>1</v>
      </c>
      <c r="AD20">
        <v>14</v>
      </c>
      <c r="AE20">
        <v>0</v>
      </c>
      <c r="AF20" s="24">
        <v>1.7</v>
      </c>
      <c r="AG20">
        <v>1</v>
      </c>
      <c r="AH20">
        <v>14</v>
      </c>
      <c r="AI20">
        <v>0</v>
      </c>
      <c r="AJ20" s="6">
        <v>1.7</v>
      </c>
      <c r="BA20" s="6">
        <v>1.7</v>
      </c>
      <c r="BG20" s="48">
        <v>1.7</v>
      </c>
      <c r="BH20" s="39"/>
      <c r="BI20" s="39"/>
      <c r="BJ20" s="22"/>
      <c r="BK20" s="37"/>
      <c r="BL20" s="37"/>
      <c r="BM20" s="39"/>
      <c r="BN20" s="48">
        <v>20.4</v>
      </c>
      <c r="BO20" s="48">
        <v>20.4</v>
      </c>
      <c r="BZ20">
        <v>1367</v>
      </c>
      <c r="CA20" s="2" t="s">
        <v>742</v>
      </c>
    </row>
    <row r="21" spans="1:79" ht="12.75">
      <c r="A21" s="14">
        <v>1367</v>
      </c>
      <c r="B21" s="13" t="s">
        <v>1168</v>
      </c>
      <c r="C21" s="13" t="s">
        <v>1355</v>
      </c>
      <c r="D21" s="13" t="s">
        <v>145</v>
      </c>
      <c r="E21" s="13" t="s">
        <v>156</v>
      </c>
      <c r="F21" s="2" t="s">
        <v>35</v>
      </c>
      <c r="G21" s="2">
        <v>2</v>
      </c>
      <c r="H21" s="2" t="s">
        <v>739</v>
      </c>
      <c r="I21" s="2" t="s">
        <v>1453</v>
      </c>
      <c r="J21" s="13" t="s">
        <v>444</v>
      </c>
      <c r="K21" s="2" t="s">
        <v>742</v>
      </c>
      <c r="L21" s="13" t="s">
        <v>752</v>
      </c>
      <c r="M21" s="13" t="s">
        <v>1424</v>
      </c>
      <c r="N21" s="2" t="s">
        <v>1565</v>
      </c>
      <c r="O21" s="10">
        <v>1</v>
      </c>
      <c r="P21" s="10"/>
      <c r="Q21" s="10"/>
      <c r="R21" s="20">
        <v>20</v>
      </c>
      <c r="S21" s="20">
        <v>8</v>
      </c>
      <c r="T21" s="20">
        <v>0</v>
      </c>
      <c r="U21" s="48">
        <v>20.4</v>
      </c>
      <c r="V21" s="48">
        <v>20.4</v>
      </c>
      <c r="X21" s="24">
        <v>1.7</v>
      </c>
      <c r="Y21">
        <v>20</v>
      </c>
      <c r="Z21">
        <v>8</v>
      </c>
      <c r="AA21">
        <v>0</v>
      </c>
      <c r="AB21" s="48">
        <v>20.4</v>
      </c>
      <c r="AC21">
        <v>1</v>
      </c>
      <c r="AD21">
        <v>14</v>
      </c>
      <c r="AE21">
        <v>0</v>
      </c>
      <c r="AF21" s="24">
        <v>1.7</v>
      </c>
      <c r="AG21">
        <v>1</v>
      </c>
      <c r="AH21">
        <v>14</v>
      </c>
      <c r="AI21">
        <v>0</v>
      </c>
      <c r="AJ21" s="6">
        <v>1.7</v>
      </c>
      <c r="BA21" s="6">
        <v>1.7</v>
      </c>
      <c r="BG21" s="48">
        <v>1.7</v>
      </c>
      <c r="BH21" s="39"/>
      <c r="BI21" s="39"/>
      <c r="BJ21" s="22"/>
      <c r="BK21" s="37"/>
      <c r="BL21" s="37"/>
      <c r="BM21" s="39"/>
      <c r="BN21" s="48">
        <v>20.4</v>
      </c>
      <c r="BO21" s="48">
        <v>20.4</v>
      </c>
      <c r="BZ21">
        <v>1367</v>
      </c>
      <c r="CA21" s="2" t="s">
        <v>742</v>
      </c>
    </row>
    <row r="23" spans="1:79" ht="12.75">
      <c r="A23" s="14">
        <v>1368</v>
      </c>
      <c r="B23" s="13" t="s">
        <v>1081</v>
      </c>
      <c r="C23" s="13" t="s">
        <v>1355</v>
      </c>
      <c r="D23" s="13" t="s">
        <v>146</v>
      </c>
      <c r="E23" s="13" t="s">
        <v>149</v>
      </c>
      <c r="F23" s="2" t="s">
        <v>73</v>
      </c>
      <c r="G23" s="2">
        <v>2</v>
      </c>
      <c r="H23" s="2" t="s">
        <v>739</v>
      </c>
      <c r="I23" s="2" t="s">
        <v>1452</v>
      </c>
      <c r="J23" s="13" t="s">
        <v>444</v>
      </c>
      <c r="K23" s="2" t="s">
        <v>742</v>
      </c>
      <c r="L23" s="13" t="s">
        <v>752</v>
      </c>
      <c r="M23" s="13" t="s">
        <v>1424</v>
      </c>
      <c r="N23" s="2" t="s">
        <v>1566</v>
      </c>
      <c r="O23" s="10">
        <v>1</v>
      </c>
      <c r="P23" s="10"/>
      <c r="Q23" s="10"/>
      <c r="R23" s="20">
        <v>21</v>
      </c>
      <c r="S23" s="20">
        <v>12</v>
      </c>
      <c r="T23" s="20">
        <v>0</v>
      </c>
      <c r="U23" s="48">
        <v>21.6</v>
      </c>
      <c r="V23" s="48">
        <v>21.6</v>
      </c>
      <c r="W23" s="24"/>
      <c r="X23" s="24">
        <v>1.8</v>
      </c>
      <c r="Y23">
        <v>21</v>
      </c>
      <c r="Z23">
        <v>12</v>
      </c>
      <c r="AA23">
        <v>0</v>
      </c>
      <c r="AB23" s="48">
        <v>21.6</v>
      </c>
      <c r="AC23">
        <v>1</v>
      </c>
      <c r="AD23">
        <v>16</v>
      </c>
      <c r="AE23">
        <v>0</v>
      </c>
      <c r="AF23" s="24">
        <v>1.8</v>
      </c>
      <c r="AG23">
        <v>1</v>
      </c>
      <c r="AH23">
        <v>16</v>
      </c>
      <c r="AI23">
        <v>0</v>
      </c>
      <c r="AJ23" s="6">
        <v>1.8</v>
      </c>
      <c r="AK23" s="24"/>
      <c r="BA23" s="6">
        <v>1.8</v>
      </c>
      <c r="BG23" s="48">
        <v>1.8</v>
      </c>
      <c r="BH23" s="39"/>
      <c r="BI23" s="39"/>
      <c r="BJ23" s="22"/>
      <c r="BK23" s="37"/>
      <c r="BL23" s="37"/>
      <c r="BM23" s="39"/>
      <c r="BN23" s="48">
        <v>21.6</v>
      </c>
      <c r="BO23" s="48">
        <v>21.6</v>
      </c>
      <c r="BZ23">
        <v>1368</v>
      </c>
      <c r="CA23" s="2" t="s">
        <v>742</v>
      </c>
    </row>
    <row r="25" spans="1:79" ht="12.75">
      <c r="A25" s="14">
        <v>1368</v>
      </c>
      <c r="B25" s="13" t="s">
        <v>1168</v>
      </c>
      <c r="C25" s="13" t="s">
        <v>1355</v>
      </c>
      <c r="D25" s="13" t="s">
        <v>146</v>
      </c>
      <c r="E25" s="13" t="s">
        <v>154</v>
      </c>
      <c r="F25" s="2" t="s">
        <v>89</v>
      </c>
      <c r="G25" s="2">
        <v>2</v>
      </c>
      <c r="H25" s="2" t="s">
        <v>739</v>
      </c>
      <c r="I25" s="2" t="s">
        <v>749</v>
      </c>
      <c r="J25" s="13" t="s">
        <v>444</v>
      </c>
      <c r="K25" s="2" t="s">
        <v>742</v>
      </c>
      <c r="L25" s="13" t="s">
        <v>752</v>
      </c>
      <c r="M25" s="13" t="s">
        <v>1424</v>
      </c>
      <c r="N25" s="2" t="s">
        <v>880</v>
      </c>
      <c r="O25" s="10">
        <v>5</v>
      </c>
      <c r="P25" s="10"/>
      <c r="Q25" s="10"/>
      <c r="R25" s="20">
        <v>105</v>
      </c>
      <c r="S25" s="20">
        <v>0</v>
      </c>
      <c r="T25" s="20">
        <v>0</v>
      </c>
      <c r="U25" s="48">
        <v>105</v>
      </c>
      <c r="V25" s="48">
        <v>21</v>
      </c>
      <c r="W25" s="24"/>
      <c r="X25" s="24">
        <v>1.75</v>
      </c>
      <c r="Y25">
        <v>21</v>
      </c>
      <c r="Z25">
        <v>0</v>
      </c>
      <c r="AA25">
        <v>0</v>
      </c>
      <c r="AB25" s="48">
        <v>21</v>
      </c>
      <c r="AF25" s="24">
        <v>8.75</v>
      </c>
      <c r="AG25">
        <v>1</v>
      </c>
      <c r="AH25">
        <v>15</v>
      </c>
      <c r="AI25">
        <v>0</v>
      </c>
      <c r="AJ25" s="6">
        <v>1.75</v>
      </c>
      <c r="BA25" s="6">
        <v>1.75</v>
      </c>
      <c r="BG25" s="48">
        <v>1.75</v>
      </c>
      <c r="BH25" s="39"/>
      <c r="BI25" s="39"/>
      <c r="BJ25" s="22"/>
      <c r="BK25" s="37"/>
      <c r="BL25" s="37"/>
      <c r="BM25" s="39"/>
      <c r="BN25" s="48">
        <v>105</v>
      </c>
      <c r="BO25" s="48">
        <v>21</v>
      </c>
      <c r="BZ25">
        <v>1368</v>
      </c>
      <c r="CA25" s="2" t="s">
        <v>742</v>
      </c>
    </row>
    <row r="26" spans="1:79" ht="12.75">
      <c r="A26" s="14">
        <v>1368</v>
      </c>
      <c r="B26" s="13" t="s">
        <v>1168</v>
      </c>
      <c r="C26" s="13" t="s">
        <v>1355</v>
      </c>
      <c r="D26" s="13" t="s">
        <v>146</v>
      </c>
      <c r="E26" s="13" t="s">
        <v>154</v>
      </c>
      <c r="F26" s="2" t="s">
        <v>91</v>
      </c>
      <c r="G26" s="2">
        <v>2</v>
      </c>
      <c r="H26" s="2" t="s">
        <v>739</v>
      </c>
      <c r="I26" s="2" t="s">
        <v>746</v>
      </c>
      <c r="J26" s="13" t="s">
        <v>444</v>
      </c>
      <c r="K26" s="2" t="s">
        <v>742</v>
      </c>
      <c r="L26" s="13" t="s">
        <v>752</v>
      </c>
      <c r="M26" s="13" t="s">
        <v>1424</v>
      </c>
      <c r="N26" s="2" t="s">
        <v>1561</v>
      </c>
      <c r="O26" s="10">
        <v>1</v>
      </c>
      <c r="P26" s="10"/>
      <c r="Q26" s="10"/>
      <c r="R26" s="20">
        <v>21</v>
      </c>
      <c r="S26" s="20">
        <v>0</v>
      </c>
      <c r="T26" s="20">
        <v>0</v>
      </c>
      <c r="U26" s="48">
        <v>21</v>
      </c>
      <c r="V26" s="48">
        <v>21</v>
      </c>
      <c r="W26" s="24"/>
      <c r="X26" s="24">
        <v>1.75</v>
      </c>
      <c r="Y26">
        <v>21</v>
      </c>
      <c r="Z26">
        <v>0</v>
      </c>
      <c r="AA26">
        <v>0</v>
      </c>
      <c r="AB26" s="48">
        <v>21</v>
      </c>
      <c r="AC26">
        <v>1</v>
      </c>
      <c r="AD26">
        <v>15</v>
      </c>
      <c r="AE26">
        <v>0</v>
      </c>
      <c r="AF26" s="24">
        <v>1.75</v>
      </c>
      <c r="AG26">
        <v>1</v>
      </c>
      <c r="AH26">
        <v>15</v>
      </c>
      <c r="AI26">
        <v>0</v>
      </c>
      <c r="AJ26" s="6">
        <v>1.75</v>
      </c>
      <c r="BA26" s="6">
        <v>1.75</v>
      </c>
      <c r="BG26" s="48">
        <v>1.75</v>
      </c>
      <c r="BH26" s="39"/>
      <c r="BI26" s="39"/>
      <c r="BJ26" s="22"/>
      <c r="BK26" s="37"/>
      <c r="BL26" s="37"/>
      <c r="BM26" s="39"/>
      <c r="BN26" s="48">
        <v>21</v>
      </c>
      <c r="BO26" s="48">
        <v>21</v>
      </c>
      <c r="BZ26">
        <v>1368</v>
      </c>
      <c r="CA26" s="2" t="s">
        <v>742</v>
      </c>
    </row>
    <row r="27" spans="1:79" ht="12.75">
      <c r="A27" s="14">
        <v>1368</v>
      </c>
      <c r="B27" s="13" t="s">
        <v>1168</v>
      </c>
      <c r="C27" s="13" t="s">
        <v>1355</v>
      </c>
      <c r="D27" s="13" t="s">
        <v>146</v>
      </c>
      <c r="E27" s="13" t="s">
        <v>154</v>
      </c>
      <c r="F27" s="2" t="s">
        <v>92</v>
      </c>
      <c r="G27" s="2">
        <v>2</v>
      </c>
      <c r="H27" s="2" t="s">
        <v>739</v>
      </c>
      <c r="I27" s="2" t="s">
        <v>746</v>
      </c>
      <c r="J27" s="13" t="s">
        <v>444</v>
      </c>
      <c r="K27" s="2" t="s">
        <v>742</v>
      </c>
      <c r="L27" s="13" t="s">
        <v>752</v>
      </c>
      <c r="M27" s="13" t="s">
        <v>1424</v>
      </c>
      <c r="N27" s="2" t="s">
        <v>1565</v>
      </c>
      <c r="O27" s="10">
        <v>1</v>
      </c>
      <c r="P27" s="10"/>
      <c r="Q27" s="10"/>
      <c r="R27" s="20">
        <v>20</v>
      </c>
      <c r="S27" s="20">
        <v>8</v>
      </c>
      <c r="T27" s="20">
        <v>0</v>
      </c>
      <c r="U27" s="48">
        <v>20.4</v>
      </c>
      <c r="V27" s="48">
        <v>20.4</v>
      </c>
      <c r="W27" s="24"/>
      <c r="X27" s="24">
        <v>1.7</v>
      </c>
      <c r="Y27">
        <v>20</v>
      </c>
      <c r="Z27">
        <v>8</v>
      </c>
      <c r="AA27">
        <v>0</v>
      </c>
      <c r="AB27" s="48">
        <v>20.4</v>
      </c>
      <c r="AC27">
        <v>1</v>
      </c>
      <c r="AD27">
        <v>14</v>
      </c>
      <c r="AE27">
        <v>0</v>
      </c>
      <c r="AF27" s="24">
        <v>1.7</v>
      </c>
      <c r="AG27">
        <v>1</v>
      </c>
      <c r="AH27">
        <v>14</v>
      </c>
      <c r="AI27">
        <v>0</v>
      </c>
      <c r="AJ27" s="6">
        <v>1.7</v>
      </c>
      <c r="BA27" s="6">
        <v>1.7</v>
      </c>
      <c r="BG27" s="48">
        <v>1.7</v>
      </c>
      <c r="BH27" s="39"/>
      <c r="BI27" s="39"/>
      <c r="BJ27" s="22"/>
      <c r="BK27" s="37"/>
      <c r="BL27" s="37"/>
      <c r="BM27" s="39"/>
      <c r="BN27" s="48">
        <v>20.4</v>
      </c>
      <c r="BO27" s="48">
        <v>20.4</v>
      </c>
      <c r="BZ27">
        <v>1368</v>
      </c>
      <c r="CA27" s="2" t="s">
        <v>742</v>
      </c>
    </row>
    <row r="28" spans="1:79" ht="12.75">
      <c r="A28" s="14">
        <v>1368</v>
      </c>
      <c r="B28" s="13" t="s">
        <v>1168</v>
      </c>
      <c r="C28" s="13" t="s">
        <v>1355</v>
      </c>
      <c r="D28" s="13" t="s">
        <v>146</v>
      </c>
      <c r="E28" s="13" t="s">
        <v>154</v>
      </c>
      <c r="F28" s="2" t="s">
        <v>93</v>
      </c>
      <c r="G28" s="2">
        <v>2</v>
      </c>
      <c r="H28" s="2" t="s">
        <v>739</v>
      </c>
      <c r="I28" s="2" t="s">
        <v>747</v>
      </c>
      <c r="J28" s="13" t="s">
        <v>444</v>
      </c>
      <c r="K28" s="2" t="s">
        <v>742</v>
      </c>
      <c r="L28" s="13" t="s">
        <v>752</v>
      </c>
      <c r="M28" s="13" t="s">
        <v>1424</v>
      </c>
      <c r="N28" s="2" t="s">
        <v>970</v>
      </c>
      <c r="O28" s="10">
        <v>0.5</v>
      </c>
      <c r="P28" s="10"/>
      <c r="Q28" s="10"/>
      <c r="R28" s="20">
        <v>9</v>
      </c>
      <c r="S28" s="20">
        <v>12</v>
      </c>
      <c r="T28" s="20">
        <v>0</v>
      </c>
      <c r="U28" s="48">
        <v>9.6</v>
      </c>
      <c r="V28" s="48">
        <v>19.2</v>
      </c>
      <c r="W28" s="24"/>
      <c r="X28" s="24">
        <v>1.6</v>
      </c>
      <c r="Y28">
        <v>19</v>
      </c>
      <c r="Z28">
        <v>4</v>
      </c>
      <c r="AA28">
        <v>0</v>
      </c>
      <c r="AB28" s="48">
        <v>19.2</v>
      </c>
      <c r="AD28">
        <v>16</v>
      </c>
      <c r="AE28">
        <v>0</v>
      </c>
      <c r="AF28" s="24">
        <v>0.8</v>
      </c>
      <c r="AG28">
        <v>1</v>
      </c>
      <c r="AH28">
        <v>12</v>
      </c>
      <c r="AI28">
        <v>0</v>
      </c>
      <c r="AJ28" s="6">
        <v>1.6</v>
      </c>
      <c r="BA28" s="6">
        <v>1.6</v>
      </c>
      <c r="BG28" s="48">
        <v>1.6</v>
      </c>
      <c r="BH28" s="39"/>
      <c r="BI28" s="39"/>
      <c r="BJ28" s="22"/>
      <c r="BK28" s="37"/>
      <c r="BL28" s="37"/>
      <c r="BM28" s="39"/>
      <c r="BN28" s="48">
        <v>9.6</v>
      </c>
      <c r="BO28" s="48">
        <v>19.2</v>
      </c>
      <c r="BZ28">
        <v>1368</v>
      </c>
      <c r="CA28" s="2" t="s">
        <v>742</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xml><?xml version="1.0" encoding="utf-8"?>
<worksheet xmlns="http://schemas.openxmlformats.org/spreadsheetml/2006/main" xmlns:r="http://schemas.openxmlformats.org/officeDocument/2006/relationships">
  <sheetPr>
    <tabColor indexed="12"/>
  </sheetPr>
  <dimension ref="A1:B229"/>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44.140625" style="0" customWidth="1"/>
    <col min="2" max="2" width="79.28125" style="0" customWidth="1"/>
  </cols>
  <sheetData>
    <row r="1" ht="12.75">
      <c r="A1" s="1" t="s">
        <v>583</v>
      </c>
    </row>
    <row r="3" spans="1:2" ht="12.75">
      <c r="A3" s="1" t="s">
        <v>1176</v>
      </c>
      <c r="B3" s="1" t="s">
        <v>857</v>
      </c>
    </row>
    <row r="5" spans="1:2" ht="12.75">
      <c r="A5" t="s">
        <v>453</v>
      </c>
      <c r="B5" t="s">
        <v>1490</v>
      </c>
    </row>
    <row r="6" spans="1:2" ht="12.75">
      <c r="A6" t="s">
        <v>491</v>
      </c>
      <c r="B6" t="s">
        <v>490</v>
      </c>
    </row>
    <row r="7" spans="1:2" ht="12.75">
      <c r="A7" t="s">
        <v>645</v>
      </c>
      <c r="B7" t="s">
        <v>649</v>
      </c>
    </row>
    <row r="8" spans="1:2" ht="12.75">
      <c r="A8" t="s">
        <v>516</v>
      </c>
      <c r="B8" t="s">
        <v>1022</v>
      </c>
    </row>
    <row r="9" spans="1:2" ht="12.75">
      <c r="A9" t="s">
        <v>659</v>
      </c>
      <c r="B9" t="s">
        <v>69</v>
      </c>
    </row>
    <row r="10" spans="1:2" ht="12.75">
      <c r="A10" t="s">
        <v>663</v>
      </c>
      <c r="B10" t="s">
        <v>1066</v>
      </c>
    </row>
    <row r="11" spans="1:2" ht="12.75">
      <c r="A11" t="s">
        <v>681</v>
      </c>
      <c r="B11" t="s">
        <v>1037</v>
      </c>
    </row>
    <row r="12" spans="1:2" ht="12.75">
      <c r="A12" t="s">
        <v>706</v>
      </c>
      <c r="B12" t="s">
        <v>1107</v>
      </c>
    </row>
    <row r="13" spans="1:2" ht="12.75">
      <c r="A13" t="s">
        <v>707</v>
      </c>
      <c r="B13" t="s">
        <v>2</v>
      </c>
    </row>
    <row r="14" spans="1:2" ht="12.75">
      <c r="A14" t="s">
        <v>733</v>
      </c>
      <c r="B14" t="s">
        <v>463</v>
      </c>
    </row>
    <row r="15" spans="1:2" ht="12.75">
      <c r="A15" t="s">
        <v>737</v>
      </c>
      <c r="B15" t="s">
        <v>1004</v>
      </c>
    </row>
    <row r="16" spans="1:2" ht="12.75">
      <c r="A16" t="s">
        <v>776</v>
      </c>
      <c r="B16" t="s">
        <v>1473</v>
      </c>
    </row>
    <row r="17" spans="1:2" ht="12.75">
      <c r="A17" t="s">
        <v>881</v>
      </c>
      <c r="B17" t="s">
        <v>1412</v>
      </c>
    </row>
    <row r="18" spans="1:2" ht="12.75">
      <c r="A18" t="s">
        <v>886</v>
      </c>
      <c r="B18" t="s">
        <v>1491</v>
      </c>
    </row>
    <row r="19" spans="1:2" ht="12.75">
      <c r="A19" t="s">
        <v>978</v>
      </c>
      <c r="B19" t="s">
        <v>1628</v>
      </c>
    </row>
    <row r="20" spans="1:2" ht="12.75">
      <c r="A20" t="s">
        <v>1008</v>
      </c>
      <c r="B20" t="s">
        <v>1002</v>
      </c>
    </row>
    <row r="21" spans="1:2" ht="12.75">
      <c r="A21" t="s">
        <v>1018</v>
      </c>
      <c r="B21" t="s">
        <v>665</v>
      </c>
    </row>
    <row r="22" spans="1:2" ht="12.75">
      <c r="A22" t="s">
        <v>1021</v>
      </c>
      <c r="B22" t="s">
        <v>664</v>
      </c>
    </row>
    <row r="23" spans="1:2" ht="12.75">
      <c r="A23" t="s">
        <v>1034</v>
      </c>
      <c r="B23" t="s">
        <v>1033</v>
      </c>
    </row>
    <row r="24" spans="1:2" ht="12.75">
      <c r="A24" t="s">
        <v>1038</v>
      </c>
      <c r="B24" t="s">
        <v>469</v>
      </c>
    </row>
    <row r="25" spans="1:2" ht="12.75">
      <c r="A25" t="s">
        <v>1053</v>
      </c>
      <c r="B25" t="s">
        <v>1215</v>
      </c>
    </row>
    <row r="26" spans="1:2" ht="12.75">
      <c r="A26" t="s">
        <v>1077</v>
      </c>
      <c r="B26" t="s">
        <v>1049</v>
      </c>
    </row>
    <row r="27" spans="1:2" ht="12.75">
      <c r="A27" t="s">
        <v>1097</v>
      </c>
      <c r="B27" t="s">
        <v>767</v>
      </c>
    </row>
    <row r="28" spans="1:2" ht="12.75">
      <c r="A28" t="s">
        <v>1116</v>
      </c>
      <c r="B28" t="s">
        <v>1117</v>
      </c>
    </row>
    <row r="29" spans="1:2" ht="12.75">
      <c r="A29" t="s">
        <v>1213</v>
      </c>
      <c r="B29" t="s">
        <v>1214</v>
      </c>
    </row>
    <row r="30" spans="1:2" ht="12.75">
      <c r="A30" t="s">
        <v>1274</v>
      </c>
      <c r="B30" t="s">
        <v>1515</v>
      </c>
    </row>
    <row r="31" spans="1:2" ht="12.75">
      <c r="A31" t="s">
        <v>1290</v>
      </c>
      <c r="B31" t="s">
        <v>1289</v>
      </c>
    </row>
    <row r="32" spans="1:2" ht="12.75">
      <c r="A32" t="s">
        <v>1316</v>
      </c>
      <c r="B32" t="s">
        <v>1039</v>
      </c>
    </row>
    <row r="33" spans="1:2" ht="12.75">
      <c r="A33" t="s">
        <v>1294</v>
      </c>
      <c r="B33" t="s">
        <v>1032</v>
      </c>
    </row>
    <row r="34" spans="1:2" ht="12.75">
      <c r="A34" t="s">
        <v>1333</v>
      </c>
      <c r="B34" t="s">
        <v>1517</v>
      </c>
    </row>
    <row r="35" spans="1:2" ht="12.75">
      <c r="A35" t="s">
        <v>1386</v>
      </c>
      <c r="B35" t="s">
        <v>1257</v>
      </c>
    </row>
    <row r="36" spans="1:2" ht="12.75">
      <c r="A36" t="s">
        <v>1389</v>
      </c>
      <c r="B36" t="s">
        <v>1078</v>
      </c>
    </row>
    <row r="37" spans="1:2" ht="12.75">
      <c r="A37" t="s">
        <v>1396</v>
      </c>
      <c r="B37" t="s">
        <v>1415</v>
      </c>
    </row>
    <row r="38" spans="1:2" ht="12.75">
      <c r="A38" t="s">
        <v>1399</v>
      </c>
      <c r="B38" t="s">
        <v>1433</v>
      </c>
    </row>
    <row r="39" spans="1:2" ht="12.75">
      <c r="A39" t="s">
        <v>1407</v>
      </c>
      <c r="B39" t="s">
        <v>1406</v>
      </c>
    </row>
    <row r="40" spans="1:2" ht="12.75">
      <c r="A40" t="s">
        <v>1439</v>
      </c>
      <c r="B40" t="s">
        <v>673</v>
      </c>
    </row>
    <row r="41" spans="1:2" ht="12.75">
      <c r="A41" t="s">
        <v>1440</v>
      </c>
      <c r="B41" t="s">
        <v>1275</v>
      </c>
    </row>
    <row r="42" spans="1:2" ht="12.75">
      <c r="A42" t="s">
        <v>1478</v>
      </c>
      <c r="B42" t="s">
        <v>1477</v>
      </c>
    </row>
    <row r="43" spans="1:2" ht="12.75">
      <c r="A43" t="s">
        <v>1480</v>
      </c>
      <c r="B43" t="s">
        <v>1483</v>
      </c>
    </row>
    <row r="44" spans="1:2" ht="12.75">
      <c r="A44" t="s">
        <v>1521</v>
      </c>
      <c r="B44" t="s">
        <v>1516</v>
      </c>
    </row>
    <row r="45" spans="1:2" ht="12.75">
      <c r="A45" t="s">
        <v>1545</v>
      </c>
      <c r="B45" t="s">
        <v>1031</v>
      </c>
    </row>
    <row r="46" spans="1:2" ht="12.75">
      <c r="A46" t="s">
        <v>1555</v>
      </c>
      <c r="B46" t="s">
        <v>869</v>
      </c>
    </row>
    <row r="47" spans="1:2" ht="12.75">
      <c r="A47" t="s">
        <v>1568</v>
      </c>
      <c r="B47" t="s">
        <v>1570</v>
      </c>
    </row>
    <row r="48" spans="1:2" ht="12.75">
      <c r="A48" t="s">
        <v>1582</v>
      </c>
      <c r="B48" t="s">
        <v>1629</v>
      </c>
    </row>
    <row r="49" spans="1:2" ht="12.75">
      <c r="A49" t="s">
        <v>1564</v>
      </c>
      <c r="B49" t="s">
        <v>1572</v>
      </c>
    </row>
    <row r="50" spans="1:2" ht="12.75">
      <c r="A50" t="s">
        <v>1592</v>
      </c>
      <c r="B50" t="s">
        <v>1489</v>
      </c>
    </row>
    <row r="51" spans="1:2" ht="12.75">
      <c r="A51" t="s">
        <v>1596</v>
      </c>
      <c r="B51" t="s">
        <v>662</v>
      </c>
    </row>
    <row r="52" spans="1:2" ht="12.75">
      <c r="A52" t="s">
        <v>1603</v>
      </c>
      <c r="B52" t="s">
        <v>1574</v>
      </c>
    </row>
    <row r="54" ht="12.75">
      <c r="A54" s="1" t="s">
        <v>1238</v>
      </c>
    </row>
    <row r="56" spans="1:2" ht="12.75">
      <c r="A56" t="s">
        <v>496</v>
      </c>
      <c r="B56" t="s">
        <v>495</v>
      </c>
    </row>
    <row r="57" spans="1:2" ht="12.75">
      <c r="A57" t="s">
        <v>586</v>
      </c>
      <c r="B57" t="s">
        <v>585</v>
      </c>
    </row>
    <row r="58" spans="1:2" ht="12.75">
      <c r="A58" t="s">
        <v>548</v>
      </c>
      <c r="B58" t="s">
        <v>605</v>
      </c>
    </row>
    <row r="59" spans="1:2" ht="12.75">
      <c r="A59" t="s">
        <v>658</v>
      </c>
      <c r="B59" t="s">
        <v>657</v>
      </c>
    </row>
    <row r="60" spans="1:2" ht="12.75">
      <c r="A60" t="s">
        <v>702</v>
      </c>
      <c r="B60" t="s">
        <v>1040</v>
      </c>
    </row>
    <row r="61" spans="1:2" ht="12.75">
      <c r="A61" t="s">
        <v>721</v>
      </c>
      <c r="B61" t="s">
        <v>1041</v>
      </c>
    </row>
    <row r="62" spans="1:2" ht="12.75">
      <c r="A62" t="s">
        <v>743</v>
      </c>
      <c r="B62" t="s">
        <v>740</v>
      </c>
    </row>
    <row r="63" spans="1:2" ht="12.75">
      <c r="A63" t="s">
        <v>756</v>
      </c>
      <c r="B63" t="s">
        <v>759</v>
      </c>
    </row>
    <row r="64" spans="1:2" ht="12.75">
      <c r="A64" t="s">
        <v>764</v>
      </c>
      <c r="B64" t="s">
        <v>761</v>
      </c>
    </row>
    <row r="65" spans="1:2" ht="12.75">
      <c r="A65" t="s">
        <v>772</v>
      </c>
      <c r="B65" t="s">
        <v>771</v>
      </c>
    </row>
    <row r="66" spans="1:2" ht="12.75">
      <c r="A66" t="s">
        <v>770</v>
      </c>
      <c r="B66" t="s">
        <v>769</v>
      </c>
    </row>
    <row r="67" spans="1:2" ht="12.75">
      <c r="A67" t="s">
        <v>786</v>
      </c>
      <c r="B67" t="s">
        <v>787</v>
      </c>
    </row>
    <row r="68" spans="1:2" ht="12.75">
      <c r="A68" t="s">
        <v>784</v>
      </c>
      <c r="B68" t="s">
        <v>785</v>
      </c>
    </row>
    <row r="69" spans="1:2" ht="12.75">
      <c r="A69" t="s">
        <v>944</v>
      </c>
      <c r="B69" t="s">
        <v>882</v>
      </c>
    </row>
    <row r="70" spans="1:2" ht="12.75">
      <c r="A70" t="s">
        <v>962</v>
      </c>
      <c r="B70" t="s">
        <v>961</v>
      </c>
    </row>
    <row r="71" spans="1:2" ht="12.75">
      <c r="A71" t="s">
        <v>1006</v>
      </c>
      <c r="B71" t="s">
        <v>1010</v>
      </c>
    </row>
    <row r="72" spans="1:2" ht="12.75">
      <c r="A72" t="s">
        <v>1013</v>
      </c>
      <c r="B72" t="s">
        <v>58</v>
      </c>
    </row>
    <row r="73" spans="1:2" ht="12.75">
      <c r="A73" t="s">
        <v>1015</v>
      </c>
      <c r="B73" t="s">
        <v>1014</v>
      </c>
    </row>
    <row r="74" spans="1:2" ht="12.75">
      <c r="A74" t="s">
        <v>1019</v>
      </c>
      <c r="B74" t="s">
        <v>1193</v>
      </c>
    </row>
    <row r="75" spans="1:2" ht="12.75">
      <c r="A75" t="s">
        <v>1051</v>
      </c>
      <c r="B75" t="s">
        <v>1050</v>
      </c>
    </row>
    <row r="76" spans="1:2" ht="12.75">
      <c r="A76" t="s">
        <v>1055</v>
      </c>
      <c r="B76" t="s">
        <v>1054</v>
      </c>
    </row>
    <row r="77" spans="1:2" ht="12.75">
      <c r="A77" t="s">
        <v>1063</v>
      </c>
      <c r="B77" t="s">
        <v>1064</v>
      </c>
    </row>
    <row r="78" spans="1:2" ht="12.75">
      <c r="A78" t="s">
        <v>1073</v>
      </c>
      <c r="B78" t="s">
        <v>1083</v>
      </c>
    </row>
    <row r="79" spans="1:2" ht="12.75">
      <c r="A79" t="s">
        <v>1103</v>
      </c>
      <c r="B79" t="s">
        <v>1488</v>
      </c>
    </row>
    <row r="80" spans="1:2" ht="12.75">
      <c r="A80" t="s">
        <v>1105</v>
      </c>
      <c r="B80" t="s">
        <v>1106</v>
      </c>
    </row>
    <row r="81" spans="1:2" ht="12.75">
      <c r="A81" t="s">
        <v>1109</v>
      </c>
      <c r="B81" t="s">
        <v>1108</v>
      </c>
    </row>
    <row r="82" spans="1:2" ht="12.75">
      <c r="A82" t="s">
        <v>1127</v>
      </c>
      <c r="B82" t="s">
        <v>1124</v>
      </c>
    </row>
    <row r="83" spans="1:2" ht="12.75">
      <c r="A83" t="s">
        <v>1136</v>
      </c>
      <c r="B83" t="s">
        <v>1137</v>
      </c>
    </row>
    <row r="84" spans="1:2" ht="12.75">
      <c r="A84" t="s">
        <v>1122</v>
      </c>
      <c r="B84" t="s">
        <v>1125</v>
      </c>
    </row>
    <row r="85" spans="1:2" ht="12.75">
      <c r="A85" t="s">
        <v>1156</v>
      </c>
      <c r="B85" t="s">
        <v>1157</v>
      </c>
    </row>
    <row r="86" spans="1:2" ht="12.75">
      <c r="A86" t="s">
        <v>1158</v>
      </c>
      <c r="B86" t="s">
        <v>1155</v>
      </c>
    </row>
    <row r="87" spans="1:2" ht="12.75">
      <c r="A87" t="s">
        <v>1194</v>
      </c>
      <c r="B87" t="s">
        <v>1193</v>
      </c>
    </row>
    <row r="88" spans="1:2" ht="12.75">
      <c r="A88" t="s">
        <v>1320</v>
      </c>
      <c r="B88" t="s">
        <v>1319</v>
      </c>
    </row>
    <row r="89" spans="1:2" ht="12.75">
      <c r="A89" t="s">
        <v>1335</v>
      </c>
      <c r="B89" t="s">
        <v>1334</v>
      </c>
    </row>
    <row r="90" spans="1:2" ht="12.75">
      <c r="A90" t="s">
        <v>1351</v>
      </c>
      <c r="B90" t="s">
        <v>1350</v>
      </c>
    </row>
    <row r="91" spans="1:2" ht="12.75">
      <c r="A91" t="s">
        <v>1436</v>
      </c>
      <c r="B91" t="s">
        <v>1361</v>
      </c>
    </row>
    <row r="92" spans="1:2" ht="12.75">
      <c r="A92" t="s">
        <v>1531</v>
      </c>
      <c r="B92" t="s">
        <v>1532</v>
      </c>
    </row>
    <row r="93" spans="1:2" ht="12.75">
      <c r="A93" t="s">
        <v>1534</v>
      </c>
      <c r="B93" t="s">
        <v>1533</v>
      </c>
    </row>
    <row r="94" spans="1:2" ht="12.75">
      <c r="A94" t="s">
        <v>1558</v>
      </c>
      <c r="B94" t="s">
        <v>1539</v>
      </c>
    </row>
    <row r="95" spans="1:2" ht="12.75">
      <c r="A95" t="s">
        <v>1584</v>
      </c>
      <c r="B95" t="s">
        <v>1589</v>
      </c>
    </row>
    <row r="96" spans="1:2" ht="12.75">
      <c r="A96" t="s">
        <v>1643</v>
      </c>
      <c r="B96" t="s">
        <v>1025</v>
      </c>
    </row>
    <row r="97" spans="1:2" ht="12.75">
      <c r="A97" t="s">
        <v>1669</v>
      </c>
      <c r="B97" t="s">
        <v>867</v>
      </c>
    </row>
    <row r="98" spans="1:2" ht="12.75">
      <c r="A98" t="s">
        <v>1673</v>
      </c>
      <c r="B98" t="s">
        <v>1672</v>
      </c>
    </row>
    <row r="100" ht="12.75">
      <c r="A100" s="1" t="s">
        <v>1485</v>
      </c>
    </row>
    <row r="102" spans="1:2" ht="12.75">
      <c r="A102" t="s">
        <v>494</v>
      </c>
      <c r="B102" t="s">
        <v>858</v>
      </c>
    </row>
    <row r="103" spans="1:2" ht="12.75">
      <c r="A103" t="s">
        <v>497</v>
      </c>
      <c r="B103" t="s">
        <v>859</v>
      </c>
    </row>
    <row r="104" spans="1:2" ht="12.75">
      <c r="A104" t="s">
        <v>498</v>
      </c>
      <c r="B104" t="s">
        <v>1262</v>
      </c>
    </row>
    <row r="105" spans="1:2" ht="12.75">
      <c r="A105" t="s">
        <v>523</v>
      </c>
      <c r="B105" t="s">
        <v>527</v>
      </c>
    </row>
    <row r="106" spans="1:2" ht="12.75">
      <c r="A106" t="s">
        <v>654</v>
      </c>
      <c r="B106" t="s">
        <v>691</v>
      </c>
    </row>
    <row r="107" spans="1:2" ht="12.75">
      <c r="A107" t="s">
        <v>661</v>
      </c>
      <c r="B107" t="s">
        <v>690</v>
      </c>
    </row>
    <row r="108" spans="1:2" ht="12.75">
      <c r="A108" t="s">
        <v>675</v>
      </c>
      <c r="B108" t="s">
        <v>693</v>
      </c>
    </row>
    <row r="109" spans="1:2" ht="12.75">
      <c r="A109" t="s">
        <v>708</v>
      </c>
      <c r="B109" t="s">
        <v>1421</v>
      </c>
    </row>
    <row r="110" spans="1:2" ht="12.75">
      <c r="A110" t="s">
        <v>719</v>
      </c>
      <c r="B110" t="s">
        <v>1505</v>
      </c>
    </row>
    <row r="111" spans="1:2" ht="12.75">
      <c r="A111" t="s">
        <v>720</v>
      </c>
      <c r="B111" t="s">
        <v>1401</v>
      </c>
    </row>
    <row r="112" spans="1:2" ht="12.75">
      <c r="A112" t="s">
        <v>753</v>
      </c>
      <c r="B112" t="s">
        <v>1065</v>
      </c>
    </row>
    <row r="113" spans="1:2" ht="12.75">
      <c r="A113" t="s">
        <v>765</v>
      </c>
      <c r="B113" t="s">
        <v>773</v>
      </c>
    </row>
    <row r="114" spans="1:2" ht="12.75">
      <c r="A114" t="s">
        <v>775</v>
      </c>
      <c r="B114" t="s">
        <v>450</v>
      </c>
    </row>
    <row r="115" spans="1:2" ht="12.75">
      <c r="A115" t="s">
        <v>854</v>
      </c>
      <c r="B115" t="s">
        <v>790</v>
      </c>
    </row>
    <row r="116" spans="1:2" ht="12.75">
      <c r="A116" t="s">
        <v>884</v>
      </c>
      <c r="B116" t="s">
        <v>1619</v>
      </c>
    </row>
    <row r="117" spans="1:2" ht="12.75">
      <c r="A117" t="s">
        <v>885</v>
      </c>
      <c r="B117" t="s">
        <v>2</v>
      </c>
    </row>
    <row r="118" spans="1:2" ht="12.75">
      <c r="A118" t="s">
        <v>887</v>
      </c>
      <c r="B118" t="s">
        <v>1422</v>
      </c>
    </row>
    <row r="119" spans="1:2" ht="12.75">
      <c r="A119" t="s">
        <v>888</v>
      </c>
      <c r="B119" t="s">
        <v>779</v>
      </c>
    </row>
    <row r="120" spans="1:2" ht="12.75">
      <c r="A120" t="s">
        <v>890</v>
      </c>
      <c r="B120" t="s">
        <v>1525</v>
      </c>
    </row>
    <row r="121" spans="1:2" ht="12.75">
      <c r="A121" t="s">
        <v>892</v>
      </c>
      <c r="B121" t="s">
        <v>1400</v>
      </c>
    </row>
    <row r="122" spans="1:2" ht="12.75">
      <c r="A122" t="s">
        <v>900</v>
      </c>
      <c r="B122" t="s">
        <v>1101</v>
      </c>
    </row>
    <row r="123" spans="1:2" ht="12.75">
      <c r="A123" t="s">
        <v>950</v>
      </c>
      <c r="B123" t="s">
        <v>1500</v>
      </c>
    </row>
    <row r="124" spans="1:2" ht="12.75">
      <c r="A124" t="s">
        <v>951</v>
      </c>
      <c r="B124" t="s">
        <v>1420</v>
      </c>
    </row>
    <row r="125" spans="1:2" ht="12.75">
      <c r="A125" t="s">
        <v>954</v>
      </c>
      <c r="B125" t="s">
        <v>1418</v>
      </c>
    </row>
    <row r="126" spans="1:2" ht="12.75">
      <c r="A126" t="s">
        <v>955</v>
      </c>
      <c r="B126" t="s">
        <v>777</v>
      </c>
    </row>
    <row r="127" spans="1:2" ht="12.75">
      <c r="A127" t="s">
        <v>956</v>
      </c>
      <c r="B127" t="s">
        <v>1370</v>
      </c>
    </row>
    <row r="128" spans="1:2" ht="12.75">
      <c r="A128" t="s">
        <v>1011</v>
      </c>
      <c r="B128" t="s">
        <v>1007</v>
      </c>
    </row>
    <row r="129" spans="1:2" ht="12.75">
      <c r="A129" t="s">
        <v>1035</v>
      </c>
      <c r="B129" t="s">
        <v>696</v>
      </c>
    </row>
    <row r="130" spans="1:2" ht="12.75">
      <c r="A130" t="s">
        <v>1042</v>
      </c>
      <c r="B130" t="s">
        <v>692</v>
      </c>
    </row>
    <row r="131" spans="1:2" ht="12.75">
      <c r="A131" t="s">
        <v>1045</v>
      </c>
      <c r="B131" t="s">
        <v>1627</v>
      </c>
    </row>
    <row r="132" spans="1:2" ht="12.75">
      <c r="A132" t="s">
        <v>1046</v>
      </c>
      <c r="B132" t="s">
        <v>581</v>
      </c>
    </row>
    <row r="133" spans="1:2" ht="12.75">
      <c r="A133" t="s">
        <v>1047</v>
      </c>
      <c r="B133" t="s">
        <v>1048</v>
      </c>
    </row>
    <row r="134" spans="1:2" ht="12.75">
      <c r="A134" t="s">
        <v>1102</v>
      </c>
      <c r="B134" t="s">
        <v>1498</v>
      </c>
    </row>
    <row r="135" spans="1:2" ht="12.75">
      <c r="A135" t="s">
        <v>1110</v>
      </c>
      <c r="B135" t="s">
        <v>1501</v>
      </c>
    </row>
    <row r="136" spans="1:2" ht="12.75">
      <c r="A136" t="s">
        <v>1115</v>
      </c>
      <c r="B136" t="s">
        <v>449</v>
      </c>
    </row>
    <row r="137" spans="1:2" ht="12.75">
      <c r="A137" t="s">
        <v>1182</v>
      </c>
      <c r="B137" t="s">
        <v>1163</v>
      </c>
    </row>
    <row r="138" spans="1:2" ht="12.75">
      <c r="A138" t="s">
        <v>1200</v>
      </c>
      <c r="B138" t="s">
        <v>1202</v>
      </c>
    </row>
    <row r="139" spans="1:2" ht="12.75">
      <c r="A139" t="s">
        <v>1250</v>
      </c>
      <c r="B139" t="s">
        <v>1245</v>
      </c>
    </row>
    <row r="140" spans="1:2" ht="12.75">
      <c r="A140" t="s">
        <v>1299</v>
      </c>
      <c r="B140" t="s">
        <v>1506</v>
      </c>
    </row>
    <row r="141" spans="1:2" ht="12.75">
      <c r="A141" t="s">
        <v>1360</v>
      </c>
      <c r="B141" t="s">
        <v>1630</v>
      </c>
    </row>
    <row r="142" spans="1:2" ht="12.75">
      <c r="A142" t="s">
        <v>1373</v>
      </c>
      <c r="B142" t="s">
        <v>1380</v>
      </c>
    </row>
    <row r="143" spans="1:2" ht="12.75">
      <c r="A143" t="s">
        <v>1390</v>
      </c>
      <c r="B143" t="s">
        <v>1503</v>
      </c>
    </row>
    <row r="144" spans="1:2" ht="12.75">
      <c r="A144" t="s">
        <v>1381</v>
      </c>
      <c r="B144" t="s">
        <v>1504</v>
      </c>
    </row>
    <row r="145" spans="1:2" ht="12.75">
      <c r="A145" t="s">
        <v>1426</v>
      </c>
      <c r="B145" t="s">
        <v>1425</v>
      </c>
    </row>
    <row r="146" spans="1:2" ht="12.75">
      <c r="A146" t="s">
        <v>1428</v>
      </c>
      <c r="B146" t="s">
        <v>1154</v>
      </c>
    </row>
    <row r="147" spans="1:2" ht="12.75">
      <c r="A147" t="s">
        <v>1472</v>
      </c>
      <c r="B147" t="s">
        <v>778</v>
      </c>
    </row>
    <row r="148" spans="1:2" ht="12.75">
      <c r="A148" t="s">
        <v>1441</v>
      </c>
      <c r="B148" t="s">
        <v>1232</v>
      </c>
    </row>
    <row r="149" spans="1:2" ht="12.75">
      <c r="A149" t="s">
        <v>1462</v>
      </c>
      <c r="B149" t="s">
        <v>1469</v>
      </c>
    </row>
    <row r="150" spans="1:2" ht="12.75">
      <c r="A150" t="s">
        <v>1520</v>
      </c>
      <c r="B150" t="s">
        <v>1233</v>
      </c>
    </row>
    <row r="151" spans="1:2" ht="12.75">
      <c r="A151" t="s">
        <v>1530</v>
      </c>
      <c r="B151" t="s">
        <v>1496</v>
      </c>
    </row>
    <row r="152" spans="1:2" ht="12.75">
      <c r="A152" t="s">
        <v>1536</v>
      </c>
      <c r="B152" t="s">
        <v>1502</v>
      </c>
    </row>
    <row r="153" spans="1:2" ht="12.75">
      <c r="A153" t="s">
        <v>1537</v>
      </c>
      <c r="B153" t="s">
        <v>1499</v>
      </c>
    </row>
    <row r="154" spans="1:2" ht="12.75">
      <c r="A154" t="s">
        <v>1549</v>
      </c>
      <c r="B154" t="s">
        <v>861</v>
      </c>
    </row>
    <row r="155" spans="1:2" ht="12.75">
      <c r="A155" t="s">
        <v>1551</v>
      </c>
      <c r="B155" t="s">
        <v>1062</v>
      </c>
    </row>
    <row r="156" spans="1:2" ht="12.75">
      <c r="A156" t="s">
        <v>1553</v>
      </c>
      <c r="B156" t="s">
        <v>455</v>
      </c>
    </row>
    <row r="157" spans="1:2" ht="12.75">
      <c r="A157" t="s">
        <v>1567</v>
      </c>
      <c r="B157" t="s">
        <v>1571</v>
      </c>
    </row>
    <row r="158" spans="1:2" ht="12.75">
      <c r="A158" t="s">
        <v>1597</v>
      </c>
      <c r="B158" t="s">
        <v>1626</v>
      </c>
    </row>
    <row r="159" spans="1:2" ht="12.75">
      <c r="A159" t="s">
        <v>1631</v>
      </c>
      <c r="B159" t="s">
        <v>1497</v>
      </c>
    </row>
    <row r="160" spans="1:2" ht="12.75">
      <c r="A160" t="s">
        <v>1620</v>
      </c>
      <c r="B160" t="s">
        <v>672</v>
      </c>
    </row>
    <row r="161" spans="1:2" ht="12.75">
      <c r="A161" t="s">
        <v>1632</v>
      </c>
      <c r="B161" t="s">
        <v>671</v>
      </c>
    </row>
    <row r="162" spans="1:2" ht="12.75">
      <c r="A162" t="s">
        <v>1639</v>
      </c>
      <c r="B162" t="s">
        <v>689</v>
      </c>
    </row>
    <row r="163" spans="1:2" ht="12.75">
      <c r="A163" t="s">
        <v>1641</v>
      </c>
      <c r="B163" t="s">
        <v>1101</v>
      </c>
    </row>
    <row r="164" spans="1:2" ht="12.75">
      <c r="A164" t="s">
        <v>1665</v>
      </c>
      <c r="B164" t="s">
        <v>868</v>
      </c>
    </row>
    <row r="165" spans="1:2" ht="12.75">
      <c r="A165" t="s">
        <v>1670</v>
      </c>
      <c r="B165" t="s">
        <v>1402</v>
      </c>
    </row>
    <row r="166" spans="1:2" ht="12.75">
      <c r="A166" t="s">
        <v>1674</v>
      </c>
      <c r="B166" t="s">
        <v>780</v>
      </c>
    </row>
    <row r="168" ht="12.75">
      <c r="A168" s="1" t="s">
        <v>700</v>
      </c>
    </row>
    <row r="170" spans="1:2" ht="12.75">
      <c r="A170" t="s">
        <v>452</v>
      </c>
      <c r="B170" t="s">
        <v>515</v>
      </c>
    </row>
    <row r="171" spans="1:2" ht="12.75">
      <c r="A171" t="s">
        <v>454</v>
      </c>
      <c r="B171" t="s">
        <v>28</v>
      </c>
    </row>
    <row r="172" spans="1:2" ht="12.75">
      <c r="A172" t="s">
        <v>456</v>
      </c>
      <c r="B172" t="s">
        <v>457</v>
      </c>
    </row>
    <row r="173" spans="1:2" ht="12.75">
      <c r="A173" t="s">
        <v>462</v>
      </c>
      <c r="B173" t="s">
        <v>1185</v>
      </c>
    </row>
    <row r="174" spans="1:2" ht="12.75">
      <c r="A174" t="s">
        <v>504</v>
      </c>
      <c r="B174" t="s">
        <v>509</v>
      </c>
    </row>
    <row r="175" spans="1:2" ht="12.75">
      <c r="A175" t="s">
        <v>619</v>
      </c>
      <c r="B175" t="s">
        <v>528</v>
      </c>
    </row>
    <row r="176" spans="1:2" ht="12.75">
      <c r="A176" t="s">
        <v>668</v>
      </c>
      <c r="B176" t="s">
        <v>1423</v>
      </c>
    </row>
    <row r="177" spans="1:2" ht="12.75">
      <c r="A177" t="s">
        <v>697</v>
      </c>
      <c r="B177" t="s">
        <v>1312</v>
      </c>
    </row>
    <row r="178" spans="1:2" ht="12.75">
      <c r="A178" t="s">
        <v>705</v>
      </c>
      <c r="B178" t="s">
        <v>699</v>
      </c>
    </row>
    <row r="179" spans="1:2" ht="12.75">
      <c r="A179" t="s">
        <v>768</v>
      </c>
      <c r="B179" t="s">
        <v>726</v>
      </c>
    </row>
    <row r="180" spans="1:2" ht="12.75">
      <c r="A180" t="s">
        <v>788</v>
      </c>
      <c r="B180" t="s">
        <v>855</v>
      </c>
    </row>
    <row r="181" spans="1:2" ht="12.75">
      <c r="A181" t="s">
        <v>891</v>
      </c>
      <c r="B181" t="s">
        <v>1636</v>
      </c>
    </row>
    <row r="182" spans="1:2" ht="12.75">
      <c r="A182" t="s">
        <v>893</v>
      </c>
      <c r="B182" t="s">
        <v>1313</v>
      </c>
    </row>
    <row r="183" spans="1:2" ht="12.75">
      <c r="A183" t="s">
        <v>953</v>
      </c>
      <c r="B183" t="s">
        <v>1057</v>
      </c>
    </row>
    <row r="184" spans="1:2" ht="12.75">
      <c r="A184" t="s">
        <v>974</v>
      </c>
      <c r="B184" t="s">
        <v>969</v>
      </c>
    </row>
    <row r="185" spans="1:2" ht="12.75">
      <c r="A185" t="s">
        <v>1016</v>
      </c>
      <c r="B185" t="s">
        <v>1024</v>
      </c>
    </row>
    <row r="186" spans="1:2" ht="12.75">
      <c r="A186" t="s">
        <v>1052</v>
      </c>
      <c r="B186" t="s">
        <v>1060</v>
      </c>
    </row>
    <row r="187" spans="1:2" ht="12.75">
      <c r="A187" t="s">
        <v>1113</v>
      </c>
      <c r="B187" t="s">
        <v>1112</v>
      </c>
    </row>
    <row r="188" spans="1:2" ht="12.75">
      <c r="A188" t="s">
        <v>1119</v>
      </c>
      <c r="B188" t="s">
        <v>1118</v>
      </c>
    </row>
    <row r="189" spans="1:2" ht="12.75">
      <c r="A189" t="s">
        <v>1126</v>
      </c>
      <c r="B189" t="s">
        <v>1138</v>
      </c>
    </row>
    <row r="190" spans="1:2" ht="12.75">
      <c r="A190" t="s">
        <v>883</v>
      </c>
      <c r="B190" t="s">
        <v>960</v>
      </c>
    </row>
    <row r="191" spans="1:2" ht="12.75">
      <c r="A191" t="s">
        <v>992</v>
      </c>
      <c r="B191" t="s">
        <v>981</v>
      </c>
    </row>
    <row r="192" spans="1:2" ht="12.75">
      <c r="A192" t="s">
        <v>980</v>
      </c>
      <c r="B192" t="s">
        <v>985</v>
      </c>
    </row>
    <row r="193" spans="1:2" ht="12.75">
      <c r="A193" t="s">
        <v>1199</v>
      </c>
      <c r="B193" t="s">
        <v>1205</v>
      </c>
    </row>
    <row r="194" spans="1:2" ht="12.75">
      <c r="A194" t="s">
        <v>1216</v>
      </c>
      <c r="B194" t="s">
        <v>1205</v>
      </c>
    </row>
    <row r="195" spans="1:2" ht="12.75">
      <c r="A195" t="s">
        <v>1219</v>
      </c>
      <c r="B195" t="s">
        <v>1229</v>
      </c>
    </row>
    <row r="196" spans="1:2" ht="12.75">
      <c r="A196" t="s">
        <v>1228</v>
      </c>
      <c r="B196" t="s">
        <v>1221</v>
      </c>
    </row>
    <row r="197" spans="1:2" ht="12.75">
      <c r="A197" t="s">
        <v>1235</v>
      </c>
      <c r="B197" t="s">
        <v>1236</v>
      </c>
    </row>
    <row r="198" spans="1:2" ht="12.75">
      <c r="A198" t="s">
        <v>1261</v>
      </c>
      <c r="B198" t="s">
        <v>1059</v>
      </c>
    </row>
    <row r="199" spans="1:2" ht="12.75">
      <c r="A199" t="s">
        <v>1336</v>
      </c>
      <c r="B199" t="s">
        <v>1301</v>
      </c>
    </row>
    <row r="200" spans="1:2" ht="12.75">
      <c r="A200" t="s">
        <v>1348</v>
      </c>
      <c r="B200" t="s">
        <v>1346</v>
      </c>
    </row>
    <row r="201" spans="1:2" ht="12.75">
      <c r="A201" t="s">
        <v>1349</v>
      </c>
      <c r="B201" t="s">
        <v>1347</v>
      </c>
    </row>
    <row r="202" spans="1:2" ht="12.75">
      <c r="A202" t="s">
        <v>1357</v>
      </c>
      <c r="B202" t="s">
        <v>736</v>
      </c>
    </row>
    <row r="203" spans="1:2" ht="12.75">
      <c r="A203" t="s">
        <v>1358</v>
      </c>
      <c r="B203" t="s">
        <v>1668</v>
      </c>
    </row>
    <row r="204" spans="1:2" ht="12.75">
      <c r="A204" t="s">
        <v>1365</v>
      </c>
      <c r="B204" t="s">
        <v>27</v>
      </c>
    </row>
    <row r="205" spans="1:2" ht="12.75">
      <c r="A205" t="s">
        <v>1368</v>
      </c>
      <c r="B205" t="s">
        <v>1367</v>
      </c>
    </row>
    <row r="206" spans="1:2" ht="12.75">
      <c r="A206" t="s">
        <v>1369</v>
      </c>
      <c r="B206" t="s">
        <v>26</v>
      </c>
    </row>
    <row r="207" spans="1:2" ht="12.75">
      <c r="A207" t="s">
        <v>1375</v>
      </c>
      <c r="B207" t="s">
        <v>525</v>
      </c>
    </row>
    <row r="208" spans="1:2" ht="12.75">
      <c r="A208" t="s">
        <v>1392</v>
      </c>
      <c r="B208" t="s">
        <v>989</v>
      </c>
    </row>
    <row r="209" spans="1:2" ht="12.75">
      <c r="A209" t="s">
        <v>1481</v>
      </c>
      <c r="B209" t="s">
        <v>1482</v>
      </c>
    </row>
    <row r="210" spans="1:2" ht="12.75">
      <c r="A210" t="s">
        <v>1507</v>
      </c>
      <c r="B210" t="s">
        <v>1522</v>
      </c>
    </row>
    <row r="211" spans="1:2" ht="12.75">
      <c r="A211" t="s">
        <v>1547</v>
      </c>
      <c r="B211" t="s">
        <v>1546</v>
      </c>
    </row>
    <row r="212" spans="1:2" ht="12.75">
      <c r="A212" t="s">
        <v>1548</v>
      </c>
      <c r="B212" t="s">
        <v>1487</v>
      </c>
    </row>
    <row r="213" spans="1:2" ht="12.75">
      <c r="A213" t="s">
        <v>1618</v>
      </c>
      <c r="B213" t="s">
        <v>1606</v>
      </c>
    </row>
    <row r="214" spans="1:2" ht="12.75">
      <c r="A214" t="s">
        <v>1621</v>
      </c>
      <c r="B214" t="s">
        <v>1613</v>
      </c>
    </row>
    <row r="215" spans="1:2" ht="12.75">
      <c r="A215" t="s">
        <v>1675</v>
      </c>
      <c r="B215" t="s">
        <v>499</v>
      </c>
    </row>
    <row r="217" ht="12.75">
      <c r="A217" s="1" t="s">
        <v>1121</v>
      </c>
    </row>
    <row r="219" spans="1:2" ht="12.75">
      <c r="A219" t="s">
        <v>972</v>
      </c>
      <c r="B219" t="s">
        <v>963</v>
      </c>
    </row>
    <row r="220" spans="1:2" ht="12.75">
      <c r="A220" t="s">
        <v>1129</v>
      </c>
      <c r="B220" t="s">
        <v>862</v>
      </c>
    </row>
    <row r="221" spans="1:2" ht="12.75">
      <c r="A221" t="s">
        <v>1234</v>
      </c>
      <c r="B221" t="s">
        <v>966</v>
      </c>
    </row>
    <row r="222" spans="1:2" ht="12.75">
      <c r="A222" t="s">
        <v>1391</v>
      </c>
      <c r="B222" t="s">
        <v>25</v>
      </c>
    </row>
    <row r="223" spans="1:2" ht="12.75">
      <c r="A223" t="s">
        <v>1317</v>
      </c>
      <c r="B223" t="s">
        <v>964</v>
      </c>
    </row>
    <row r="226" ht="12.75">
      <c r="A226" s="1" t="s">
        <v>464</v>
      </c>
    </row>
    <row r="228" spans="1:2" ht="12.75">
      <c r="A228" t="s">
        <v>1354</v>
      </c>
      <c r="B228" t="s">
        <v>1437</v>
      </c>
    </row>
    <row r="229" spans="1:2" ht="12.75">
      <c r="A229" t="s">
        <v>461</v>
      </c>
      <c r="B229" t="s">
        <v>10</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0.xml><?xml version="1.0" encoding="utf-8"?>
<worksheet xmlns="http://schemas.openxmlformats.org/spreadsheetml/2006/main" xmlns:r="http://schemas.openxmlformats.org/officeDocument/2006/relationships">
  <sheetPr>
    <tabColor indexed="12"/>
  </sheetPr>
  <dimension ref="A1:CF9"/>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5.8515625" style="0" customWidth="1"/>
    <col min="9" max="9" width="24.140625" style="0" customWidth="1"/>
    <col min="10" max="10" width="7.57421875" style="0" customWidth="1"/>
    <col min="11" max="11" width="35.140625" style="0" customWidth="1"/>
    <col min="12" max="12" width="6.28125" style="0" customWidth="1"/>
    <col min="13" max="13" width="7.57421875" style="0" customWidth="1"/>
    <col min="14" max="14" width="14.4218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2" width="14.28125" style="0" customWidth="1"/>
    <col min="43" max="44" width="11.8515625" style="0" customWidth="1"/>
    <col min="45" max="45" width="12.57421875" style="0" customWidth="1"/>
    <col min="46" max="48" width="8.8515625" style="0" customWidth="1"/>
    <col min="49" max="49" width="12.57421875" style="0" customWidth="1"/>
    <col min="50" max="50" width="10.7109375" style="0" customWidth="1"/>
    <col min="51" max="51" width="8.8515625" style="0" customWidth="1"/>
    <col min="52" max="52" width="13.421875" style="0" customWidth="1"/>
    <col min="53" max="53" width="8.8515625" style="0" customWidth="1"/>
    <col min="54" max="54" width="9.28125" style="0" customWidth="1"/>
    <col min="55" max="55" width="8.421875" style="0" customWidth="1"/>
    <col min="56" max="56" width="9.8515625" style="0" customWidth="1"/>
    <col min="57" max="57" width="10.00390625" style="0" customWidth="1"/>
    <col min="58" max="58" width="9.8515625" style="0" customWidth="1"/>
    <col min="59" max="59" width="10.8515625" style="0" customWidth="1"/>
    <col min="60" max="60" width="7.8515625" style="0" customWidth="1"/>
    <col min="61" max="61" width="9.8515625" style="0" customWidth="1"/>
    <col min="62" max="62" width="13.8515625" style="0" customWidth="1"/>
    <col min="63" max="65" width="19.00390625" style="0" customWidth="1"/>
    <col min="66" max="66" width="9.28125" style="0" customWidth="1"/>
    <col min="67" max="67" width="9.8515625" style="0" customWidth="1"/>
    <col min="68" max="69" width="11.421875" style="0" customWidth="1"/>
    <col min="70" max="70" width="12.8515625" style="0" customWidth="1"/>
    <col min="71" max="71" width="13.7109375" style="0" customWidth="1"/>
    <col min="72" max="72" width="15.28125" style="0" customWidth="1"/>
    <col min="73" max="73" width="14.00390625" style="0" customWidth="1"/>
    <col min="74" max="74" width="19.7109375" style="0" customWidth="1"/>
    <col min="75" max="75" width="9.8515625" style="0" customWidth="1"/>
    <col min="76" max="76" width="13.140625" style="0" customWidth="1"/>
    <col min="77" max="77" width="13.00390625" style="0" customWidth="1"/>
    <col min="78" max="78" width="5.7109375" style="0" customWidth="1"/>
    <col min="79" max="79" width="35.140625" style="0" customWidth="1"/>
    <col min="80" max="80" width="9.421875" style="0" customWidth="1"/>
    <col min="81" max="81" width="13.4218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436</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8" spans="1:79" ht="12.75">
      <c r="A8" s="13"/>
      <c r="B8" s="13"/>
      <c r="C8" s="13"/>
      <c r="D8" s="13"/>
      <c r="E8" s="17"/>
      <c r="F8" s="20"/>
      <c r="G8" s="17"/>
      <c r="H8" s="2"/>
      <c r="I8" s="2"/>
      <c r="J8" s="13"/>
      <c r="K8" s="17"/>
      <c r="L8" s="15"/>
      <c r="M8" s="15"/>
      <c r="N8" s="2"/>
      <c r="O8" s="10"/>
      <c r="P8" s="10"/>
      <c r="Q8" s="10"/>
      <c r="R8" s="27"/>
      <c r="S8" s="20"/>
      <c r="T8" s="20"/>
      <c r="U8" s="24"/>
      <c r="V8" s="24"/>
      <c r="W8" s="24"/>
      <c r="X8" s="24"/>
      <c r="AJ8" s="6"/>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16"/>
      <c r="BK8" s="16"/>
      <c r="BL8" s="16"/>
      <c r="BM8" s="16"/>
      <c r="BN8" s="16"/>
      <c r="BP8" s="37"/>
      <c r="BQ8" s="37"/>
      <c r="BR8" s="37"/>
      <c r="BS8" s="37"/>
      <c r="BT8" s="37"/>
      <c r="BU8" s="35"/>
      <c r="BV8" s="35"/>
      <c r="BW8" s="16"/>
      <c r="BX8" s="35"/>
      <c r="BY8" s="35"/>
      <c r="BZ8" s="13"/>
      <c r="CA8" s="17"/>
    </row>
    <row r="9" spans="1:79" ht="12.75">
      <c r="A9" s="14">
        <v>1362</v>
      </c>
      <c r="B9" s="13" t="s">
        <v>1081</v>
      </c>
      <c r="C9" s="13" t="s">
        <v>1355</v>
      </c>
      <c r="D9" s="13" t="s">
        <v>142</v>
      </c>
      <c r="E9" s="13" t="s">
        <v>159</v>
      </c>
      <c r="F9" s="2" t="s">
        <v>301</v>
      </c>
      <c r="G9" s="2">
        <v>1</v>
      </c>
      <c r="H9" s="2" t="s">
        <v>774</v>
      </c>
      <c r="I9" s="2" t="s">
        <v>1337</v>
      </c>
      <c r="J9" s="13" t="s">
        <v>444</v>
      </c>
      <c r="K9" s="2" t="s">
        <v>1309</v>
      </c>
      <c r="L9" s="13" t="s">
        <v>1371</v>
      </c>
      <c r="M9" s="13" t="s">
        <v>1284</v>
      </c>
      <c r="N9" s="2" t="s">
        <v>1595</v>
      </c>
      <c r="O9" s="10">
        <v>1</v>
      </c>
      <c r="P9" s="10"/>
      <c r="Q9" s="10"/>
      <c r="R9" s="20">
        <v>96</v>
      </c>
      <c r="S9" s="20">
        <v>0</v>
      </c>
      <c r="T9" s="20">
        <v>0</v>
      </c>
      <c r="U9" s="48">
        <v>96</v>
      </c>
      <c r="V9" s="48">
        <v>96</v>
      </c>
      <c r="W9" s="24"/>
      <c r="X9" s="24">
        <v>8</v>
      </c>
      <c r="Y9">
        <v>96</v>
      </c>
      <c r="Z9">
        <v>0</v>
      </c>
      <c r="AA9">
        <v>0</v>
      </c>
      <c r="AB9" s="48">
        <v>96</v>
      </c>
      <c r="AG9">
        <v>8</v>
      </c>
      <c r="AH9">
        <v>0</v>
      </c>
      <c r="AI9">
        <v>0</v>
      </c>
      <c r="AJ9" s="6">
        <v>8</v>
      </c>
      <c r="AQ9" s="6">
        <v>8</v>
      </c>
      <c r="BA9" s="6">
        <v>8</v>
      </c>
      <c r="BC9" s="37"/>
      <c r="BD9" s="37"/>
      <c r="BE9" s="37"/>
      <c r="BF9" s="37"/>
      <c r="BG9" s="48">
        <v>8</v>
      </c>
      <c r="BK9" s="37"/>
      <c r="BL9" s="37"/>
      <c r="BN9" s="48">
        <f>BO9*O9</f>
        <v>96</v>
      </c>
      <c r="BO9" s="48">
        <v>96</v>
      </c>
      <c r="BZ9">
        <v>1362</v>
      </c>
      <c r="CA9" s="2" t="s">
        <v>1309</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1.xml><?xml version="1.0" encoding="utf-8"?>
<worksheet xmlns="http://schemas.openxmlformats.org/spreadsheetml/2006/main" xmlns:r="http://schemas.openxmlformats.org/officeDocument/2006/relationships">
  <sheetPr>
    <tabColor indexed="29"/>
  </sheetPr>
  <dimension ref="A1:CF15"/>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29.57421875" style="0" customWidth="1"/>
    <col min="10" max="10" width="7.57421875" style="0" customWidth="1"/>
    <col min="11" max="11" width="19.421875" style="0" customWidth="1"/>
    <col min="12" max="12" width="6.28125" style="0" customWidth="1"/>
    <col min="13" max="13" width="7.57421875" style="0" customWidth="1"/>
    <col min="14" max="14" width="10.851562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2" width="14.28125" style="0" customWidth="1"/>
    <col min="43" max="44" width="11.8515625" style="0" customWidth="1"/>
    <col min="45" max="45" width="12.57421875" style="0" customWidth="1"/>
    <col min="46" max="48" width="8.8515625" style="0" customWidth="1"/>
    <col min="49" max="49" width="12.57421875" style="0" customWidth="1"/>
    <col min="50" max="50" width="10.7109375" style="0" customWidth="1"/>
    <col min="51" max="51" width="8.8515625" style="0" customWidth="1"/>
    <col min="52" max="52" width="13.421875" style="0" customWidth="1"/>
    <col min="53" max="53" width="8.8515625" style="0" customWidth="1"/>
    <col min="54" max="54" width="9.28125" style="0" customWidth="1"/>
    <col min="55" max="55" width="8.421875" style="0" customWidth="1"/>
    <col min="56" max="56" width="9.8515625" style="0" customWidth="1"/>
    <col min="57" max="57" width="10.00390625" style="0" customWidth="1"/>
    <col min="58" max="58" width="9.8515625" style="0" customWidth="1"/>
    <col min="59" max="59" width="10.8515625" style="0" customWidth="1"/>
    <col min="60" max="60" width="7.8515625" style="0" customWidth="1"/>
    <col min="61" max="61" width="9.8515625" style="0" customWidth="1"/>
    <col min="62" max="62" width="13.8515625" style="0" customWidth="1"/>
    <col min="63" max="65" width="19.00390625" style="0" customWidth="1"/>
    <col min="66" max="66" width="9.28125" style="0" customWidth="1"/>
    <col min="67" max="67" width="9.8515625" style="0" customWidth="1"/>
    <col min="68" max="69" width="11.421875" style="0" customWidth="1"/>
    <col min="70" max="70" width="12.8515625" style="0" customWidth="1"/>
    <col min="71" max="71" width="13.7109375" style="0" customWidth="1"/>
    <col min="72" max="72" width="15.28125" style="0" customWidth="1"/>
    <col min="73" max="73" width="14.00390625" style="0" customWidth="1"/>
    <col min="74" max="74" width="19.7109375" style="0" customWidth="1"/>
    <col min="75" max="75" width="9.8515625" style="0" customWidth="1"/>
    <col min="76" max="76" width="13.140625" style="0" customWidth="1"/>
    <col min="77" max="77" width="13.00390625" style="0" customWidth="1"/>
    <col min="78" max="78" width="5.7109375" style="0" customWidth="1"/>
    <col min="79" max="79" width="21.00390625" style="0" customWidth="1"/>
    <col min="80" max="80" width="9.421875" style="0" customWidth="1"/>
    <col min="81" max="81" width="13.4218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436</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8" spans="1:79" ht="12.75">
      <c r="A8" s="13"/>
      <c r="B8" s="13"/>
      <c r="C8" s="13"/>
      <c r="D8" s="13"/>
      <c r="E8" s="17"/>
      <c r="F8" s="20"/>
      <c r="G8" s="17"/>
      <c r="H8" s="2"/>
      <c r="I8" s="2"/>
      <c r="J8" s="13"/>
      <c r="K8" s="17"/>
      <c r="L8" s="15"/>
      <c r="M8" s="15"/>
      <c r="N8" s="2"/>
      <c r="O8" s="10"/>
      <c r="P8" s="10"/>
      <c r="Q8" s="10"/>
      <c r="R8" s="27"/>
      <c r="S8" s="20"/>
      <c r="T8" s="20"/>
      <c r="U8" s="24"/>
      <c r="V8" s="24"/>
      <c r="W8" s="24"/>
      <c r="X8" s="24"/>
      <c r="AJ8" s="6"/>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16"/>
      <c r="BK8" s="16"/>
      <c r="BL8" s="16"/>
      <c r="BM8" s="16"/>
      <c r="BN8" s="37"/>
      <c r="BP8" s="37"/>
      <c r="BQ8" s="37"/>
      <c r="BR8" s="37"/>
      <c r="BS8" s="37"/>
      <c r="BT8" s="37"/>
      <c r="BU8" s="35"/>
      <c r="BV8" s="35"/>
      <c r="BW8" s="16"/>
      <c r="BX8" s="35"/>
      <c r="BY8" s="35"/>
      <c r="CA8" s="17"/>
    </row>
    <row r="9" spans="1:79" ht="12.75">
      <c r="A9" s="14">
        <v>1366</v>
      </c>
      <c r="B9" s="13" t="s">
        <v>1081</v>
      </c>
      <c r="C9" s="13" t="s">
        <v>1355</v>
      </c>
      <c r="D9" s="13" t="s">
        <v>144</v>
      </c>
      <c r="E9" s="13" t="s">
        <v>154</v>
      </c>
      <c r="F9" s="2" t="s">
        <v>365</v>
      </c>
      <c r="G9" s="2">
        <v>2</v>
      </c>
      <c r="H9" s="2" t="s">
        <v>714</v>
      </c>
      <c r="I9" s="2" t="s">
        <v>724</v>
      </c>
      <c r="J9" s="13" t="s">
        <v>444</v>
      </c>
      <c r="K9" s="2" t="s">
        <v>717</v>
      </c>
      <c r="L9" s="13" t="s">
        <v>669</v>
      </c>
      <c r="M9" s="13" t="s">
        <v>1071</v>
      </c>
      <c r="N9" s="2" t="s">
        <v>1580</v>
      </c>
      <c r="O9" s="10">
        <v>2</v>
      </c>
      <c r="P9" s="10"/>
      <c r="Q9" s="10"/>
      <c r="R9" s="20">
        <v>60</v>
      </c>
      <c r="S9" s="20">
        <v>0</v>
      </c>
      <c r="T9" s="20">
        <v>0</v>
      </c>
      <c r="U9" s="48">
        <v>60</v>
      </c>
      <c r="V9" s="48">
        <v>30</v>
      </c>
      <c r="X9" s="24">
        <v>2.5</v>
      </c>
      <c r="Y9">
        <v>30</v>
      </c>
      <c r="Z9">
        <v>0</v>
      </c>
      <c r="AA9">
        <v>0</v>
      </c>
      <c r="AB9" s="48">
        <v>30</v>
      </c>
      <c r="AF9" s="24">
        <v>5</v>
      </c>
      <c r="AG9">
        <v>2</v>
      </c>
      <c r="AH9">
        <v>10</v>
      </c>
      <c r="AI9">
        <v>0</v>
      </c>
      <c r="AJ9" s="6">
        <v>2.5</v>
      </c>
      <c r="BA9" s="6">
        <v>2.5</v>
      </c>
      <c r="BG9" s="48">
        <v>2.5</v>
      </c>
      <c r="BH9" s="39"/>
      <c r="BI9" s="39"/>
      <c r="BJ9" s="22"/>
      <c r="BK9" s="37"/>
      <c r="BL9" s="37"/>
      <c r="BM9" s="39"/>
      <c r="BN9" s="37">
        <f>BO9*O9</f>
        <v>60</v>
      </c>
      <c r="BO9" s="48">
        <v>30</v>
      </c>
      <c r="BZ9">
        <v>1366</v>
      </c>
      <c r="CA9" s="2" t="s">
        <v>717</v>
      </c>
    </row>
    <row r="11" spans="1:79" ht="12.75">
      <c r="A11" s="14">
        <v>1366</v>
      </c>
      <c r="B11" s="13" t="s">
        <v>1081</v>
      </c>
      <c r="C11" s="13" t="s">
        <v>1355</v>
      </c>
      <c r="D11" s="13" t="s">
        <v>144</v>
      </c>
      <c r="E11" s="13" t="s">
        <v>155</v>
      </c>
      <c r="F11" s="2" t="s">
        <v>375</v>
      </c>
      <c r="G11" s="2">
        <v>1</v>
      </c>
      <c r="H11" s="2" t="s">
        <v>714</v>
      </c>
      <c r="I11" s="2" t="s">
        <v>722</v>
      </c>
      <c r="J11" s="13" t="s">
        <v>444</v>
      </c>
      <c r="K11" s="2" t="s">
        <v>716</v>
      </c>
      <c r="L11" s="13" t="s">
        <v>674</v>
      </c>
      <c r="M11" s="13" t="s">
        <v>2</v>
      </c>
      <c r="N11" s="2" t="s">
        <v>880</v>
      </c>
      <c r="O11" s="10">
        <v>2.5</v>
      </c>
      <c r="P11" s="10"/>
      <c r="Q11" s="10"/>
      <c r="R11" s="20">
        <v>66</v>
      </c>
      <c r="S11" s="20">
        <v>0</v>
      </c>
      <c r="T11" s="20">
        <v>0</v>
      </c>
      <c r="U11" s="48">
        <v>66</v>
      </c>
      <c r="V11" s="48">
        <v>26.4</v>
      </c>
      <c r="W11" s="24"/>
      <c r="X11" s="24">
        <v>2.1999999999999997</v>
      </c>
      <c r="Y11">
        <v>26</v>
      </c>
      <c r="Z11">
        <v>8</v>
      </c>
      <c r="AA11">
        <v>0</v>
      </c>
      <c r="AB11" s="48">
        <v>26.4</v>
      </c>
      <c r="AF11" s="24">
        <v>5.499999999999999</v>
      </c>
      <c r="AG11">
        <v>2</v>
      </c>
      <c r="AH11">
        <v>4</v>
      </c>
      <c r="AI11">
        <v>0</v>
      </c>
      <c r="AJ11" s="6">
        <v>2.1999999999999997</v>
      </c>
      <c r="AP11" s="37"/>
      <c r="AX11" s="7"/>
      <c r="BA11" s="6">
        <v>2.1999999999999997</v>
      </c>
      <c r="BG11" s="48">
        <v>2.1999999999999997</v>
      </c>
      <c r="BH11" s="39"/>
      <c r="BI11" s="39"/>
      <c r="BJ11" s="22"/>
      <c r="BK11" s="37"/>
      <c r="BL11" s="37"/>
      <c r="BM11" s="39"/>
      <c r="BN11" s="37">
        <f>BO11*O11</f>
        <v>66</v>
      </c>
      <c r="BO11" s="48">
        <v>26.4</v>
      </c>
      <c r="BZ11">
        <v>1366</v>
      </c>
      <c r="CA11" s="2" t="s">
        <v>716</v>
      </c>
    </row>
    <row r="13" spans="1:79" ht="12.75">
      <c r="A13" s="14">
        <v>1367</v>
      </c>
      <c r="B13" s="13" t="s">
        <v>1081</v>
      </c>
      <c r="C13" s="13" t="s">
        <v>1355</v>
      </c>
      <c r="D13" s="13" t="s">
        <v>145</v>
      </c>
      <c r="E13" s="13" t="s">
        <v>151</v>
      </c>
      <c r="F13" s="2" t="s">
        <v>409</v>
      </c>
      <c r="G13" s="2">
        <v>2</v>
      </c>
      <c r="H13" s="2" t="s">
        <v>714</v>
      </c>
      <c r="I13" s="2" t="s">
        <v>1246</v>
      </c>
      <c r="J13" s="13" t="s">
        <v>444</v>
      </c>
      <c r="K13" s="2" t="s">
        <v>718</v>
      </c>
      <c r="L13" s="13" t="s">
        <v>674</v>
      </c>
      <c r="M13" s="13" t="s">
        <v>1237</v>
      </c>
      <c r="N13" s="2" t="s">
        <v>1580</v>
      </c>
      <c r="O13" s="10">
        <v>2</v>
      </c>
      <c r="P13" s="10"/>
      <c r="Q13" s="10"/>
      <c r="R13" s="20">
        <v>57</v>
      </c>
      <c r="S13" s="20">
        <v>12</v>
      </c>
      <c r="T13" s="20">
        <v>0</v>
      </c>
      <c r="U13" s="48">
        <v>57.6</v>
      </c>
      <c r="V13" s="48">
        <v>28.8</v>
      </c>
      <c r="X13" s="24">
        <v>2.4</v>
      </c>
      <c r="AB13" s="48"/>
      <c r="AF13" s="24">
        <v>4.8</v>
      </c>
      <c r="AG13">
        <v>2</v>
      </c>
      <c r="AH13">
        <v>8</v>
      </c>
      <c r="AI13">
        <v>0</v>
      </c>
      <c r="AJ13" s="6">
        <v>2.4</v>
      </c>
      <c r="BA13" s="6">
        <v>2.4</v>
      </c>
      <c r="BG13" s="48">
        <v>2.4</v>
      </c>
      <c r="BH13" s="39"/>
      <c r="BI13" s="39"/>
      <c r="BJ13" s="22"/>
      <c r="BK13" s="37"/>
      <c r="BL13" s="37"/>
      <c r="BM13" s="39"/>
      <c r="BN13" s="37">
        <f>BO13*O13</f>
        <v>57.599999999999994</v>
      </c>
      <c r="BO13" s="48">
        <v>28.799999999999997</v>
      </c>
      <c r="BZ13">
        <v>1367</v>
      </c>
      <c r="CA13" s="2" t="s">
        <v>718</v>
      </c>
    </row>
    <row r="15" spans="1:79" ht="12.75">
      <c r="A15" s="14">
        <v>1368</v>
      </c>
      <c r="B15" s="13" t="s">
        <v>1168</v>
      </c>
      <c r="C15" s="13" t="s">
        <v>1355</v>
      </c>
      <c r="D15" s="13" t="s">
        <v>146</v>
      </c>
      <c r="E15" s="13" t="s">
        <v>154</v>
      </c>
      <c r="F15" s="2" t="s">
        <v>101</v>
      </c>
      <c r="G15" s="2">
        <v>2</v>
      </c>
      <c r="H15" s="2" t="s">
        <v>714</v>
      </c>
      <c r="I15" s="2" t="s">
        <v>723</v>
      </c>
      <c r="J15" s="13" t="s">
        <v>444</v>
      </c>
      <c r="K15" s="2" t="s">
        <v>717</v>
      </c>
      <c r="L15" s="13" t="s">
        <v>669</v>
      </c>
      <c r="M15" s="13" t="s">
        <v>1071</v>
      </c>
      <c r="N15" s="2" t="s">
        <v>1580</v>
      </c>
      <c r="O15" s="10">
        <v>2</v>
      </c>
      <c r="P15" s="10"/>
      <c r="Q15" s="10"/>
      <c r="R15" s="20">
        <v>60</v>
      </c>
      <c r="S15" s="20">
        <v>0</v>
      </c>
      <c r="T15" s="20">
        <v>0</v>
      </c>
      <c r="U15" s="48">
        <v>60</v>
      </c>
      <c r="V15" s="48">
        <v>30</v>
      </c>
      <c r="W15" s="24"/>
      <c r="X15" s="24">
        <v>2.5</v>
      </c>
      <c r="Y15">
        <v>30</v>
      </c>
      <c r="Z15">
        <v>0</v>
      </c>
      <c r="AA15">
        <v>0</v>
      </c>
      <c r="AB15" s="48">
        <v>30</v>
      </c>
      <c r="AF15" s="24">
        <v>5</v>
      </c>
      <c r="AG15">
        <v>2</v>
      </c>
      <c r="AH15">
        <v>10</v>
      </c>
      <c r="AI15">
        <v>0</v>
      </c>
      <c r="AJ15" s="6">
        <v>2.5</v>
      </c>
      <c r="BA15" s="6">
        <v>2.5</v>
      </c>
      <c r="BG15" s="48">
        <v>2.5</v>
      </c>
      <c r="BH15" s="39"/>
      <c r="BI15" s="39"/>
      <c r="BJ15" s="22"/>
      <c r="BK15" s="37"/>
      <c r="BL15" s="37"/>
      <c r="BM15" s="39"/>
      <c r="BN15" s="48">
        <v>60</v>
      </c>
      <c r="BO15" s="48">
        <v>30</v>
      </c>
      <c r="BZ15">
        <v>1368</v>
      </c>
      <c r="CA15" s="2" t="s">
        <v>717</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22.xml><?xml version="1.0" encoding="utf-8"?>
<worksheet xmlns="http://schemas.openxmlformats.org/spreadsheetml/2006/main" xmlns:r="http://schemas.openxmlformats.org/officeDocument/2006/relationships">
  <sheetPr>
    <tabColor indexed="30"/>
  </sheetPr>
  <dimension ref="A1:CF9"/>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25.8515625" style="0" customWidth="1"/>
    <col min="10" max="10" width="7.57421875" style="0" customWidth="1"/>
    <col min="11" max="11" width="33.7109375" style="0" customWidth="1"/>
    <col min="12" max="12" width="6.28125" style="0" customWidth="1"/>
    <col min="13" max="13" width="7.57421875" style="0" customWidth="1"/>
    <col min="14" max="14" width="21.851562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2" width="14.28125" style="0" customWidth="1"/>
    <col min="43" max="44" width="11.8515625" style="0" customWidth="1"/>
    <col min="45" max="45" width="12.57421875" style="0" customWidth="1"/>
    <col min="46" max="48" width="8.8515625" style="0" customWidth="1"/>
    <col min="49" max="49" width="12.57421875" style="0" customWidth="1"/>
    <col min="50" max="50" width="10.7109375" style="0" customWidth="1"/>
    <col min="51" max="51" width="8.8515625" style="0" customWidth="1"/>
    <col min="52" max="52" width="13.421875" style="0" customWidth="1"/>
    <col min="53" max="53" width="8.8515625" style="0" customWidth="1"/>
    <col min="54" max="54" width="9.28125" style="0" customWidth="1"/>
    <col min="55" max="55" width="8.421875" style="0" customWidth="1"/>
    <col min="56" max="56" width="9.8515625" style="0" customWidth="1"/>
    <col min="57" max="57" width="10.00390625" style="0" customWidth="1"/>
    <col min="58" max="58" width="9.8515625" style="0" customWidth="1"/>
    <col min="59" max="59" width="10.8515625" style="0" customWidth="1"/>
    <col min="60" max="60" width="7.8515625" style="0" customWidth="1"/>
    <col min="61" max="61" width="9.8515625" style="0" customWidth="1"/>
    <col min="62" max="62" width="13.8515625" style="0" customWidth="1"/>
    <col min="63" max="65" width="19.00390625" style="0" customWidth="1"/>
    <col min="66" max="66" width="9.28125" style="0" customWidth="1"/>
    <col min="67" max="67" width="9.8515625" style="0" customWidth="1"/>
    <col min="68" max="69" width="11.421875" style="0" customWidth="1"/>
    <col min="70" max="70" width="12.8515625" style="0" customWidth="1"/>
    <col min="71" max="71" width="13.7109375" style="0" customWidth="1"/>
    <col min="72" max="72" width="15.28125" style="0" customWidth="1"/>
    <col min="73" max="73" width="14.00390625" style="0" customWidth="1"/>
    <col min="74" max="74" width="19.7109375" style="0" customWidth="1"/>
    <col min="75" max="75" width="9.8515625" style="0" customWidth="1"/>
    <col min="76" max="76" width="13.140625" style="0" customWidth="1"/>
    <col min="77" max="77" width="13.00390625" style="0" customWidth="1"/>
    <col min="78" max="78" width="5.7109375" style="0" customWidth="1"/>
    <col min="79" max="79" width="33.7109375" style="0" customWidth="1"/>
    <col min="80" max="80" width="54.57421875" style="0" customWidth="1"/>
    <col min="81" max="81" width="13.4218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436</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8" spans="1:79" ht="12.75">
      <c r="A8" s="13"/>
      <c r="B8" s="13"/>
      <c r="C8" s="13"/>
      <c r="D8" s="13"/>
      <c r="E8" s="17"/>
      <c r="F8" s="20"/>
      <c r="G8" s="17"/>
      <c r="H8" s="2"/>
      <c r="I8" s="2"/>
      <c r="J8" s="13"/>
      <c r="K8" s="17"/>
      <c r="L8" s="15"/>
      <c r="M8" s="15"/>
      <c r="N8" s="2"/>
      <c r="O8" s="10"/>
      <c r="P8" s="10"/>
      <c r="Q8" s="10"/>
      <c r="R8" s="27"/>
      <c r="S8" s="20"/>
      <c r="T8" s="20"/>
      <c r="U8" s="24"/>
      <c r="V8" s="24"/>
      <c r="W8" s="24"/>
      <c r="X8" s="24"/>
      <c r="AJ8" s="6"/>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16"/>
      <c r="BK8" s="16"/>
      <c r="BL8" s="16"/>
      <c r="BM8" s="16"/>
      <c r="BN8" s="37"/>
      <c r="BP8" s="37"/>
      <c r="BQ8" s="37"/>
      <c r="BR8" s="37"/>
      <c r="BS8" s="37"/>
      <c r="BT8" s="37"/>
      <c r="BU8" s="35"/>
      <c r="BV8" s="35"/>
      <c r="BW8" s="16"/>
      <c r="BX8" s="35"/>
      <c r="BY8" s="35"/>
      <c r="CA8" s="17"/>
    </row>
    <row r="9" spans="1:80" ht="12.75">
      <c r="A9" s="14">
        <v>1369</v>
      </c>
      <c r="B9" s="13" t="s">
        <v>1081</v>
      </c>
      <c r="C9" s="13" t="s">
        <v>1355</v>
      </c>
      <c r="D9" s="13" t="s">
        <v>147</v>
      </c>
      <c r="E9" s="13" t="s">
        <v>157</v>
      </c>
      <c r="F9" s="2" t="s">
        <v>125</v>
      </c>
      <c r="G9" s="2">
        <v>3</v>
      </c>
      <c r="H9" s="2" t="s">
        <v>757</v>
      </c>
      <c r="I9" s="2" t="s">
        <v>889</v>
      </c>
      <c r="J9" s="13" t="s">
        <v>444</v>
      </c>
      <c r="K9" s="2" t="s">
        <v>760</v>
      </c>
      <c r="L9" s="13" t="s">
        <v>762</v>
      </c>
      <c r="M9" s="13" t="s">
        <v>2</v>
      </c>
      <c r="N9" s="2" t="s">
        <v>1495</v>
      </c>
      <c r="O9" s="10">
        <v>1</v>
      </c>
      <c r="P9" s="10"/>
      <c r="Q9" s="10"/>
      <c r="R9" s="20">
        <v>84</v>
      </c>
      <c r="S9" s="20">
        <v>0</v>
      </c>
      <c r="T9" s="20">
        <v>0</v>
      </c>
      <c r="U9" s="48">
        <v>84</v>
      </c>
      <c r="V9" s="48">
        <v>84</v>
      </c>
      <c r="X9" s="24">
        <v>7</v>
      </c>
      <c r="Y9">
        <v>84</v>
      </c>
      <c r="Z9">
        <v>0</v>
      </c>
      <c r="AA9">
        <v>0</v>
      </c>
      <c r="AB9" s="48">
        <v>84</v>
      </c>
      <c r="AC9">
        <v>7</v>
      </c>
      <c r="AD9">
        <v>0</v>
      </c>
      <c r="AE9">
        <v>0</v>
      </c>
      <c r="AF9" s="24">
        <v>7</v>
      </c>
      <c r="AG9">
        <v>7</v>
      </c>
      <c r="AH9">
        <v>0</v>
      </c>
      <c r="AI9">
        <v>0</v>
      </c>
      <c r="AJ9" s="6">
        <v>7</v>
      </c>
      <c r="AK9" s="24"/>
      <c r="BA9" s="7"/>
      <c r="BG9" s="48">
        <v>7</v>
      </c>
      <c r="BH9" s="39"/>
      <c r="BI9" s="39"/>
      <c r="BJ9" s="22"/>
      <c r="BK9" s="37"/>
      <c r="BL9" s="37"/>
      <c r="BM9" s="39"/>
      <c r="BN9" s="48">
        <v>84</v>
      </c>
      <c r="BO9" s="48">
        <v>84</v>
      </c>
      <c r="BZ9">
        <v>1369</v>
      </c>
      <c r="CA9" s="2" t="s">
        <v>760</v>
      </c>
      <c r="CB9" t="s">
        <v>1144</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3.xml><?xml version="1.0" encoding="utf-8"?>
<worksheet xmlns="http://schemas.openxmlformats.org/spreadsheetml/2006/main" xmlns:r="http://schemas.openxmlformats.org/officeDocument/2006/relationships">
  <sheetPr>
    <tabColor indexed="13"/>
  </sheetPr>
  <dimension ref="A1:IV989"/>
  <sheetViews>
    <sheetView zoomScale="90" zoomScaleNormal="9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6.28125" style="13" customWidth="1"/>
    <col min="2" max="2" width="17.140625" style="13" customWidth="1"/>
    <col min="3" max="4" width="9.140625" style="13" hidden="1" customWidth="1"/>
    <col min="5" max="5" width="6.421875" style="17" hidden="1" customWidth="1"/>
    <col min="6" max="6" width="9.421875" style="20" hidden="1" customWidth="1"/>
    <col min="7" max="7" width="9.00390625" style="17" hidden="1" customWidth="1"/>
    <col min="8" max="8" width="16.7109375" style="2" hidden="1" customWidth="1"/>
    <col min="9" max="9" width="51.7109375" style="2" customWidth="1"/>
    <col min="10" max="10" width="9.8515625" style="10" customWidth="1"/>
    <col min="11" max="11" width="14.421875" style="6" customWidth="1"/>
    <col min="12" max="12" width="7.7109375" style="13" customWidth="1"/>
    <col min="13" max="13" width="44.57421875" style="17" customWidth="1"/>
    <col min="14" max="14" width="9.57421875" style="13" hidden="1" customWidth="1"/>
    <col min="15" max="15" width="11.8515625" style="13" hidden="1" customWidth="1"/>
    <col min="16" max="16" width="42.7109375" style="2" customWidth="1"/>
    <col min="17" max="17" width="9.8515625" style="10" customWidth="1"/>
    <col min="18" max="18" width="9.00390625" style="10" customWidth="1"/>
    <col min="19" max="19" width="8.28125" style="10" customWidth="1"/>
    <col min="20" max="22" width="14.28125" style="20" customWidth="1"/>
    <col min="23" max="23" width="13.57421875" style="24" customWidth="1"/>
    <col min="24" max="24" width="14.421875" style="24" customWidth="1"/>
    <col min="25" max="25" width="16.140625" style="24" customWidth="1"/>
    <col min="26" max="26" width="14.421875" style="24" customWidth="1"/>
    <col min="27" max="30" width="14.421875" style="0" customWidth="1"/>
    <col min="31" max="34" width="11.57421875" style="0" customWidth="1"/>
    <col min="35" max="37" width="14.421875" style="0" customWidth="1"/>
    <col min="38" max="38" width="14.421875" style="6" customWidth="1"/>
    <col min="39" max="39" width="12.28125" style="0" customWidth="1"/>
    <col min="40" max="40" width="13.140625" style="0" customWidth="1"/>
    <col min="41" max="44" width="14.421875" style="0" customWidth="1"/>
    <col min="45" max="45" width="12.28125" style="0" customWidth="1"/>
    <col min="46" max="46" width="12.00390625" style="0" customWidth="1"/>
    <col min="47" max="47" width="12.8515625" style="0" customWidth="1"/>
    <col min="48" max="50" width="9.00390625" style="0" customWidth="1"/>
    <col min="51" max="51" width="12.57421875" style="0" customWidth="1"/>
    <col min="52" max="52" width="11.28125" style="0" customWidth="1"/>
    <col min="53" max="53" width="9.57421875" style="0" customWidth="1"/>
    <col min="54" max="54" width="14.28125" style="0" customWidth="1"/>
    <col min="55" max="55" width="9.00390625" style="0" customWidth="1"/>
    <col min="56" max="56" width="9.421875" style="0" customWidth="1"/>
    <col min="57" max="57" width="8.57421875" style="0" customWidth="1"/>
    <col min="58" max="59" width="10.00390625" style="0" customWidth="1"/>
    <col min="60" max="60" width="9.8515625" style="0" customWidth="1"/>
    <col min="61" max="61" width="11.00390625" style="0" customWidth="1"/>
    <col min="62" max="62" width="8.140625" style="0" customWidth="1"/>
    <col min="63" max="63" width="9.8515625" style="0" customWidth="1"/>
    <col min="64" max="64" width="13.140625" style="0" customWidth="1"/>
    <col min="65" max="67" width="19.28125" style="0" customWidth="1"/>
    <col min="68" max="68" width="11.28125" style="0" customWidth="1"/>
    <col min="69" max="69" width="10.140625" style="0" customWidth="1"/>
    <col min="70" max="70" width="16.7109375" style="0" customWidth="1"/>
    <col min="71" max="71" width="11.421875" style="0" customWidth="1"/>
    <col min="72" max="72" width="12.57421875" style="0" customWidth="1"/>
    <col min="73" max="73" width="13.7109375" style="0" customWidth="1"/>
    <col min="74" max="74" width="15.421875" style="0" customWidth="1"/>
    <col min="75" max="75" width="14.28125" style="0" customWidth="1"/>
    <col min="76" max="76" width="19.7109375" style="0" customWidth="1"/>
    <col min="77" max="77" width="10.00390625" style="0" customWidth="1"/>
    <col min="78" max="78" width="12.7109375" style="0" customWidth="1"/>
    <col min="79" max="79" width="13.7109375" style="0" customWidth="1"/>
    <col min="80" max="80" width="6.28125" style="0" customWidth="1"/>
    <col min="81" max="81" width="42.140625" style="0" customWidth="1"/>
    <col min="82" max="82" width="226.00390625" style="0" customWidth="1"/>
    <col min="83" max="83" width="14.00390625" style="0" customWidth="1"/>
    <col min="84" max="92" width="8.421875" style="0" customWidth="1"/>
  </cols>
  <sheetData>
    <row r="1" spans="3:80" ht="12.75">
      <c r="C1" s="4" t="s">
        <v>566</v>
      </c>
      <c r="D1" s="3"/>
      <c r="F1" s="27"/>
      <c r="G1" s="42"/>
      <c r="H1" s="3"/>
      <c r="I1" s="51" t="s">
        <v>582</v>
      </c>
      <c r="J1" s="44"/>
      <c r="K1" s="7"/>
      <c r="L1" s="15"/>
      <c r="N1" s="15"/>
      <c r="O1" s="15"/>
      <c r="Q1" s="44"/>
      <c r="R1" s="44"/>
      <c r="S1" s="44"/>
      <c r="T1" s="27"/>
      <c r="U1" s="27"/>
      <c r="V1" s="27"/>
      <c r="W1" s="38"/>
      <c r="X1" s="38"/>
      <c r="Y1" s="38"/>
      <c r="Z1" s="38"/>
      <c r="AA1" s="38"/>
      <c r="AB1" s="38"/>
      <c r="AC1" s="38"/>
      <c r="AD1" s="38"/>
      <c r="AE1" s="35"/>
      <c r="AF1" s="35"/>
      <c r="AG1" s="35"/>
      <c r="AH1" s="35"/>
      <c r="AI1" s="35"/>
      <c r="AJ1" s="35"/>
      <c r="AK1" s="35"/>
      <c r="AL1" s="7"/>
      <c r="AM1" s="38"/>
      <c r="AN1" s="38"/>
      <c r="AO1" s="38"/>
      <c r="AP1" s="38"/>
      <c r="AQ1" s="38"/>
      <c r="AR1" s="38"/>
      <c r="AS1" s="38"/>
      <c r="AT1" s="38"/>
      <c r="AU1" s="38"/>
      <c r="AV1" s="38"/>
      <c r="AW1" s="38"/>
      <c r="AX1" s="38"/>
      <c r="AY1" s="37"/>
      <c r="AZ1" s="38"/>
      <c r="BA1" s="38"/>
      <c r="BB1" s="38"/>
      <c r="BC1" s="38"/>
      <c r="BD1" s="37"/>
      <c r="BE1" s="37"/>
      <c r="BH1" s="16"/>
      <c r="BI1" s="37"/>
      <c r="BJ1" s="39"/>
      <c r="BP1" s="38"/>
      <c r="BQ1" s="38"/>
      <c r="BR1" s="37"/>
      <c r="BS1" s="37"/>
      <c r="BT1" s="37"/>
      <c r="BU1" s="37"/>
      <c r="BV1" s="37"/>
      <c r="BW1" s="35"/>
      <c r="BX1" s="35"/>
      <c r="BY1" s="38"/>
      <c r="BZ1" s="35"/>
      <c r="CA1" s="35"/>
      <c r="CB1" s="16"/>
    </row>
    <row r="2" spans="1:80" ht="12.75">
      <c r="A2" s="14"/>
      <c r="B2" s="15"/>
      <c r="E2" s="13"/>
      <c r="F2" s="27"/>
      <c r="G2" s="42"/>
      <c r="H2" s="3"/>
      <c r="J2" s="44"/>
      <c r="K2" s="7"/>
      <c r="L2" s="15"/>
      <c r="N2" s="15"/>
      <c r="O2" s="15"/>
      <c r="Q2" s="44"/>
      <c r="R2" s="44"/>
      <c r="S2" s="44"/>
      <c r="T2" s="27"/>
      <c r="U2" s="27"/>
      <c r="V2" s="27"/>
      <c r="W2" s="38"/>
      <c r="X2" s="38"/>
      <c r="Y2" s="38"/>
      <c r="Z2" s="38"/>
      <c r="AA2" s="38"/>
      <c r="AB2" s="38"/>
      <c r="AC2" s="38"/>
      <c r="AD2" s="38"/>
      <c r="AE2" s="35"/>
      <c r="AF2" s="35"/>
      <c r="AG2" s="35"/>
      <c r="AH2" s="35"/>
      <c r="AI2" s="35"/>
      <c r="AJ2" s="35"/>
      <c r="AK2" s="35"/>
      <c r="AL2" s="7"/>
      <c r="AM2" s="38"/>
      <c r="AN2" s="38"/>
      <c r="AO2" s="38"/>
      <c r="AP2" s="38"/>
      <c r="AQ2" s="38"/>
      <c r="AR2" s="38"/>
      <c r="AS2" s="38"/>
      <c r="AT2" s="38"/>
      <c r="AU2" s="38"/>
      <c r="AV2" s="38"/>
      <c r="AW2" s="38"/>
      <c r="AX2" s="38"/>
      <c r="AY2" s="37"/>
      <c r="AZ2" s="38"/>
      <c r="BA2" s="38"/>
      <c r="BB2" s="38"/>
      <c r="BC2" s="38"/>
      <c r="BD2" s="37"/>
      <c r="BE2" s="37"/>
      <c r="BH2" s="16"/>
      <c r="BI2" s="37"/>
      <c r="BJ2" s="39"/>
      <c r="BP2" s="38"/>
      <c r="BQ2" s="38"/>
      <c r="BR2" s="37"/>
      <c r="BS2" s="37"/>
      <c r="BT2" s="37"/>
      <c r="BU2" s="37"/>
      <c r="BV2" s="37"/>
      <c r="BW2" s="35"/>
      <c r="BX2" s="35"/>
      <c r="BY2" s="38"/>
      <c r="BZ2" s="35"/>
      <c r="CA2" s="35"/>
      <c r="CB2" s="16"/>
    </row>
    <row r="3" spans="1:84" ht="12.75">
      <c r="A3" s="14" t="s">
        <v>1635</v>
      </c>
      <c r="B3" s="14" t="s">
        <v>1123</v>
      </c>
      <c r="C3" s="14" t="s">
        <v>1434</v>
      </c>
      <c r="D3" s="14" t="s">
        <v>766</v>
      </c>
      <c r="E3" s="14" t="s">
        <v>864</v>
      </c>
      <c r="F3" s="28" t="s">
        <v>434</v>
      </c>
      <c r="G3" s="1" t="s">
        <v>1201</v>
      </c>
      <c r="H3" s="4" t="s">
        <v>1239</v>
      </c>
      <c r="I3" s="4" t="s">
        <v>751</v>
      </c>
      <c r="J3" s="45" t="s">
        <v>1165</v>
      </c>
      <c r="K3" s="11" t="s">
        <v>1271</v>
      </c>
      <c r="L3" s="14" t="s">
        <v>445</v>
      </c>
      <c r="M3" s="43" t="s">
        <v>1475</v>
      </c>
      <c r="N3" s="14" t="s">
        <v>1474</v>
      </c>
      <c r="O3" s="14" t="s">
        <v>698</v>
      </c>
      <c r="P3" s="4" t="s">
        <v>1300</v>
      </c>
      <c r="Q3" s="45" t="s">
        <v>1165</v>
      </c>
      <c r="R3" s="45" t="s">
        <v>1165</v>
      </c>
      <c r="S3" s="52" t="s">
        <v>1161</v>
      </c>
      <c r="T3" s="47" t="s">
        <v>1513</v>
      </c>
      <c r="U3" s="47" t="s">
        <v>1513</v>
      </c>
      <c r="V3" s="47" t="s">
        <v>1513</v>
      </c>
      <c r="W3" s="31" t="s">
        <v>1513</v>
      </c>
      <c r="X3" s="31" t="s">
        <v>1271</v>
      </c>
      <c r="Y3" s="31" t="s">
        <v>1273</v>
      </c>
      <c r="Z3" s="31" t="s">
        <v>1271</v>
      </c>
      <c r="AA3" s="8" t="s">
        <v>1271</v>
      </c>
      <c r="AB3" s="8" t="s">
        <v>1271</v>
      </c>
      <c r="AC3" s="8" t="s">
        <v>1271</v>
      </c>
      <c r="AD3" s="8" t="s">
        <v>1271</v>
      </c>
      <c r="AE3" s="8" t="s">
        <v>1513</v>
      </c>
      <c r="AF3" s="26" t="s">
        <v>1513</v>
      </c>
      <c r="AG3" s="8" t="s">
        <v>1513</v>
      </c>
      <c r="AH3" s="23" t="s">
        <v>1513</v>
      </c>
      <c r="AI3" s="23" t="s">
        <v>1271</v>
      </c>
      <c r="AJ3" s="23" t="s">
        <v>1271</v>
      </c>
      <c r="AK3" s="23" t="s">
        <v>1271</v>
      </c>
      <c r="AL3" s="11" t="s">
        <v>1271</v>
      </c>
      <c r="AM3" s="31" t="s">
        <v>1269</v>
      </c>
      <c r="AN3" s="31" t="s">
        <v>1431</v>
      </c>
      <c r="AO3" s="31" t="s">
        <v>1271</v>
      </c>
      <c r="AP3" s="31" t="s">
        <v>1271</v>
      </c>
      <c r="AQ3" s="31" t="s">
        <v>1271</v>
      </c>
      <c r="AR3" s="31" t="s">
        <v>1271</v>
      </c>
      <c r="AS3" s="31" t="s">
        <v>1374</v>
      </c>
      <c r="AT3" s="31" t="s">
        <v>1388</v>
      </c>
      <c r="AU3" s="31" t="s">
        <v>1017</v>
      </c>
      <c r="AV3" s="31" t="s">
        <v>685</v>
      </c>
      <c r="AW3" s="31" t="s">
        <v>1527</v>
      </c>
      <c r="AX3" s="31" t="s">
        <v>1070</v>
      </c>
      <c r="AY3" s="29" t="s">
        <v>1003</v>
      </c>
      <c r="AZ3" s="31" t="s">
        <v>1405</v>
      </c>
      <c r="BA3" s="31" t="s">
        <v>1114</v>
      </c>
      <c r="BB3" s="31" t="s">
        <v>1258</v>
      </c>
      <c r="BC3" s="31" t="s">
        <v>1188</v>
      </c>
      <c r="BD3" s="29" t="s">
        <v>695</v>
      </c>
      <c r="BE3" s="29" t="s">
        <v>781</v>
      </c>
      <c r="BF3" s="8" t="s">
        <v>1414</v>
      </c>
      <c r="BG3" s="8" t="s">
        <v>1187</v>
      </c>
      <c r="BH3" s="8" t="s">
        <v>1508</v>
      </c>
      <c r="BI3" s="29" t="s">
        <v>1510</v>
      </c>
      <c r="BJ3" s="34" t="s">
        <v>781</v>
      </c>
      <c r="BK3" s="8" t="s">
        <v>860</v>
      </c>
      <c r="BL3" s="8" t="s">
        <v>1511</v>
      </c>
      <c r="BM3" s="8" t="s">
        <v>1519</v>
      </c>
      <c r="BN3" s="8" t="s">
        <v>1519</v>
      </c>
      <c r="BO3" s="8" t="s">
        <v>1518</v>
      </c>
      <c r="BP3" s="31" t="s">
        <v>1509</v>
      </c>
      <c r="BQ3" s="31" t="s">
        <v>1272</v>
      </c>
      <c r="BR3" s="29" t="s">
        <v>965</v>
      </c>
      <c r="BS3" s="29" t="s">
        <v>1162</v>
      </c>
      <c r="BT3" s="29" t="s">
        <v>1535</v>
      </c>
      <c r="BU3" s="29" t="s">
        <v>1514</v>
      </c>
      <c r="BV3" s="29" t="s">
        <v>856</v>
      </c>
      <c r="BW3" s="23" t="s">
        <v>1535</v>
      </c>
      <c r="BX3" s="23" t="s">
        <v>863</v>
      </c>
      <c r="BY3" s="31" t="s">
        <v>1524</v>
      </c>
      <c r="BZ3" s="23" t="s">
        <v>725</v>
      </c>
      <c r="CA3" s="23" t="s">
        <v>730</v>
      </c>
      <c r="CB3" s="8" t="s">
        <v>1635</v>
      </c>
      <c r="CC3" s="8" t="s">
        <v>688</v>
      </c>
      <c r="CD3" s="8" t="s">
        <v>1314</v>
      </c>
      <c r="CE3" s="8" t="s">
        <v>656</v>
      </c>
      <c r="CF3" s="1"/>
    </row>
    <row r="4" spans="1:84" ht="12.75">
      <c r="A4" s="14"/>
      <c r="B4" s="14" t="s">
        <v>1403</v>
      </c>
      <c r="C4" s="14" t="s">
        <v>439</v>
      </c>
      <c r="D4" s="14" t="s">
        <v>1160</v>
      </c>
      <c r="E4" s="14" t="s">
        <v>1201</v>
      </c>
      <c r="F4" s="28" t="s">
        <v>1165</v>
      </c>
      <c r="G4" s="1" t="s">
        <v>1165</v>
      </c>
      <c r="H4" s="4" t="s">
        <v>1079</v>
      </c>
      <c r="I4" s="4" t="s">
        <v>1175</v>
      </c>
      <c r="J4" s="45" t="s">
        <v>1171</v>
      </c>
      <c r="K4" s="11" t="s">
        <v>1259</v>
      </c>
      <c r="L4" s="14" t="s">
        <v>1430</v>
      </c>
      <c r="M4" s="43" t="s">
        <v>1486</v>
      </c>
      <c r="N4" s="14" t="s">
        <v>694</v>
      </c>
      <c r="O4" s="14" t="s">
        <v>694</v>
      </c>
      <c r="P4" s="4" t="s">
        <v>704</v>
      </c>
      <c r="Q4" s="45" t="s">
        <v>1171</v>
      </c>
      <c r="R4" s="45" t="s">
        <v>1172</v>
      </c>
      <c r="S4" s="52" t="s">
        <v>1508</v>
      </c>
      <c r="T4" s="47" t="s">
        <v>1068</v>
      </c>
      <c r="U4" s="47" t="s">
        <v>1068</v>
      </c>
      <c r="V4" s="47" t="s">
        <v>1068</v>
      </c>
      <c r="W4" s="31" t="s">
        <v>1067</v>
      </c>
      <c r="X4" s="31" t="s">
        <v>1067</v>
      </c>
      <c r="Y4" s="31" t="s">
        <v>1417</v>
      </c>
      <c r="Z4" s="31" t="s">
        <v>1260</v>
      </c>
      <c r="AA4" s="8" t="s">
        <v>1067</v>
      </c>
      <c r="AB4" s="8" t="s">
        <v>1067</v>
      </c>
      <c r="AC4" s="8" t="s">
        <v>1067</v>
      </c>
      <c r="AD4" s="8" t="s">
        <v>1067</v>
      </c>
      <c r="AE4" s="8" t="s">
        <v>1259</v>
      </c>
      <c r="AF4" s="8" t="s">
        <v>1259</v>
      </c>
      <c r="AG4" s="8" t="s">
        <v>1259</v>
      </c>
      <c r="AH4" s="8" t="s">
        <v>1259</v>
      </c>
      <c r="AI4" s="8" t="s">
        <v>1259</v>
      </c>
      <c r="AJ4" s="8" t="s">
        <v>1259</v>
      </c>
      <c r="AK4" s="8" t="s">
        <v>1259</v>
      </c>
      <c r="AL4" s="11" t="s">
        <v>1259</v>
      </c>
      <c r="AM4" s="31" t="s">
        <v>1218</v>
      </c>
      <c r="AN4" s="31" t="s">
        <v>1270</v>
      </c>
      <c r="AO4" s="31" t="s">
        <v>994</v>
      </c>
      <c r="AP4" s="31" t="s">
        <v>994</v>
      </c>
      <c r="AQ4" s="31" t="s">
        <v>994</v>
      </c>
      <c r="AR4" s="31" t="s">
        <v>994</v>
      </c>
      <c r="AS4" s="1"/>
      <c r="AT4" s="31" t="s">
        <v>492</v>
      </c>
      <c r="AU4" s="31" t="s">
        <v>666</v>
      </c>
      <c r="AV4" s="31"/>
      <c r="AW4" s="31" t="s">
        <v>685</v>
      </c>
      <c r="AX4" s="31" t="s">
        <v>685</v>
      </c>
      <c r="AY4" s="29"/>
      <c r="AZ4" s="31"/>
      <c r="BA4" s="31" t="s">
        <v>1398</v>
      </c>
      <c r="BB4" s="31" t="s">
        <v>1377</v>
      </c>
      <c r="BC4" s="31"/>
      <c r="BD4" s="29" t="s">
        <v>1188</v>
      </c>
      <c r="BE4" s="29" t="s">
        <v>1198</v>
      </c>
      <c r="BF4" s="8" t="s">
        <v>1198</v>
      </c>
      <c r="BG4" s="8" t="s">
        <v>1198</v>
      </c>
      <c r="BH4" s="8" t="s">
        <v>782</v>
      </c>
      <c r="BI4" s="29" t="s">
        <v>1170</v>
      </c>
      <c r="BJ4" s="34" t="s">
        <v>440</v>
      </c>
      <c r="BK4" s="8" t="s">
        <v>440</v>
      </c>
      <c r="BL4" s="8" t="s">
        <v>1</v>
      </c>
      <c r="BM4" s="8" t="s">
        <v>437</v>
      </c>
      <c r="BN4" s="8" t="s">
        <v>437</v>
      </c>
      <c r="BO4" s="8" t="s">
        <v>437</v>
      </c>
      <c r="BP4" s="31" t="s">
        <v>1028</v>
      </c>
      <c r="BQ4" s="31" t="s">
        <v>1231</v>
      </c>
      <c r="BR4" s="29" t="s">
        <v>1153</v>
      </c>
      <c r="BS4" s="29" t="s">
        <v>965</v>
      </c>
      <c r="BT4" s="29" t="s">
        <v>1173</v>
      </c>
      <c r="BU4" s="29" t="s">
        <v>1174</v>
      </c>
      <c r="BV4" s="29" t="s">
        <v>994</v>
      </c>
      <c r="BW4" s="23" t="s">
        <v>703</v>
      </c>
      <c r="BX4" s="8" t="s">
        <v>138</v>
      </c>
      <c r="BY4" s="31" t="s">
        <v>1169</v>
      </c>
      <c r="BZ4" s="23" t="s">
        <v>1026</v>
      </c>
      <c r="CA4" s="23" t="s">
        <v>1492</v>
      </c>
      <c r="CB4" s="8"/>
      <c r="CC4" s="8"/>
      <c r="CD4" s="8" t="s">
        <v>1164</v>
      </c>
      <c r="CE4" s="1" t="s">
        <v>438</v>
      </c>
      <c r="CF4" s="1"/>
    </row>
    <row r="5" spans="1:84" ht="12.75">
      <c r="A5" s="15"/>
      <c r="B5" s="15"/>
      <c r="C5" s="15"/>
      <c r="D5" s="15"/>
      <c r="E5" s="14"/>
      <c r="F5" s="27"/>
      <c r="G5" s="42"/>
      <c r="H5" s="3"/>
      <c r="I5" s="3"/>
      <c r="J5" s="45"/>
      <c r="K5" s="12" t="s">
        <v>6</v>
      </c>
      <c r="L5" s="15"/>
      <c r="M5" s="42"/>
      <c r="N5" s="14"/>
      <c r="O5" s="14"/>
      <c r="P5" s="4"/>
      <c r="Q5" s="45"/>
      <c r="R5" s="45"/>
      <c r="S5" s="45"/>
      <c r="T5" s="47" t="s">
        <v>1263</v>
      </c>
      <c r="U5" s="49" t="s">
        <v>1416</v>
      </c>
      <c r="V5" s="49" t="s">
        <v>1212</v>
      </c>
      <c r="W5" s="40" t="s">
        <v>6</v>
      </c>
      <c r="X5" s="40" t="s">
        <v>732</v>
      </c>
      <c r="Y5" s="40" t="s">
        <v>732</v>
      </c>
      <c r="Z5" s="40" t="s">
        <v>732</v>
      </c>
      <c r="AA5" s="1" t="s">
        <v>1263</v>
      </c>
      <c r="AB5" s="1" t="s">
        <v>1416</v>
      </c>
      <c r="AC5" s="1" t="s">
        <v>1212</v>
      </c>
      <c r="AD5" s="1" t="s">
        <v>6</v>
      </c>
      <c r="AE5" s="8" t="s">
        <v>1263</v>
      </c>
      <c r="AF5" s="1" t="s">
        <v>1416</v>
      </c>
      <c r="AG5" s="1" t="s">
        <v>1212</v>
      </c>
      <c r="AH5" s="1" t="s">
        <v>6</v>
      </c>
      <c r="AI5" s="8" t="s">
        <v>1263</v>
      </c>
      <c r="AJ5" s="1" t="s">
        <v>1416</v>
      </c>
      <c r="AK5" s="1" t="s">
        <v>1212</v>
      </c>
      <c r="AL5" s="12" t="s">
        <v>6</v>
      </c>
      <c r="AM5" s="31" t="s">
        <v>1027</v>
      </c>
      <c r="AN5" s="31" t="s">
        <v>23</v>
      </c>
      <c r="AO5" s="31" t="s">
        <v>1263</v>
      </c>
      <c r="AP5" s="31" t="s">
        <v>1416</v>
      </c>
      <c r="AQ5" s="31" t="s">
        <v>1212</v>
      </c>
      <c r="AR5" s="31" t="s">
        <v>6</v>
      </c>
      <c r="AS5" s="31" t="s">
        <v>23</v>
      </c>
      <c r="AT5" s="31" t="s">
        <v>23</v>
      </c>
      <c r="AU5" s="31" t="s">
        <v>24</v>
      </c>
      <c r="AV5" s="31" t="s">
        <v>23</v>
      </c>
      <c r="AW5" s="31" t="s">
        <v>24</v>
      </c>
      <c r="AX5" s="31" t="s">
        <v>23</v>
      </c>
      <c r="AY5" s="31" t="s">
        <v>23</v>
      </c>
      <c r="AZ5" s="31" t="s">
        <v>23</v>
      </c>
      <c r="BA5" s="31" t="s">
        <v>23</v>
      </c>
      <c r="BB5" s="31" t="s">
        <v>23</v>
      </c>
      <c r="BC5" s="31" t="s">
        <v>23</v>
      </c>
      <c r="BD5" s="29"/>
      <c r="BE5" s="29" t="s">
        <v>19</v>
      </c>
      <c r="BF5" s="8" t="s">
        <v>19</v>
      </c>
      <c r="BG5" s="8" t="s">
        <v>19</v>
      </c>
      <c r="BH5" s="8" t="s">
        <v>860</v>
      </c>
      <c r="BI5" s="8" t="s">
        <v>0</v>
      </c>
      <c r="BJ5" s="34" t="s">
        <v>1508</v>
      </c>
      <c r="BK5" s="8" t="s">
        <v>1508</v>
      </c>
      <c r="BL5" s="8" t="s">
        <v>441</v>
      </c>
      <c r="BM5" s="8" t="s">
        <v>1029</v>
      </c>
      <c r="BN5" s="8" t="s">
        <v>4</v>
      </c>
      <c r="BO5" s="8" t="s">
        <v>442</v>
      </c>
      <c r="BP5" s="31" t="s">
        <v>1203</v>
      </c>
      <c r="BQ5" s="31" t="s">
        <v>22</v>
      </c>
      <c r="BR5" s="29"/>
      <c r="BS5" s="29"/>
      <c r="BT5" s="29" t="s">
        <v>1027</v>
      </c>
      <c r="BU5" s="29" t="s">
        <v>20</v>
      </c>
      <c r="BV5" s="29" t="s">
        <v>21</v>
      </c>
      <c r="BW5" s="23" t="s">
        <v>493</v>
      </c>
      <c r="BX5" s="23" t="s">
        <v>1072</v>
      </c>
      <c r="BY5" s="31" t="s">
        <v>1217</v>
      </c>
      <c r="BZ5" s="23" t="s">
        <v>1080</v>
      </c>
      <c r="CA5" s="23" t="s">
        <v>1181</v>
      </c>
      <c r="CB5" s="8"/>
      <c r="CC5" s="1"/>
      <c r="CD5" s="1"/>
      <c r="CE5" s="1"/>
      <c r="CF5" s="1"/>
    </row>
    <row r="6" spans="10:84" ht="12.75">
      <c r="J6" s="46"/>
      <c r="K6" s="12"/>
      <c r="N6" s="14"/>
      <c r="O6" s="14"/>
      <c r="P6" s="51"/>
      <c r="Q6" s="46"/>
      <c r="R6" s="46"/>
      <c r="S6" s="46"/>
      <c r="T6" s="47"/>
      <c r="U6" s="49"/>
      <c r="V6" s="49"/>
      <c r="W6" s="40"/>
      <c r="X6" s="40"/>
      <c r="Y6" s="40"/>
      <c r="Z6" s="40"/>
      <c r="AA6" s="1"/>
      <c r="AB6" s="1"/>
      <c r="AC6" s="1"/>
      <c r="AD6" s="1"/>
      <c r="AE6" s="1"/>
      <c r="AF6" s="1"/>
      <c r="AG6" s="1"/>
      <c r="AH6" s="1"/>
      <c r="AI6" s="1"/>
      <c r="AJ6" s="1"/>
      <c r="AK6" s="1"/>
      <c r="AL6" s="12"/>
      <c r="AM6" s="31" t="s">
        <v>1030</v>
      </c>
      <c r="AN6" s="31" t="s">
        <v>8</v>
      </c>
      <c r="AO6" s="31"/>
      <c r="AP6" s="31"/>
      <c r="AQ6" s="31"/>
      <c r="AR6" s="31"/>
      <c r="AS6" s="31" t="s">
        <v>732</v>
      </c>
      <c r="AT6" s="31" t="s">
        <v>732</v>
      </c>
      <c r="AU6" s="31" t="s">
        <v>732</v>
      </c>
      <c r="AV6" s="31" t="s">
        <v>732</v>
      </c>
      <c r="AW6" s="31" t="s">
        <v>732</v>
      </c>
      <c r="AX6" s="31" t="s">
        <v>732</v>
      </c>
      <c r="AY6" s="31" t="s">
        <v>732</v>
      </c>
      <c r="AZ6" s="31" t="s">
        <v>732</v>
      </c>
      <c r="BA6" s="31" t="s">
        <v>732</v>
      </c>
      <c r="BB6" s="31" t="s">
        <v>732</v>
      </c>
      <c r="BC6" s="31" t="s">
        <v>732</v>
      </c>
      <c r="BD6" s="1"/>
      <c r="BE6" s="1"/>
      <c r="BF6" s="1"/>
      <c r="BG6" s="1"/>
      <c r="BH6" s="1"/>
      <c r="BI6" s="1"/>
      <c r="BJ6" s="1"/>
      <c r="BK6" s="1"/>
      <c r="BL6" s="1"/>
      <c r="BM6" s="1"/>
      <c r="BN6" s="1"/>
      <c r="BO6" s="1"/>
      <c r="BP6" s="31"/>
      <c r="BQ6" s="1"/>
      <c r="BR6" s="29"/>
      <c r="BS6" s="29"/>
      <c r="BT6" s="29"/>
      <c r="BU6" s="29"/>
      <c r="BV6" s="29"/>
      <c r="BW6" s="1"/>
      <c r="BX6" s="1"/>
      <c r="BY6" s="1"/>
      <c r="BZ6" s="1"/>
      <c r="CA6" s="1"/>
      <c r="CB6" s="1"/>
      <c r="CC6" s="1"/>
      <c r="CD6" s="1"/>
      <c r="CE6" s="1"/>
      <c r="CF6" s="1"/>
    </row>
    <row r="7" spans="1:256" ht="12.75">
      <c r="A7" s="18">
        <v>1</v>
      </c>
      <c r="B7" s="18">
        <v>2</v>
      </c>
      <c r="C7" s="18">
        <v>3</v>
      </c>
      <c r="D7" s="18">
        <v>4</v>
      </c>
      <c r="E7" s="18">
        <v>5</v>
      </c>
      <c r="F7" s="28">
        <v>6</v>
      </c>
      <c r="G7" s="28">
        <v>7</v>
      </c>
      <c r="H7" s="28">
        <v>8</v>
      </c>
      <c r="I7" s="18">
        <v>9</v>
      </c>
      <c r="J7" s="18">
        <v>15</v>
      </c>
      <c r="K7" s="18">
        <v>35</v>
      </c>
      <c r="L7" s="28">
        <v>10</v>
      </c>
      <c r="M7" s="18">
        <v>11</v>
      </c>
      <c r="N7" s="28">
        <v>12</v>
      </c>
      <c r="O7" s="18">
        <v>13</v>
      </c>
      <c r="P7" s="50">
        <v>14</v>
      </c>
      <c r="Q7" s="18">
        <v>15</v>
      </c>
      <c r="R7" s="28">
        <v>16</v>
      </c>
      <c r="S7" s="28">
        <v>17</v>
      </c>
      <c r="T7" s="28">
        <v>18</v>
      </c>
      <c r="U7" s="18">
        <v>19</v>
      </c>
      <c r="V7" s="28">
        <v>20</v>
      </c>
      <c r="W7" s="18">
        <v>21</v>
      </c>
      <c r="X7" s="28">
        <v>22</v>
      </c>
      <c r="Y7" s="18">
        <v>23</v>
      </c>
      <c r="Z7" s="18">
        <v>24</v>
      </c>
      <c r="AA7" s="18">
        <v>25</v>
      </c>
      <c r="AB7" s="18">
        <v>26</v>
      </c>
      <c r="AC7" s="18">
        <v>26</v>
      </c>
      <c r="AD7" s="18">
        <v>27</v>
      </c>
      <c r="AE7" s="28">
        <v>28</v>
      </c>
      <c r="AF7" s="18">
        <v>29</v>
      </c>
      <c r="AG7" s="28">
        <v>30</v>
      </c>
      <c r="AH7" s="18">
        <v>31</v>
      </c>
      <c r="AI7" s="28">
        <v>32</v>
      </c>
      <c r="AJ7" s="18">
        <v>33</v>
      </c>
      <c r="AK7" s="28">
        <v>34</v>
      </c>
      <c r="AL7" s="18">
        <v>35</v>
      </c>
      <c r="AM7" s="28">
        <v>36</v>
      </c>
      <c r="AN7" s="18">
        <v>37</v>
      </c>
      <c r="AO7" s="28">
        <v>38</v>
      </c>
      <c r="AP7" s="18">
        <v>39</v>
      </c>
      <c r="AQ7" s="18">
        <v>40</v>
      </c>
      <c r="AR7" s="18">
        <v>41</v>
      </c>
      <c r="AS7" s="18">
        <v>42</v>
      </c>
      <c r="AT7" s="18">
        <v>43</v>
      </c>
      <c r="AU7" s="18">
        <v>44</v>
      </c>
      <c r="AV7" s="28">
        <v>45</v>
      </c>
      <c r="AW7" s="18">
        <v>46</v>
      </c>
      <c r="AX7" s="28">
        <v>47</v>
      </c>
      <c r="AY7" s="18">
        <v>48</v>
      </c>
      <c r="AZ7" s="28">
        <v>49</v>
      </c>
      <c r="BA7" s="18">
        <v>50</v>
      </c>
      <c r="BB7" s="28">
        <v>51</v>
      </c>
      <c r="BC7" s="18">
        <v>52</v>
      </c>
      <c r="BD7" s="28">
        <v>53</v>
      </c>
      <c r="BE7" s="18">
        <v>54</v>
      </c>
      <c r="BF7" s="28">
        <v>55</v>
      </c>
      <c r="BG7" s="18">
        <v>56</v>
      </c>
      <c r="BH7" s="18">
        <v>57</v>
      </c>
      <c r="BI7" s="18">
        <v>58</v>
      </c>
      <c r="BJ7" s="18">
        <v>59</v>
      </c>
      <c r="BK7" s="18">
        <v>60</v>
      </c>
      <c r="BL7" s="28">
        <v>61</v>
      </c>
      <c r="BM7" s="28">
        <v>62</v>
      </c>
      <c r="BN7" s="28">
        <v>63</v>
      </c>
      <c r="BO7" s="28">
        <v>64</v>
      </c>
      <c r="BP7" s="28">
        <v>65</v>
      </c>
      <c r="BQ7" s="28">
        <v>66</v>
      </c>
      <c r="BR7" s="28">
        <v>67</v>
      </c>
      <c r="BS7" s="28">
        <v>68</v>
      </c>
      <c r="BT7" s="28">
        <v>69</v>
      </c>
      <c r="BU7" s="28">
        <v>70</v>
      </c>
      <c r="BV7" s="28"/>
      <c r="BW7" s="28">
        <v>71</v>
      </c>
      <c r="BX7" s="28">
        <v>72</v>
      </c>
      <c r="BY7" s="28">
        <v>73</v>
      </c>
      <c r="BZ7" s="28">
        <v>74</v>
      </c>
      <c r="CA7" s="28">
        <v>75</v>
      </c>
      <c r="CB7" s="18">
        <v>76</v>
      </c>
      <c r="CC7" s="18">
        <v>77</v>
      </c>
      <c r="CD7" s="18">
        <v>78</v>
      </c>
      <c r="CE7" s="18">
        <v>79</v>
      </c>
      <c r="CF7" s="28"/>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4:81" ht="12.75">
      <c r="N8" s="15"/>
      <c r="O8" s="15"/>
      <c r="T8" s="27"/>
      <c r="AH8" s="24"/>
      <c r="AM8" s="16"/>
      <c r="AN8" s="16"/>
      <c r="AO8" s="16"/>
      <c r="AP8" s="16"/>
      <c r="AQ8" s="16"/>
      <c r="AS8" s="16"/>
      <c r="AT8" s="16"/>
      <c r="AU8" s="16"/>
      <c r="AV8" s="16"/>
      <c r="AW8" s="16"/>
      <c r="AX8" s="16"/>
      <c r="AY8" s="37"/>
      <c r="AZ8" s="16"/>
      <c r="BA8" s="16"/>
      <c r="BB8" s="16"/>
      <c r="BC8" s="16"/>
      <c r="BD8" s="37"/>
      <c r="BE8" s="37"/>
      <c r="BF8" s="37"/>
      <c r="BG8" s="37"/>
      <c r="BJ8" s="39"/>
      <c r="BK8" s="39"/>
      <c r="BL8" s="22"/>
      <c r="BM8" s="37"/>
      <c r="BO8" s="39"/>
      <c r="BQ8" s="48"/>
      <c r="BR8" s="37"/>
      <c r="BS8" s="37"/>
      <c r="BT8" s="37"/>
      <c r="BU8" s="37"/>
      <c r="BV8" s="37"/>
      <c r="BW8" s="35"/>
      <c r="BX8" s="35"/>
      <c r="BY8" s="16"/>
      <c r="BZ8" s="35"/>
      <c r="CA8" s="35"/>
      <c r="CC8" s="17"/>
    </row>
    <row r="9" spans="1:82" ht="12.75">
      <c r="A9" s="14">
        <v>1359</v>
      </c>
      <c r="B9" s="13" t="s">
        <v>1168</v>
      </c>
      <c r="C9" s="13" t="s">
        <v>1355</v>
      </c>
      <c r="D9" s="13" t="s">
        <v>139</v>
      </c>
      <c r="E9" s="13" t="s">
        <v>166</v>
      </c>
      <c r="F9" s="2" t="s">
        <v>170</v>
      </c>
      <c r="G9" s="2">
        <v>1</v>
      </c>
      <c r="H9" s="2" t="s">
        <v>1652</v>
      </c>
      <c r="I9" s="2" t="s">
        <v>1646</v>
      </c>
      <c r="J9" s="10">
        <v>2</v>
      </c>
      <c r="K9" s="6">
        <v>3.3</v>
      </c>
      <c r="L9" s="13" t="s">
        <v>444</v>
      </c>
      <c r="M9" s="2" t="s">
        <v>1656</v>
      </c>
      <c r="N9" s="13" t="s">
        <v>1640</v>
      </c>
      <c r="O9" s="13" t="s">
        <v>2</v>
      </c>
      <c r="P9" s="2" t="s">
        <v>1528</v>
      </c>
      <c r="Q9" s="10">
        <v>2</v>
      </c>
      <c r="T9" s="20">
        <v>79</v>
      </c>
      <c r="U9" s="20">
        <v>4</v>
      </c>
      <c r="V9" s="20">
        <v>0</v>
      </c>
      <c r="W9" s="48">
        <f aca="true" t="shared" si="0" ref="W9:W15">T9+U9/20+V9/240</f>
        <v>79.2</v>
      </c>
      <c r="X9" s="48">
        <f aca="true" t="shared" si="1" ref="X9:X15">W9/Q9</f>
        <v>39.6</v>
      </c>
      <c r="Z9" s="24">
        <f aca="true" t="shared" si="2" ref="Z9:Z15">X9/12</f>
        <v>3.3000000000000003</v>
      </c>
      <c r="AA9">
        <v>39</v>
      </c>
      <c r="AB9">
        <v>12</v>
      </c>
      <c r="AC9">
        <v>0</v>
      </c>
      <c r="AD9" s="48">
        <f aca="true" t="shared" si="3" ref="AD9:AD15">AA9+AB9/20+AC9/240</f>
        <v>39.6</v>
      </c>
      <c r="AH9" s="24">
        <f aca="true" t="shared" si="4" ref="AH9:AH15">Q9*Z9</f>
        <v>6.6000000000000005</v>
      </c>
      <c r="AL9" s="6">
        <f aca="true" t="shared" si="5" ref="AL9:AL15">1*Z9</f>
        <v>3.3000000000000003</v>
      </c>
      <c r="AM9" s="16"/>
      <c r="AO9" s="16"/>
      <c r="AP9" s="16"/>
      <c r="AQ9" s="16"/>
      <c r="AW9" s="6">
        <v>3.3</v>
      </c>
      <c r="BE9" s="37"/>
      <c r="BF9" s="37"/>
      <c r="BG9" s="37"/>
      <c r="BI9" s="48">
        <f aca="true" t="shared" si="6" ref="BI9:BI15">AL9+BH9</f>
        <v>3.3000000000000003</v>
      </c>
      <c r="BJ9" s="39"/>
      <c r="BK9" s="39"/>
      <c r="BL9" s="22"/>
      <c r="BM9" s="37"/>
      <c r="BO9" s="39"/>
      <c r="BP9" s="48">
        <f aca="true" t="shared" si="7" ref="BP9:BP15">BQ9*Q9</f>
        <v>79.2</v>
      </c>
      <c r="BQ9" s="48">
        <f aca="true" t="shared" si="8" ref="BQ9:BQ15">(BI9+BN9/Q9)*12</f>
        <v>39.6</v>
      </c>
      <c r="CB9">
        <f aca="true" t="shared" si="9" ref="CB9:CB15">1*A9</f>
        <v>1359</v>
      </c>
      <c r="CC9" s="2" t="s">
        <v>1656</v>
      </c>
      <c r="CD9" t="s">
        <v>1140</v>
      </c>
    </row>
    <row r="10" spans="1:82" ht="12.75">
      <c r="A10" s="14">
        <v>1359</v>
      </c>
      <c r="B10" s="13" t="s">
        <v>1168</v>
      </c>
      <c r="C10" s="13" t="s">
        <v>1355</v>
      </c>
      <c r="D10" s="13" t="s">
        <v>139</v>
      </c>
      <c r="E10" s="13" t="s">
        <v>166</v>
      </c>
      <c r="F10" s="2" t="s">
        <v>176</v>
      </c>
      <c r="G10" s="2">
        <v>1</v>
      </c>
      <c r="H10" s="2" t="s">
        <v>1082</v>
      </c>
      <c r="I10" s="2" t="s">
        <v>1074</v>
      </c>
      <c r="J10" s="10">
        <v>2</v>
      </c>
      <c r="K10" s="6">
        <v>2.8</v>
      </c>
      <c r="L10" s="13" t="s">
        <v>444</v>
      </c>
      <c r="M10" s="2" t="s">
        <v>1088</v>
      </c>
      <c r="N10" s="15" t="s">
        <v>1120</v>
      </c>
      <c r="O10" s="15" t="s">
        <v>2</v>
      </c>
      <c r="P10" s="2" t="s">
        <v>1179</v>
      </c>
      <c r="Q10" s="10">
        <v>2</v>
      </c>
      <c r="T10" s="27">
        <v>67</v>
      </c>
      <c r="U10" s="20">
        <v>4</v>
      </c>
      <c r="V10" s="20">
        <v>0</v>
      </c>
      <c r="W10" s="48">
        <f t="shared" si="0"/>
        <v>67.2</v>
      </c>
      <c r="X10" s="48">
        <f t="shared" si="1"/>
        <v>33.6</v>
      </c>
      <c r="Z10" s="24">
        <f t="shared" si="2"/>
        <v>2.8000000000000003</v>
      </c>
      <c r="AA10">
        <v>33</v>
      </c>
      <c r="AB10">
        <v>12</v>
      </c>
      <c r="AC10">
        <v>0</v>
      </c>
      <c r="AD10" s="48">
        <f t="shared" si="3"/>
        <v>33.6</v>
      </c>
      <c r="AH10" s="24">
        <f t="shared" si="4"/>
        <v>5.6000000000000005</v>
      </c>
      <c r="AL10" s="6">
        <f t="shared" si="5"/>
        <v>2.8000000000000003</v>
      </c>
      <c r="AM10" s="16"/>
      <c r="AN10" s="16"/>
      <c r="AO10" s="16"/>
      <c r="AP10" s="16"/>
      <c r="AQ10" s="16"/>
      <c r="AS10" s="16"/>
      <c r="AT10" s="7"/>
      <c r="AU10" s="16"/>
      <c r="AV10" s="16"/>
      <c r="AW10" s="16"/>
      <c r="AX10" s="6">
        <v>2.8</v>
      </c>
      <c r="AY10" s="37"/>
      <c r="AZ10" s="16"/>
      <c r="BA10" s="16"/>
      <c r="BB10" s="16"/>
      <c r="BC10" s="16"/>
      <c r="BD10" s="37"/>
      <c r="BE10" s="37"/>
      <c r="BF10" s="37"/>
      <c r="BG10" s="37"/>
      <c r="BI10" s="48">
        <f t="shared" si="6"/>
        <v>2.8000000000000003</v>
      </c>
      <c r="BJ10" s="39"/>
      <c r="BK10" s="39"/>
      <c r="BL10" s="22"/>
      <c r="BM10" s="37"/>
      <c r="BO10" s="39"/>
      <c r="BP10" s="48">
        <f t="shared" si="7"/>
        <v>67.2</v>
      </c>
      <c r="BQ10" s="48">
        <f t="shared" si="8"/>
        <v>33.6</v>
      </c>
      <c r="BR10" s="37"/>
      <c r="BS10" s="37"/>
      <c r="BT10" s="37"/>
      <c r="BU10" s="37"/>
      <c r="BV10" s="37"/>
      <c r="BW10" s="35"/>
      <c r="BX10" s="35"/>
      <c r="BY10" s="16"/>
      <c r="BZ10" s="35"/>
      <c r="CA10" s="35"/>
      <c r="CB10">
        <f t="shared" si="9"/>
        <v>1359</v>
      </c>
      <c r="CC10" s="2" t="s">
        <v>1088</v>
      </c>
      <c r="CD10" t="s">
        <v>1140</v>
      </c>
    </row>
    <row r="11" spans="1:81" ht="12.75">
      <c r="A11" s="14">
        <v>1359</v>
      </c>
      <c r="B11" s="13" t="s">
        <v>1168</v>
      </c>
      <c r="C11" s="13" t="s">
        <v>1355</v>
      </c>
      <c r="D11" s="13" t="s">
        <v>139</v>
      </c>
      <c r="E11" s="13" t="s">
        <v>166</v>
      </c>
      <c r="F11" s="2" t="s">
        <v>177</v>
      </c>
      <c r="G11" s="2">
        <v>1</v>
      </c>
      <c r="H11" s="2" t="s">
        <v>2</v>
      </c>
      <c r="I11" s="2" t="s">
        <v>1459</v>
      </c>
      <c r="J11" s="10">
        <v>2</v>
      </c>
      <c r="K11" s="6">
        <v>2.4</v>
      </c>
      <c r="L11" s="13" t="s">
        <v>444</v>
      </c>
      <c r="M11" s="2" t="s">
        <v>1464</v>
      </c>
      <c r="N11" s="15" t="s">
        <v>1424</v>
      </c>
      <c r="O11" s="15" t="s">
        <v>1424</v>
      </c>
      <c r="P11" s="2" t="s">
        <v>1408</v>
      </c>
      <c r="Q11" s="10">
        <v>2</v>
      </c>
      <c r="T11" s="27">
        <v>57</v>
      </c>
      <c r="U11" s="20">
        <v>12</v>
      </c>
      <c r="V11" s="20">
        <v>0</v>
      </c>
      <c r="W11" s="48">
        <f t="shared" si="0"/>
        <v>57.6</v>
      </c>
      <c r="X11" s="48">
        <f t="shared" si="1"/>
        <v>28.8</v>
      </c>
      <c r="Z11" s="24">
        <f t="shared" si="2"/>
        <v>2.4</v>
      </c>
      <c r="AA11">
        <v>28</v>
      </c>
      <c r="AB11">
        <v>16</v>
      </c>
      <c r="AC11">
        <v>0</v>
      </c>
      <c r="AD11" s="48">
        <f t="shared" si="3"/>
        <v>28.8</v>
      </c>
      <c r="AH11" s="24">
        <f t="shared" si="4"/>
        <v>4.8</v>
      </c>
      <c r="AL11" s="6">
        <f t="shared" si="5"/>
        <v>2.4</v>
      </c>
      <c r="AM11" s="16"/>
      <c r="AN11" s="16"/>
      <c r="AO11" s="16"/>
      <c r="AP11" s="16"/>
      <c r="AQ11" s="16"/>
      <c r="AS11" s="16"/>
      <c r="AT11" s="7"/>
      <c r="AU11" s="16"/>
      <c r="AV11" s="16"/>
      <c r="AW11" s="16"/>
      <c r="AX11" s="16"/>
      <c r="AY11" s="37"/>
      <c r="AZ11" s="6">
        <v>2.4</v>
      </c>
      <c r="BA11" s="16"/>
      <c r="BB11" s="16"/>
      <c r="BC11" s="16"/>
      <c r="BD11" s="37"/>
      <c r="BE11" s="37"/>
      <c r="BF11" s="37"/>
      <c r="BG11" s="37"/>
      <c r="BI11" s="48">
        <f t="shared" si="6"/>
        <v>2.4</v>
      </c>
      <c r="BJ11" s="39"/>
      <c r="BK11" s="39"/>
      <c r="BL11" s="22"/>
      <c r="BM11" s="37"/>
      <c r="BO11" s="39"/>
      <c r="BP11" s="48">
        <f t="shared" si="7"/>
        <v>57.599999999999994</v>
      </c>
      <c r="BQ11" s="48">
        <f t="shared" si="8"/>
        <v>28.799999999999997</v>
      </c>
      <c r="BR11" s="37"/>
      <c r="BS11" s="37"/>
      <c r="BT11" s="37"/>
      <c r="BU11" s="37"/>
      <c r="BV11" s="37"/>
      <c r="BW11" s="35"/>
      <c r="BX11" s="35"/>
      <c r="BY11" s="16"/>
      <c r="BZ11" s="35"/>
      <c r="CA11" s="35"/>
      <c r="CB11">
        <f t="shared" si="9"/>
        <v>1359</v>
      </c>
      <c r="CC11" s="2" t="s">
        <v>1464</v>
      </c>
    </row>
    <row r="12" spans="1:81" ht="12.75">
      <c r="A12" s="14">
        <v>1359</v>
      </c>
      <c r="B12" s="13" t="s">
        <v>1168</v>
      </c>
      <c r="C12" s="13" t="s">
        <v>1355</v>
      </c>
      <c r="D12" s="13" t="s">
        <v>139</v>
      </c>
      <c r="E12" s="13" t="s">
        <v>166</v>
      </c>
      <c r="F12" s="2" t="s">
        <v>178</v>
      </c>
      <c r="G12" s="2">
        <v>1</v>
      </c>
      <c r="H12" s="2" t="s">
        <v>2</v>
      </c>
      <c r="I12" s="3" t="s">
        <v>1248</v>
      </c>
      <c r="J12" s="44">
        <v>1.5</v>
      </c>
      <c r="K12" s="6">
        <v>2.6</v>
      </c>
      <c r="L12" s="13" t="s">
        <v>444</v>
      </c>
      <c r="M12" s="3" t="s">
        <v>1244</v>
      </c>
      <c r="N12" s="15" t="s">
        <v>1523</v>
      </c>
      <c r="O12" s="15" t="s">
        <v>1237</v>
      </c>
      <c r="P12" s="3" t="s">
        <v>1408</v>
      </c>
      <c r="Q12" s="44">
        <v>1.5</v>
      </c>
      <c r="R12" s="44"/>
      <c r="S12" s="44"/>
      <c r="T12" s="27">
        <v>46</v>
      </c>
      <c r="U12" s="20">
        <v>16</v>
      </c>
      <c r="V12" s="20">
        <v>0</v>
      </c>
      <c r="W12" s="48">
        <f t="shared" si="0"/>
        <v>46.8</v>
      </c>
      <c r="X12" s="48">
        <f t="shared" si="1"/>
        <v>31.2</v>
      </c>
      <c r="Z12" s="24">
        <f t="shared" si="2"/>
        <v>2.6</v>
      </c>
      <c r="AA12">
        <v>31</v>
      </c>
      <c r="AB12">
        <v>4</v>
      </c>
      <c r="AC12">
        <v>0</v>
      </c>
      <c r="AD12" s="48">
        <f t="shared" si="3"/>
        <v>31.2</v>
      </c>
      <c r="AH12" s="24">
        <f t="shared" si="4"/>
        <v>3.9000000000000004</v>
      </c>
      <c r="AL12" s="6">
        <f t="shared" si="5"/>
        <v>2.6</v>
      </c>
      <c r="AM12" s="16"/>
      <c r="AO12" s="16"/>
      <c r="AP12" s="16"/>
      <c r="AQ12" s="16"/>
      <c r="AT12" s="7"/>
      <c r="AU12" s="16"/>
      <c r="AV12" s="38"/>
      <c r="AW12" s="38"/>
      <c r="AX12" s="38"/>
      <c r="AY12" s="37"/>
      <c r="AZ12" s="6">
        <v>2.6</v>
      </c>
      <c r="BB12" s="38"/>
      <c r="BC12" s="38"/>
      <c r="BD12" s="37"/>
      <c r="BE12" s="37"/>
      <c r="BF12" s="37"/>
      <c r="BG12" s="37"/>
      <c r="BI12" s="48">
        <f t="shared" si="6"/>
        <v>2.6</v>
      </c>
      <c r="BJ12" s="39"/>
      <c r="BK12" s="39"/>
      <c r="BL12" s="22"/>
      <c r="BM12" s="37"/>
      <c r="BO12" s="39"/>
      <c r="BP12" s="48">
        <f t="shared" si="7"/>
        <v>46.800000000000004</v>
      </c>
      <c r="BQ12" s="48">
        <f t="shared" si="8"/>
        <v>31.200000000000003</v>
      </c>
      <c r="BR12" s="37"/>
      <c r="BS12" s="37"/>
      <c r="BT12" s="37"/>
      <c r="BU12" s="37"/>
      <c r="BV12" s="37"/>
      <c r="BW12" s="35"/>
      <c r="BX12" s="35"/>
      <c r="BY12" s="38"/>
      <c r="BZ12" s="35"/>
      <c r="CA12" s="35"/>
      <c r="CB12">
        <f t="shared" si="9"/>
        <v>1359</v>
      </c>
      <c r="CC12" s="3" t="s">
        <v>1244</v>
      </c>
    </row>
    <row r="13" spans="1:85" ht="12.75">
      <c r="A13" s="14">
        <v>1359</v>
      </c>
      <c r="B13" s="13" t="s">
        <v>1168</v>
      </c>
      <c r="C13" s="13" t="s">
        <v>1355</v>
      </c>
      <c r="D13" s="13" t="s">
        <v>139</v>
      </c>
      <c r="E13" s="13" t="s">
        <v>166</v>
      </c>
      <c r="F13" s="2" t="s">
        <v>179</v>
      </c>
      <c r="G13" s="2">
        <v>1</v>
      </c>
      <c r="H13" s="2" t="s">
        <v>2</v>
      </c>
      <c r="I13" s="5" t="s">
        <v>1044</v>
      </c>
      <c r="J13" s="44">
        <v>1</v>
      </c>
      <c r="K13" s="6">
        <v>1.8875</v>
      </c>
      <c r="L13" s="13" t="s">
        <v>444</v>
      </c>
      <c r="M13" s="5" t="s">
        <v>687</v>
      </c>
      <c r="N13" s="21" t="s">
        <v>1523</v>
      </c>
      <c r="O13" s="21" t="s">
        <v>2</v>
      </c>
      <c r="P13" s="5" t="s">
        <v>1296</v>
      </c>
      <c r="Q13" s="44">
        <v>1</v>
      </c>
      <c r="R13" s="44"/>
      <c r="S13" s="44"/>
      <c r="T13" s="27">
        <v>22</v>
      </c>
      <c r="U13" s="27">
        <v>13</v>
      </c>
      <c r="V13" s="27">
        <v>0</v>
      </c>
      <c r="W13" s="48">
        <f t="shared" si="0"/>
        <v>22.65</v>
      </c>
      <c r="X13" s="48">
        <f t="shared" si="1"/>
        <v>22.65</v>
      </c>
      <c r="Z13" s="24">
        <f t="shared" si="2"/>
        <v>1.8875</v>
      </c>
      <c r="AA13">
        <v>22</v>
      </c>
      <c r="AB13">
        <v>13</v>
      </c>
      <c r="AC13">
        <v>0</v>
      </c>
      <c r="AD13" s="48">
        <f t="shared" si="3"/>
        <v>22.65</v>
      </c>
      <c r="AH13" s="24">
        <f t="shared" si="4"/>
        <v>1.8875</v>
      </c>
      <c r="AL13" s="6">
        <f t="shared" si="5"/>
        <v>1.8875</v>
      </c>
      <c r="AM13" s="16"/>
      <c r="AN13" s="21"/>
      <c r="AO13" s="16"/>
      <c r="AP13" s="16"/>
      <c r="AQ13" s="16"/>
      <c r="AS13" s="21"/>
      <c r="AT13" s="7"/>
      <c r="AU13" s="16"/>
      <c r="AV13" s="21"/>
      <c r="AW13" s="21"/>
      <c r="AX13" s="21"/>
      <c r="AY13" s="21"/>
      <c r="AZ13" s="21"/>
      <c r="BB13" s="21"/>
      <c r="BC13" s="6">
        <v>1.8875</v>
      </c>
      <c r="BD13" s="21"/>
      <c r="BE13" s="37"/>
      <c r="BF13" s="37"/>
      <c r="BG13" s="37"/>
      <c r="BI13" s="48">
        <f t="shared" si="6"/>
        <v>1.8875</v>
      </c>
      <c r="BJ13" s="39"/>
      <c r="BK13" s="39"/>
      <c r="BL13" s="22"/>
      <c r="BM13" s="37"/>
      <c r="BO13" s="39"/>
      <c r="BP13" s="48">
        <f t="shared" si="7"/>
        <v>22.65</v>
      </c>
      <c r="BQ13" s="48">
        <f t="shared" si="8"/>
        <v>22.65</v>
      </c>
      <c r="BR13" s="21"/>
      <c r="BS13" s="21"/>
      <c r="BT13" s="21"/>
      <c r="BU13" s="21"/>
      <c r="BV13" s="21"/>
      <c r="BW13" s="21"/>
      <c r="BX13" s="21"/>
      <c r="BY13" s="21"/>
      <c r="BZ13" s="21"/>
      <c r="CA13" s="21"/>
      <c r="CB13">
        <f t="shared" si="9"/>
        <v>1359</v>
      </c>
      <c r="CC13" s="5" t="s">
        <v>687</v>
      </c>
      <c r="CD13" s="9" t="s">
        <v>1140</v>
      </c>
      <c r="CE13" s="15"/>
      <c r="CF13" s="13"/>
      <c r="CG13" s="13"/>
    </row>
    <row r="14" spans="1:81" ht="12.75">
      <c r="A14" s="14">
        <v>1359</v>
      </c>
      <c r="B14" s="13" t="s">
        <v>1168</v>
      </c>
      <c r="C14" s="13" t="s">
        <v>1355</v>
      </c>
      <c r="D14" s="13" t="s">
        <v>139</v>
      </c>
      <c r="E14" s="13" t="s">
        <v>166</v>
      </c>
      <c r="F14" s="2" t="s">
        <v>180</v>
      </c>
      <c r="G14" s="2">
        <v>1</v>
      </c>
      <c r="H14" s="2" t="s">
        <v>2</v>
      </c>
      <c r="I14" s="2" t="s">
        <v>1459</v>
      </c>
      <c r="J14" s="44">
        <v>4</v>
      </c>
      <c r="K14" s="6">
        <v>1.5</v>
      </c>
      <c r="L14" s="13" t="s">
        <v>444</v>
      </c>
      <c r="M14" s="2" t="s">
        <v>1464</v>
      </c>
      <c r="N14" s="15" t="s">
        <v>1424</v>
      </c>
      <c r="O14" s="15" t="s">
        <v>1424</v>
      </c>
      <c r="P14" s="2" t="s">
        <v>1575</v>
      </c>
      <c r="Q14" s="44">
        <v>4</v>
      </c>
      <c r="R14" s="44"/>
      <c r="S14" s="44"/>
      <c r="T14" s="27">
        <v>72</v>
      </c>
      <c r="U14" s="27">
        <v>0</v>
      </c>
      <c r="V14" s="27">
        <v>0</v>
      </c>
      <c r="W14" s="48">
        <f t="shared" si="0"/>
        <v>72</v>
      </c>
      <c r="X14" s="48">
        <f t="shared" si="1"/>
        <v>18</v>
      </c>
      <c r="Z14" s="24">
        <f t="shared" si="2"/>
        <v>1.5</v>
      </c>
      <c r="AA14">
        <v>18</v>
      </c>
      <c r="AB14">
        <v>0</v>
      </c>
      <c r="AC14">
        <v>0</v>
      </c>
      <c r="AD14" s="48">
        <f t="shared" si="3"/>
        <v>18</v>
      </c>
      <c r="AH14" s="24">
        <f t="shared" si="4"/>
        <v>6</v>
      </c>
      <c r="AL14" s="6">
        <f t="shared" si="5"/>
        <v>1.5</v>
      </c>
      <c r="AM14" s="16"/>
      <c r="AN14" s="38"/>
      <c r="AO14" s="16"/>
      <c r="AP14" s="16"/>
      <c r="AQ14" s="16"/>
      <c r="AS14" s="38"/>
      <c r="AT14" s="38"/>
      <c r="AU14" s="38"/>
      <c r="AV14" s="38"/>
      <c r="AW14" s="38"/>
      <c r="AX14" s="38"/>
      <c r="AY14" s="37"/>
      <c r="AZ14" s="38"/>
      <c r="BA14" s="38"/>
      <c r="BB14" s="38"/>
      <c r="BC14" s="6">
        <v>1.5</v>
      </c>
      <c r="BD14" s="37"/>
      <c r="BE14" s="37"/>
      <c r="BF14" s="37"/>
      <c r="BG14" s="37"/>
      <c r="BI14" s="48">
        <f t="shared" si="6"/>
        <v>1.5</v>
      </c>
      <c r="BJ14" s="39"/>
      <c r="BK14" s="39"/>
      <c r="BL14" s="22"/>
      <c r="BM14" s="37"/>
      <c r="BO14" s="39"/>
      <c r="BP14" s="48">
        <f t="shared" si="7"/>
        <v>72</v>
      </c>
      <c r="BQ14" s="48">
        <f t="shared" si="8"/>
        <v>18</v>
      </c>
      <c r="BR14" s="37"/>
      <c r="BS14" s="37"/>
      <c r="BT14" s="37"/>
      <c r="BU14" s="37"/>
      <c r="BV14" s="37"/>
      <c r="BW14" s="35"/>
      <c r="BX14" s="35"/>
      <c r="BY14" s="38"/>
      <c r="BZ14" s="35"/>
      <c r="CA14" s="35"/>
      <c r="CB14">
        <f t="shared" si="9"/>
        <v>1359</v>
      </c>
      <c r="CC14" s="2" t="s">
        <v>1464</v>
      </c>
    </row>
    <row r="15" spans="1:81" ht="12.75">
      <c r="A15" s="14">
        <v>1359</v>
      </c>
      <c r="B15" s="13" t="s">
        <v>1168</v>
      </c>
      <c r="C15" s="13" t="s">
        <v>1355</v>
      </c>
      <c r="D15" s="13" t="s">
        <v>139</v>
      </c>
      <c r="E15" s="13" t="s">
        <v>166</v>
      </c>
      <c r="F15" s="2" t="s">
        <v>181</v>
      </c>
      <c r="G15" s="2">
        <v>1</v>
      </c>
      <c r="H15" s="2" t="s">
        <v>2</v>
      </c>
      <c r="I15" s="2" t="s">
        <v>1459</v>
      </c>
      <c r="J15" s="10">
        <v>5</v>
      </c>
      <c r="K15" s="6">
        <v>1.25</v>
      </c>
      <c r="L15" s="13" t="s">
        <v>444</v>
      </c>
      <c r="M15" s="2" t="s">
        <v>1464</v>
      </c>
      <c r="N15" s="13" t="s">
        <v>1424</v>
      </c>
      <c r="O15" s="13" t="s">
        <v>1424</v>
      </c>
      <c r="P15" s="2" t="s">
        <v>880</v>
      </c>
      <c r="Q15" s="10">
        <v>5</v>
      </c>
      <c r="T15" s="20">
        <v>75</v>
      </c>
      <c r="U15" s="20">
        <v>0</v>
      </c>
      <c r="V15" s="20">
        <v>0</v>
      </c>
      <c r="W15" s="48">
        <f t="shared" si="0"/>
        <v>75</v>
      </c>
      <c r="X15" s="48">
        <f t="shared" si="1"/>
        <v>15</v>
      </c>
      <c r="Z15" s="24">
        <f t="shared" si="2"/>
        <v>1.25</v>
      </c>
      <c r="AA15">
        <v>15</v>
      </c>
      <c r="AB15">
        <v>0</v>
      </c>
      <c r="AC15">
        <v>0</v>
      </c>
      <c r="AD15" s="48">
        <f t="shared" si="3"/>
        <v>15</v>
      </c>
      <c r="AH15" s="24">
        <f t="shared" si="4"/>
        <v>6.25</v>
      </c>
      <c r="AL15" s="6">
        <f t="shared" si="5"/>
        <v>1.25</v>
      </c>
      <c r="AM15" s="16"/>
      <c r="AO15" s="16"/>
      <c r="AP15" s="16"/>
      <c r="AQ15" s="16"/>
      <c r="BA15" s="7"/>
      <c r="BC15" s="6">
        <v>1.25</v>
      </c>
      <c r="BE15" s="37"/>
      <c r="BF15" s="37"/>
      <c r="BG15" s="37"/>
      <c r="BI15" s="48">
        <f t="shared" si="6"/>
        <v>1.25</v>
      </c>
      <c r="BJ15" s="39"/>
      <c r="BK15" s="39"/>
      <c r="BL15" s="22"/>
      <c r="BM15" s="37"/>
      <c r="BO15" s="39"/>
      <c r="BP15" s="48">
        <f t="shared" si="7"/>
        <v>75</v>
      </c>
      <c r="BQ15" s="48">
        <f t="shared" si="8"/>
        <v>15</v>
      </c>
      <c r="CB15">
        <f t="shared" si="9"/>
        <v>1359</v>
      </c>
      <c r="CC15" s="2" t="s">
        <v>1464</v>
      </c>
    </row>
    <row r="16" spans="1:81" ht="12.75">
      <c r="A16" s="14"/>
      <c r="E16" s="13"/>
      <c r="F16" s="2"/>
      <c r="G16" s="2"/>
      <c r="M16" s="2"/>
      <c r="W16" s="48"/>
      <c r="X16" s="48"/>
      <c r="AM16" s="16"/>
      <c r="AO16" s="16"/>
      <c r="AP16" s="16"/>
      <c r="AQ16" s="16"/>
      <c r="BA16" s="7"/>
      <c r="BE16" s="37"/>
      <c r="BF16" s="37"/>
      <c r="BG16" s="37"/>
      <c r="BI16" s="48"/>
      <c r="BJ16" s="39"/>
      <c r="BK16" s="39"/>
      <c r="BL16" s="22"/>
      <c r="BM16" s="37"/>
      <c r="BO16" s="39"/>
      <c r="BP16" s="48"/>
      <c r="BQ16" s="48"/>
      <c r="CC16" s="2"/>
    </row>
    <row r="17" spans="1:81" ht="12.75">
      <c r="A17" s="14">
        <v>1359</v>
      </c>
      <c r="B17" s="13" t="s">
        <v>1168</v>
      </c>
      <c r="C17" s="13" t="s">
        <v>1355</v>
      </c>
      <c r="D17" s="13" t="s">
        <v>139</v>
      </c>
      <c r="E17" s="13" t="s">
        <v>166</v>
      </c>
      <c r="F17" s="2" t="s">
        <v>182</v>
      </c>
      <c r="G17" s="2">
        <v>2</v>
      </c>
      <c r="H17" s="2" t="s">
        <v>2</v>
      </c>
      <c r="I17" s="2" t="s">
        <v>1459</v>
      </c>
      <c r="J17" s="10">
        <v>1</v>
      </c>
      <c r="K17" s="6">
        <v>1.1333333333333333</v>
      </c>
      <c r="L17" s="13" t="s">
        <v>444</v>
      </c>
      <c r="M17" s="2" t="s">
        <v>1464</v>
      </c>
      <c r="N17" s="13" t="s">
        <v>1424</v>
      </c>
      <c r="O17" s="13" t="s">
        <v>1424</v>
      </c>
      <c r="P17" s="2" t="s">
        <v>1565</v>
      </c>
      <c r="Q17" s="10">
        <v>1</v>
      </c>
      <c r="T17" s="20">
        <v>13</v>
      </c>
      <c r="U17" s="20">
        <v>12</v>
      </c>
      <c r="V17" s="20">
        <v>0</v>
      </c>
      <c r="W17" s="48">
        <f aca="true" t="shared" si="10" ref="W17:W23">T17+U17/20+V17/240</f>
        <v>13.6</v>
      </c>
      <c r="X17" s="48">
        <f>W17/Q17</f>
        <v>13.6</v>
      </c>
      <c r="Z17" s="24">
        <f>X17/12</f>
        <v>1.1333333333333333</v>
      </c>
      <c r="AA17">
        <v>13</v>
      </c>
      <c r="AB17">
        <v>12</v>
      </c>
      <c r="AC17">
        <v>0</v>
      </c>
      <c r="AD17" s="48">
        <f>AA17+AB17/20+AC17/240</f>
        <v>13.6</v>
      </c>
      <c r="AH17" s="24">
        <f>Q17*Z17</f>
        <v>1.1333333333333333</v>
      </c>
      <c r="AL17" s="6">
        <f>1*Z17</f>
        <v>1.1333333333333333</v>
      </c>
      <c r="AM17" s="16"/>
      <c r="AO17" s="16"/>
      <c r="AP17" s="16"/>
      <c r="AQ17" s="16"/>
      <c r="BC17" s="6">
        <v>1.1333333333333333</v>
      </c>
      <c r="BE17" s="37"/>
      <c r="BF17" s="37"/>
      <c r="BG17" s="37"/>
      <c r="BI17" s="48">
        <f>AL17+BH17</f>
        <v>1.1333333333333333</v>
      </c>
      <c r="BJ17" s="39"/>
      <c r="BK17" s="39"/>
      <c r="BL17" s="22"/>
      <c r="BM17" s="37"/>
      <c r="BN17" s="37"/>
      <c r="BO17" s="39"/>
      <c r="BP17" s="48">
        <f>BQ17*Q17</f>
        <v>13.6</v>
      </c>
      <c r="BQ17" s="48">
        <f>(BI17+BN17/Q17)*12</f>
        <v>13.6</v>
      </c>
      <c r="CB17">
        <f aca="true" t="shared" si="11" ref="CB17:CB23">1*A17</f>
        <v>1359</v>
      </c>
      <c r="CC17" s="2" t="s">
        <v>1464</v>
      </c>
    </row>
    <row r="18" spans="1:81" ht="12.75">
      <c r="A18" s="14">
        <v>1359</v>
      </c>
      <c r="B18" s="13" t="s">
        <v>1168</v>
      </c>
      <c r="C18" s="13" t="s">
        <v>1355</v>
      </c>
      <c r="D18" s="13" t="s">
        <v>139</v>
      </c>
      <c r="E18" s="13" t="s">
        <v>166</v>
      </c>
      <c r="F18" s="2" t="s">
        <v>183</v>
      </c>
      <c r="G18" s="2">
        <v>2</v>
      </c>
      <c r="H18" s="2" t="s">
        <v>2</v>
      </c>
      <c r="I18" s="2" t="s">
        <v>847</v>
      </c>
      <c r="L18" s="13" t="s">
        <v>444</v>
      </c>
      <c r="M18" s="2" t="s">
        <v>849</v>
      </c>
      <c r="N18" s="13" t="s">
        <v>1424</v>
      </c>
      <c r="O18" s="13" t="s">
        <v>1424</v>
      </c>
      <c r="P18" s="2" t="s">
        <v>2</v>
      </c>
      <c r="R18" s="10">
        <v>14</v>
      </c>
      <c r="T18" s="20">
        <v>4</v>
      </c>
      <c r="U18" s="20">
        <v>8</v>
      </c>
      <c r="V18" s="20">
        <v>0</v>
      </c>
      <c r="W18" s="48">
        <f t="shared" si="10"/>
        <v>4.4</v>
      </c>
      <c r="X18" s="48"/>
      <c r="Y18" s="24">
        <f>(W18*20)/R18</f>
        <v>6.285714285714286</v>
      </c>
      <c r="AM18" s="38">
        <f>Y18/12</f>
        <v>0.5238095238095238</v>
      </c>
      <c r="AO18" s="38"/>
      <c r="AP18" s="38"/>
      <c r="AQ18" s="38"/>
      <c r="BE18" s="37"/>
      <c r="BF18" s="37"/>
      <c r="BG18" s="37"/>
      <c r="BJ18" s="39"/>
      <c r="BK18" s="39"/>
      <c r="BL18" s="22"/>
      <c r="BM18" s="37"/>
      <c r="BN18" s="37"/>
      <c r="BO18" s="39"/>
      <c r="CB18">
        <f t="shared" si="11"/>
        <v>1359</v>
      </c>
      <c r="CC18" s="2" t="s">
        <v>849</v>
      </c>
    </row>
    <row r="19" spans="1:82" ht="12.75">
      <c r="A19" s="14">
        <v>1359</v>
      </c>
      <c r="B19" s="13" t="s">
        <v>1168</v>
      </c>
      <c r="C19" s="13" t="s">
        <v>1355</v>
      </c>
      <c r="D19" s="13" t="s">
        <v>139</v>
      </c>
      <c r="E19" s="13" t="s">
        <v>166</v>
      </c>
      <c r="F19" s="2" t="s">
        <v>171</v>
      </c>
      <c r="G19" s="2">
        <v>2</v>
      </c>
      <c r="H19" s="2" t="s">
        <v>2</v>
      </c>
      <c r="I19" s="2" t="s">
        <v>1455</v>
      </c>
      <c r="J19" s="10">
        <v>0.5</v>
      </c>
      <c r="K19" s="6">
        <v>1.0833333333333333</v>
      </c>
      <c r="L19" s="13" t="s">
        <v>444</v>
      </c>
      <c r="M19" s="2" t="s">
        <v>1464</v>
      </c>
      <c r="N19" s="13" t="s">
        <v>1424</v>
      </c>
      <c r="O19" s="13" t="s">
        <v>1424</v>
      </c>
      <c r="Q19" s="10">
        <v>0.5</v>
      </c>
      <c r="T19" s="20">
        <v>6</v>
      </c>
      <c r="U19" s="20">
        <v>10</v>
      </c>
      <c r="V19" s="20">
        <v>0</v>
      </c>
      <c r="W19" s="48">
        <f t="shared" si="10"/>
        <v>6.5</v>
      </c>
      <c r="X19" s="48">
        <f>W19/Q19</f>
        <v>13</v>
      </c>
      <c r="Z19" s="24">
        <f>X19/12</f>
        <v>1.0833333333333333</v>
      </c>
      <c r="AA19">
        <v>13</v>
      </c>
      <c r="AB19">
        <v>0</v>
      </c>
      <c r="AC19">
        <v>0</v>
      </c>
      <c r="AD19" s="48">
        <f>AA19+AB19/20+AC19/240</f>
        <v>13</v>
      </c>
      <c r="AH19" s="24">
        <f>Q19*Z19</f>
        <v>0.5416666666666666</v>
      </c>
      <c r="AL19" s="6">
        <f>1*Z19</f>
        <v>1.0833333333333333</v>
      </c>
      <c r="AM19" s="38"/>
      <c r="AO19" s="38"/>
      <c r="AP19" s="38"/>
      <c r="AQ19" s="38"/>
      <c r="AV19" s="7"/>
      <c r="AW19" s="16"/>
      <c r="AX19" s="16"/>
      <c r="BE19" s="37"/>
      <c r="BF19" s="37"/>
      <c r="BG19" s="37"/>
      <c r="BI19" s="48">
        <f>AL19+BH19</f>
        <v>1.0833333333333333</v>
      </c>
      <c r="BJ19" s="39"/>
      <c r="BK19" s="39"/>
      <c r="BL19" s="22"/>
      <c r="BM19" s="37"/>
      <c r="BN19" s="37"/>
      <c r="BO19" s="39"/>
      <c r="BP19" s="48">
        <f>BQ19*Q19</f>
        <v>6.5</v>
      </c>
      <c r="BQ19" s="48">
        <f>(BI19+BN19/Q19)*12</f>
        <v>13</v>
      </c>
      <c r="CB19">
        <f t="shared" si="11"/>
        <v>1359</v>
      </c>
      <c r="CC19" s="2" t="s">
        <v>1464</v>
      </c>
      <c r="CD19" t="s">
        <v>1151</v>
      </c>
    </row>
    <row r="20" spans="1:81" ht="12.75">
      <c r="A20" s="14">
        <v>1359</v>
      </c>
      <c r="B20" s="13" t="s">
        <v>1168</v>
      </c>
      <c r="C20" s="13" t="s">
        <v>1355</v>
      </c>
      <c r="D20" s="13" t="s">
        <v>139</v>
      </c>
      <c r="E20" s="13" t="s">
        <v>166</v>
      </c>
      <c r="F20" s="2" t="s">
        <v>172</v>
      </c>
      <c r="G20" s="2">
        <v>2</v>
      </c>
      <c r="H20" s="2" t="s">
        <v>2</v>
      </c>
      <c r="I20" s="2" t="s">
        <v>810</v>
      </c>
      <c r="L20" s="13" t="s">
        <v>444</v>
      </c>
      <c r="M20" s="2" t="s">
        <v>801</v>
      </c>
      <c r="N20" s="13" t="s">
        <v>1397</v>
      </c>
      <c r="O20" s="13" t="s">
        <v>486</v>
      </c>
      <c r="P20" s="2" t="s">
        <v>2</v>
      </c>
      <c r="R20" s="10">
        <v>3.5</v>
      </c>
      <c r="T20" s="20">
        <v>9</v>
      </c>
      <c r="U20" s="20">
        <v>9</v>
      </c>
      <c r="V20" s="20">
        <v>0</v>
      </c>
      <c r="W20" s="48">
        <f t="shared" si="10"/>
        <v>9.45</v>
      </c>
      <c r="X20" s="48"/>
      <c r="Y20" s="24">
        <f>(W20*20)/R20</f>
        <v>54</v>
      </c>
      <c r="AM20" s="38">
        <f>Y20/12</f>
        <v>4.5</v>
      </c>
      <c r="AO20" s="38"/>
      <c r="AP20" s="38"/>
      <c r="AQ20" s="38"/>
      <c r="AZ20" s="7"/>
      <c r="BE20" s="37"/>
      <c r="BF20" s="37"/>
      <c r="BG20" s="37"/>
      <c r="BJ20" s="39"/>
      <c r="BK20" s="39"/>
      <c r="BL20" s="22"/>
      <c r="BM20" s="37"/>
      <c r="BN20" s="37"/>
      <c r="BO20" s="39"/>
      <c r="CB20">
        <f t="shared" si="11"/>
        <v>1359</v>
      </c>
      <c r="CC20" s="2" t="s">
        <v>801</v>
      </c>
    </row>
    <row r="21" spans="1:81" ht="12.75">
      <c r="A21" s="14">
        <v>1359</v>
      </c>
      <c r="B21" s="13" t="s">
        <v>1168</v>
      </c>
      <c r="C21" s="13" t="s">
        <v>1355</v>
      </c>
      <c r="D21" s="13" t="s">
        <v>139</v>
      </c>
      <c r="E21" s="13" t="s">
        <v>166</v>
      </c>
      <c r="F21" s="2" t="s">
        <v>173</v>
      </c>
      <c r="G21" s="2">
        <v>2</v>
      </c>
      <c r="H21" s="2" t="s">
        <v>2</v>
      </c>
      <c r="I21" s="2" t="s">
        <v>837</v>
      </c>
      <c r="L21" s="13" t="s">
        <v>444</v>
      </c>
      <c r="M21" s="2" t="s">
        <v>836</v>
      </c>
      <c r="N21" s="13" t="s">
        <v>1371</v>
      </c>
      <c r="O21" s="13" t="s">
        <v>1284</v>
      </c>
      <c r="P21" s="2" t="s">
        <v>2</v>
      </c>
      <c r="R21" s="10">
        <v>6.75</v>
      </c>
      <c r="T21" s="20">
        <v>21</v>
      </c>
      <c r="U21" s="20">
        <v>6</v>
      </c>
      <c r="V21" s="20">
        <v>3</v>
      </c>
      <c r="W21" s="48">
        <f t="shared" si="10"/>
        <v>21.3125</v>
      </c>
      <c r="X21" s="48"/>
      <c r="Y21" s="24">
        <f>(W21*20)/R21</f>
        <v>63.148148148148145</v>
      </c>
      <c r="AM21" s="38">
        <f>Y21/12</f>
        <v>5.262345679012346</v>
      </c>
      <c r="AO21" s="38"/>
      <c r="AP21" s="38"/>
      <c r="AQ21" s="38"/>
      <c r="BC21" s="7"/>
      <c r="BE21" s="37"/>
      <c r="BF21" s="37"/>
      <c r="BG21" s="37"/>
      <c r="BJ21" s="39"/>
      <c r="BK21" s="39"/>
      <c r="BL21" s="22"/>
      <c r="BM21" s="37"/>
      <c r="BN21" s="37"/>
      <c r="BO21" s="39"/>
      <c r="CB21">
        <f t="shared" si="11"/>
        <v>1359</v>
      </c>
      <c r="CC21" s="2" t="s">
        <v>836</v>
      </c>
    </row>
    <row r="22" spans="1:81" ht="12.75">
      <c r="A22" s="14">
        <v>1359</v>
      </c>
      <c r="B22" s="13" t="s">
        <v>1168</v>
      </c>
      <c r="C22" s="13" t="s">
        <v>1355</v>
      </c>
      <c r="D22" s="13" t="s">
        <v>139</v>
      </c>
      <c r="E22" s="13" t="s">
        <v>166</v>
      </c>
      <c r="F22" s="2" t="s">
        <v>174</v>
      </c>
      <c r="G22" s="2">
        <v>2</v>
      </c>
      <c r="H22" s="2" t="s">
        <v>912</v>
      </c>
      <c r="I22" s="2" t="s">
        <v>1456</v>
      </c>
      <c r="J22" s="10">
        <v>3</v>
      </c>
      <c r="K22" s="6">
        <v>2.6194444444444445</v>
      </c>
      <c r="L22" s="13" t="s">
        <v>444</v>
      </c>
      <c r="M22" s="2" t="s">
        <v>1465</v>
      </c>
      <c r="N22" s="13" t="s">
        <v>1001</v>
      </c>
      <c r="O22" s="13" t="s">
        <v>1424</v>
      </c>
      <c r="P22" s="2" t="s">
        <v>1593</v>
      </c>
      <c r="Q22" s="10">
        <v>3</v>
      </c>
      <c r="T22" s="20">
        <v>94</v>
      </c>
      <c r="U22" s="20">
        <v>6</v>
      </c>
      <c r="V22" s="20">
        <v>0</v>
      </c>
      <c r="W22" s="48">
        <f t="shared" si="10"/>
        <v>94.3</v>
      </c>
      <c r="X22" s="48">
        <f>W22/Q22</f>
        <v>31.433333333333334</v>
      </c>
      <c r="Z22" s="24">
        <f>X22/12</f>
        <v>2.6194444444444445</v>
      </c>
      <c r="AA22">
        <v>31</v>
      </c>
      <c r="AB22">
        <v>8</v>
      </c>
      <c r="AC22">
        <v>7</v>
      </c>
      <c r="AD22" s="48">
        <f>AA22+AB22/20+AC22/240</f>
        <v>31.429166666666664</v>
      </c>
      <c r="AH22" s="24">
        <f>Q22*Z22</f>
        <v>7.858333333333333</v>
      </c>
      <c r="AL22" s="6">
        <f>1*Z22</f>
        <v>2.6194444444444445</v>
      </c>
      <c r="AM22" s="38"/>
      <c r="AO22" s="38"/>
      <c r="AP22" s="38"/>
      <c r="AQ22" s="38"/>
      <c r="BC22" s="7"/>
      <c r="BE22" s="37"/>
      <c r="BF22" s="37"/>
      <c r="BG22" s="37"/>
      <c r="BI22" s="48">
        <f>AL22+BH22</f>
        <v>2.6194444444444445</v>
      </c>
      <c r="BJ22" s="39"/>
      <c r="BK22" s="39"/>
      <c r="BL22" s="22"/>
      <c r="BM22" s="37"/>
      <c r="BN22" s="37"/>
      <c r="BO22" s="39"/>
      <c r="BP22" s="48">
        <f>BQ22*Q22</f>
        <v>94.3</v>
      </c>
      <c r="BQ22" s="48">
        <f>(BI22+BN22/Q22)*12</f>
        <v>31.433333333333334</v>
      </c>
      <c r="BR22" t="s">
        <v>975</v>
      </c>
      <c r="BS22">
        <v>24</v>
      </c>
      <c r="BT22" s="48">
        <f>BU22/BS22</f>
        <v>0.10912905092592591</v>
      </c>
      <c r="BU22" s="48">
        <f>(31+8/20+7/240)/12</f>
        <v>2.619097222222222</v>
      </c>
      <c r="CB22">
        <f t="shared" si="11"/>
        <v>1359</v>
      </c>
      <c r="CC22" s="2" t="s">
        <v>1465</v>
      </c>
    </row>
    <row r="23" spans="1:81" ht="12.75">
      <c r="A23" s="14">
        <v>1359</v>
      </c>
      <c r="B23" s="13" t="s">
        <v>1168</v>
      </c>
      <c r="C23" s="13" t="s">
        <v>1355</v>
      </c>
      <c r="D23" s="13" t="s">
        <v>139</v>
      </c>
      <c r="E23" s="13" t="s">
        <v>166</v>
      </c>
      <c r="F23" s="2" t="s">
        <v>175</v>
      </c>
      <c r="G23" s="2">
        <v>2</v>
      </c>
      <c r="H23" s="2" t="s">
        <v>1652</v>
      </c>
      <c r="I23" s="2" t="s">
        <v>1663</v>
      </c>
      <c r="J23" s="10">
        <v>2</v>
      </c>
      <c r="K23" s="6">
        <v>3.5</v>
      </c>
      <c r="L23" s="13" t="s">
        <v>444</v>
      </c>
      <c r="M23" s="2" t="s">
        <v>1662</v>
      </c>
      <c r="N23" s="13" t="s">
        <v>1640</v>
      </c>
      <c r="O23" s="13" t="s">
        <v>1278</v>
      </c>
      <c r="P23" s="2" t="s">
        <v>1593</v>
      </c>
      <c r="Q23" s="10">
        <v>2</v>
      </c>
      <c r="T23" s="20">
        <v>84</v>
      </c>
      <c r="U23" s="20">
        <v>0</v>
      </c>
      <c r="V23" s="20">
        <v>0</v>
      </c>
      <c r="W23" s="48">
        <f t="shared" si="10"/>
        <v>84</v>
      </c>
      <c r="X23" s="48">
        <f>W23/Q23</f>
        <v>42</v>
      </c>
      <c r="Z23" s="24">
        <f>X23/12</f>
        <v>3.5</v>
      </c>
      <c r="AA23">
        <v>42</v>
      </c>
      <c r="AB23">
        <v>0</v>
      </c>
      <c r="AC23">
        <v>0</v>
      </c>
      <c r="AD23" s="48">
        <f>AA23+AB23/20+AC23/240</f>
        <v>42</v>
      </c>
      <c r="AH23" s="24">
        <f>Q23*Z23</f>
        <v>7</v>
      </c>
      <c r="AL23" s="6">
        <f>1*Z23</f>
        <v>3.5</v>
      </c>
      <c r="AM23" s="38"/>
      <c r="AO23" s="38"/>
      <c r="AP23" s="38"/>
      <c r="AQ23" s="38"/>
      <c r="BE23" s="37"/>
      <c r="BF23" s="37"/>
      <c r="BG23" s="37"/>
      <c r="BI23" s="48">
        <f>AL23+BH23</f>
        <v>3.5</v>
      </c>
      <c r="BJ23" s="39"/>
      <c r="BK23" s="39"/>
      <c r="BL23" s="22"/>
      <c r="BM23" s="37"/>
      <c r="BN23" s="37"/>
      <c r="BO23" s="39"/>
      <c r="BP23" s="48">
        <f>BQ23*Q23</f>
        <v>84</v>
      </c>
      <c r="BQ23" s="48">
        <f>(BI23+BN23/Q23)*12</f>
        <v>42</v>
      </c>
      <c r="CB23">
        <f t="shared" si="11"/>
        <v>1359</v>
      </c>
      <c r="CC23" s="2" t="s">
        <v>1662</v>
      </c>
    </row>
    <row r="24" spans="1:81" ht="12.75">
      <c r="A24" s="14"/>
      <c r="E24" s="13"/>
      <c r="F24" s="2"/>
      <c r="G24" s="2"/>
      <c r="M24" s="2"/>
      <c r="W24" s="48"/>
      <c r="X24" s="48"/>
      <c r="AM24" s="38"/>
      <c r="AO24" s="38"/>
      <c r="AP24" s="38"/>
      <c r="AQ24" s="38"/>
      <c r="BE24" s="37"/>
      <c r="BF24" s="37"/>
      <c r="BG24" s="37"/>
      <c r="BI24" s="48"/>
      <c r="BJ24" s="39"/>
      <c r="BK24" s="39"/>
      <c r="BL24" s="22"/>
      <c r="BM24" s="37"/>
      <c r="BN24" s="37"/>
      <c r="BO24" s="39"/>
      <c r="CC24" s="2"/>
    </row>
    <row r="25" spans="1:81" ht="12.75">
      <c r="A25" s="14">
        <v>1359</v>
      </c>
      <c r="B25" s="13" t="s">
        <v>2</v>
      </c>
      <c r="C25" s="13" t="s">
        <v>1355</v>
      </c>
      <c r="D25" s="13" t="s">
        <v>139</v>
      </c>
      <c r="E25" s="13" t="s">
        <v>167</v>
      </c>
      <c r="F25" s="2" t="s">
        <v>184</v>
      </c>
      <c r="G25" s="2">
        <v>1</v>
      </c>
      <c r="H25" s="2" t="s">
        <v>2</v>
      </c>
      <c r="I25" s="2" t="s">
        <v>1043</v>
      </c>
      <c r="J25" s="10">
        <v>5</v>
      </c>
      <c r="K25" s="6">
        <v>1.95</v>
      </c>
      <c r="L25" s="13" t="s">
        <v>444</v>
      </c>
      <c r="M25" s="2" t="s">
        <v>686</v>
      </c>
      <c r="N25" s="13" t="s">
        <v>1523</v>
      </c>
      <c r="O25" s="13" t="s">
        <v>2</v>
      </c>
      <c r="P25" s="2" t="s">
        <v>1376</v>
      </c>
      <c r="Q25" s="10">
        <v>5</v>
      </c>
      <c r="T25" s="20">
        <v>117</v>
      </c>
      <c r="U25" s="20">
        <v>0</v>
      </c>
      <c r="V25" s="20">
        <v>0</v>
      </c>
      <c r="W25" s="48">
        <f aca="true" t="shared" si="12" ref="W25:W36">T25+U25/20+V25/240</f>
        <v>117</v>
      </c>
      <c r="X25" s="48">
        <f>W25/Q25</f>
        <v>23.4</v>
      </c>
      <c r="Z25" s="24">
        <f>X25/12</f>
        <v>1.95</v>
      </c>
      <c r="AA25">
        <v>23</v>
      </c>
      <c r="AB25">
        <v>8</v>
      </c>
      <c r="AC25">
        <v>0</v>
      </c>
      <c r="AD25" s="48">
        <f>AA25+AB25/20+AC25/240</f>
        <v>23.4</v>
      </c>
      <c r="AH25" s="24">
        <f>Q25*Z25</f>
        <v>9.75</v>
      </c>
      <c r="AL25" s="6">
        <f>1*Z25</f>
        <v>1.95</v>
      </c>
      <c r="AM25" s="38"/>
      <c r="AO25" s="38"/>
      <c r="AP25" s="38"/>
      <c r="AQ25" s="38"/>
      <c r="BB25" s="6">
        <v>1.95</v>
      </c>
      <c r="BE25" s="37"/>
      <c r="BF25" s="37"/>
      <c r="BG25" s="37"/>
      <c r="BI25" s="48">
        <f>AL25+BH25</f>
        <v>1.95</v>
      </c>
      <c r="BJ25" s="39"/>
      <c r="BK25" s="39"/>
      <c r="BL25" s="22"/>
      <c r="BM25" s="37"/>
      <c r="BN25" s="37"/>
      <c r="BO25" s="39"/>
      <c r="BP25" s="48">
        <f>BQ25*Q25</f>
        <v>117</v>
      </c>
      <c r="BQ25" s="48">
        <f>(BI25+BN25/Q25)*12</f>
        <v>23.4</v>
      </c>
      <c r="CB25">
        <f aca="true" t="shared" si="13" ref="CB25:CB36">1*A25</f>
        <v>1359</v>
      </c>
      <c r="CC25" s="2" t="s">
        <v>686</v>
      </c>
    </row>
    <row r="26" spans="1:81" ht="12.75">
      <c r="A26" s="14">
        <v>1359</v>
      </c>
      <c r="B26" s="13" t="s">
        <v>2</v>
      </c>
      <c r="C26" s="13" t="s">
        <v>1355</v>
      </c>
      <c r="D26" s="13" t="s">
        <v>139</v>
      </c>
      <c r="E26" s="13" t="s">
        <v>167</v>
      </c>
      <c r="F26" s="2" t="s">
        <v>188</v>
      </c>
      <c r="G26" s="2">
        <v>1</v>
      </c>
      <c r="H26" s="2" t="s">
        <v>2</v>
      </c>
      <c r="I26" s="2" t="s">
        <v>1043</v>
      </c>
      <c r="J26" s="10">
        <v>1</v>
      </c>
      <c r="K26" s="6">
        <v>2</v>
      </c>
      <c r="L26" s="13" t="s">
        <v>444</v>
      </c>
      <c r="M26" s="2" t="s">
        <v>686</v>
      </c>
      <c r="N26" s="13" t="s">
        <v>1523</v>
      </c>
      <c r="O26" s="13" t="s">
        <v>2</v>
      </c>
      <c r="P26" s="2" t="s">
        <v>1376</v>
      </c>
      <c r="Q26" s="10">
        <v>1</v>
      </c>
      <c r="T26" s="20">
        <v>24</v>
      </c>
      <c r="U26" s="20">
        <v>0</v>
      </c>
      <c r="V26" s="20">
        <v>0</v>
      </c>
      <c r="W26" s="48">
        <f t="shared" si="12"/>
        <v>24</v>
      </c>
      <c r="X26" s="48">
        <f>W26/Q26</f>
        <v>24</v>
      </c>
      <c r="Z26" s="24">
        <f>X26/12</f>
        <v>2</v>
      </c>
      <c r="AA26">
        <v>24</v>
      </c>
      <c r="AB26">
        <v>0</v>
      </c>
      <c r="AC26">
        <v>0</v>
      </c>
      <c r="AD26" s="48">
        <f>AA26+AB26/20+AC26/240</f>
        <v>24</v>
      </c>
      <c r="AH26" s="24">
        <f>Q26*Z26</f>
        <v>2</v>
      </c>
      <c r="AL26" s="6">
        <f>1*Z26</f>
        <v>2</v>
      </c>
      <c r="AM26" s="38"/>
      <c r="AO26" s="38"/>
      <c r="AP26" s="38"/>
      <c r="AQ26" s="38"/>
      <c r="BB26" s="6">
        <v>2</v>
      </c>
      <c r="BC26" s="7"/>
      <c r="BE26" s="37"/>
      <c r="BF26" s="37"/>
      <c r="BG26" s="37"/>
      <c r="BI26" s="48">
        <f>AL26+BH26</f>
        <v>2</v>
      </c>
      <c r="BJ26" s="39"/>
      <c r="BK26" s="39"/>
      <c r="BL26" s="22"/>
      <c r="BM26" s="37"/>
      <c r="BN26" s="37"/>
      <c r="BO26" s="39"/>
      <c r="BP26" s="48">
        <f>BQ26*Q26</f>
        <v>24</v>
      </c>
      <c r="BQ26" s="48">
        <f>(BI26+BN26/Q26)*12</f>
        <v>24</v>
      </c>
      <c r="CB26">
        <f t="shared" si="13"/>
        <v>1359</v>
      </c>
      <c r="CC26" s="2" t="s">
        <v>686</v>
      </c>
    </row>
    <row r="27" spans="1:81" ht="12.75">
      <c r="A27" s="14">
        <v>1359</v>
      </c>
      <c r="B27" s="13" t="s">
        <v>2</v>
      </c>
      <c r="C27" s="13" t="s">
        <v>1355</v>
      </c>
      <c r="D27" s="13" t="s">
        <v>139</v>
      </c>
      <c r="E27" s="13" t="s">
        <v>167</v>
      </c>
      <c r="F27" s="2" t="s">
        <v>189</v>
      </c>
      <c r="G27" s="2">
        <v>1</v>
      </c>
      <c r="H27" s="2" t="s">
        <v>2</v>
      </c>
      <c r="I27" s="2" t="s">
        <v>1043</v>
      </c>
      <c r="J27" s="10">
        <v>1</v>
      </c>
      <c r="K27" s="6">
        <v>2.1</v>
      </c>
      <c r="L27" s="13" t="s">
        <v>444</v>
      </c>
      <c r="M27" s="2" t="s">
        <v>686</v>
      </c>
      <c r="N27" s="13" t="s">
        <v>1523</v>
      </c>
      <c r="O27" s="13" t="s">
        <v>2</v>
      </c>
      <c r="P27" s="2" t="s">
        <v>1376</v>
      </c>
      <c r="Q27" s="10">
        <v>1</v>
      </c>
      <c r="T27" s="20">
        <v>25</v>
      </c>
      <c r="U27" s="20">
        <v>4</v>
      </c>
      <c r="V27" s="20">
        <v>0</v>
      </c>
      <c r="W27" s="48">
        <f t="shared" si="12"/>
        <v>25.2</v>
      </c>
      <c r="X27" s="48">
        <f>W27/Q27</f>
        <v>25.2</v>
      </c>
      <c r="Z27" s="24">
        <f>X27/12</f>
        <v>2.1</v>
      </c>
      <c r="AA27">
        <v>25</v>
      </c>
      <c r="AB27">
        <v>4</v>
      </c>
      <c r="AC27">
        <v>0</v>
      </c>
      <c r="AD27" s="48">
        <f>AA27+AB27/20+AC27/240</f>
        <v>25.2</v>
      </c>
      <c r="AH27" s="24">
        <f>Q27*Z27</f>
        <v>2.1</v>
      </c>
      <c r="AL27" s="6">
        <f>1*Z27</f>
        <v>2.1</v>
      </c>
      <c r="AM27" s="38"/>
      <c r="AO27" s="38"/>
      <c r="AP27" s="38"/>
      <c r="AQ27" s="38"/>
      <c r="BA27" s="7"/>
      <c r="BB27" s="6">
        <v>2.1</v>
      </c>
      <c r="BE27" s="37"/>
      <c r="BF27" s="37"/>
      <c r="BG27" s="37"/>
      <c r="BI27" s="48">
        <f>AL27+BH27</f>
        <v>2.1</v>
      </c>
      <c r="BJ27" s="39"/>
      <c r="BK27" s="39"/>
      <c r="BL27" s="22"/>
      <c r="BM27" s="37"/>
      <c r="BN27" s="37"/>
      <c r="BO27" s="39"/>
      <c r="BP27" s="48">
        <f>BQ27*Q27</f>
        <v>25.200000000000003</v>
      </c>
      <c r="BQ27" s="48">
        <f>(BI27+BN27/Q27)*12</f>
        <v>25.200000000000003</v>
      </c>
      <c r="CB27">
        <f t="shared" si="13"/>
        <v>1359</v>
      </c>
      <c r="CC27" s="2" t="s">
        <v>686</v>
      </c>
    </row>
    <row r="28" spans="1:81" ht="12.75">
      <c r="A28" s="14">
        <v>1359</v>
      </c>
      <c r="B28" s="13" t="s">
        <v>2</v>
      </c>
      <c r="C28" s="13" t="s">
        <v>1355</v>
      </c>
      <c r="D28" s="13" t="s">
        <v>139</v>
      </c>
      <c r="E28" s="13" t="s">
        <v>167</v>
      </c>
      <c r="F28" s="2" t="s">
        <v>190</v>
      </c>
      <c r="G28" s="2">
        <v>1</v>
      </c>
      <c r="H28" s="2" t="s">
        <v>2</v>
      </c>
      <c r="I28" s="2" t="s">
        <v>1043</v>
      </c>
      <c r="J28" s="10">
        <v>1</v>
      </c>
      <c r="K28" s="6">
        <v>1.95</v>
      </c>
      <c r="L28" s="13" t="s">
        <v>444</v>
      </c>
      <c r="M28" s="2" t="s">
        <v>686</v>
      </c>
      <c r="N28" s="13" t="s">
        <v>1523</v>
      </c>
      <c r="O28" s="13" t="s">
        <v>2</v>
      </c>
      <c r="P28" s="2" t="s">
        <v>1376</v>
      </c>
      <c r="Q28" s="10">
        <v>1</v>
      </c>
      <c r="T28" s="20">
        <v>23</v>
      </c>
      <c r="U28" s="20">
        <v>8</v>
      </c>
      <c r="V28" s="20">
        <v>0</v>
      </c>
      <c r="W28" s="48">
        <f t="shared" si="12"/>
        <v>23.4</v>
      </c>
      <c r="X28" s="48">
        <f>W28/Q28</f>
        <v>23.4</v>
      </c>
      <c r="Z28" s="24">
        <f>X28/12</f>
        <v>1.95</v>
      </c>
      <c r="AA28">
        <v>23</v>
      </c>
      <c r="AB28">
        <v>8</v>
      </c>
      <c r="AC28">
        <v>0</v>
      </c>
      <c r="AD28" s="48">
        <f>AA28+AB28/20+AC28/240</f>
        <v>23.4</v>
      </c>
      <c r="AH28" s="24">
        <f>Q28*Z28</f>
        <v>1.95</v>
      </c>
      <c r="AL28" s="6">
        <f>1*Z28</f>
        <v>1.95</v>
      </c>
      <c r="AM28" s="38"/>
      <c r="AO28" s="38"/>
      <c r="AP28" s="38"/>
      <c r="AQ28" s="38"/>
      <c r="BA28" s="7"/>
      <c r="BB28" s="6">
        <v>1.95</v>
      </c>
      <c r="BE28" s="37"/>
      <c r="BF28" s="37"/>
      <c r="BG28" s="37"/>
      <c r="BI28" s="48">
        <f>AL28+BH28</f>
        <v>1.95</v>
      </c>
      <c r="BJ28" s="39"/>
      <c r="BK28" s="39"/>
      <c r="BL28" s="22"/>
      <c r="BM28" s="37"/>
      <c r="BN28" s="37"/>
      <c r="BO28" s="39"/>
      <c r="BP28" s="48">
        <f>BQ28*Q28</f>
        <v>23.4</v>
      </c>
      <c r="BQ28" s="48">
        <f>(BI28+BN28/Q28)*12</f>
        <v>23.4</v>
      </c>
      <c r="CB28">
        <f t="shared" si="13"/>
        <v>1359</v>
      </c>
      <c r="CC28" s="2" t="s">
        <v>686</v>
      </c>
    </row>
    <row r="29" spans="1:81" ht="12.75">
      <c r="A29" s="14">
        <v>1359</v>
      </c>
      <c r="B29" s="13" t="s">
        <v>2</v>
      </c>
      <c r="C29" s="13" t="s">
        <v>1355</v>
      </c>
      <c r="D29" s="13" t="s">
        <v>139</v>
      </c>
      <c r="E29" s="13" t="s">
        <v>167</v>
      </c>
      <c r="F29" s="2" t="s">
        <v>191</v>
      </c>
      <c r="G29" s="2">
        <v>1</v>
      </c>
      <c r="H29" s="2" t="s">
        <v>2</v>
      </c>
      <c r="I29" s="2" t="s">
        <v>824</v>
      </c>
      <c r="L29" s="13" t="s">
        <v>444</v>
      </c>
      <c r="M29" s="2" t="s">
        <v>823</v>
      </c>
      <c r="N29" s="13" t="s">
        <v>1523</v>
      </c>
      <c r="O29" s="13" t="s">
        <v>871</v>
      </c>
      <c r="P29" s="2" t="s">
        <v>1376</v>
      </c>
      <c r="R29" s="10">
        <f>9+1/8</f>
        <v>9.125</v>
      </c>
      <c r="T29" s="20">
        <v>5</v>
      </c>
      <c r="U29" s="20">
        <v>9</v>
      </c>
      <c r="V29" s="20">
        <v>6</v>
      </c>
      <c r="W29" s="48">
        <f t="shared" si="12"/>
        <v>5.4750000000000005</v>
      </c>
      <c r="X29" s="48"/>
      <c r="Y29" s="24">
        <f>(W29*20)/R29</f>
        <v>12.000000000000002</v>
      </c>
      <c r="AM29" s="38">
        <f>Y29/12</f>
        <v>1.0000000000000002</v>
      </c>
      <c r="AO29" s="38"/>
      <c r="AP29" s="38"/>
      <c r="AQ29" s="38"/>
      <c r="BE29" s="37"/>
      <c r="BF29" s="37"/>
      <c r="BG29" s="37"/>
      <c r="BH29" s="37"/>
      <c r="BI29" s="48"/>
      <c r="BJ29" s="39"/>
      <c r="BK29" s="39"/>
      <c r="BL29" s="22"/>
      <c r="BM29" s="37"/>
      <c r="BN29" s="37"/>
      <c r="BO29" s="39"/>
      <c r="BP29" s="48"/>
      <c r="CB29">
        <f t="shared" si="13"/>
        <v>1359</v>
      </c>
      <c r="CC29" s="2" t="s">
        <v>823</v>
      </c>
    </row>
    <row r="30" spans="1:81" ht="12.75">
      <c r="A30" s="14">
        <v>1359</v>
      </c>
      <c r="B30" s="13" t="s">
        <v>2</v>
      </c>
      <c r="C30" s="13" t="s">
        <v>1355</v>
      </c>
      <c r="D30" s="13" t="s">
        <v>139</v>
      </c>
      <c r="E30" s="13" t="s">
        <v>167</v>
      </c>
      <c r="F30" s="2" t="s">
        <v>192</v>
      </c>
      <c r="G30" s="2">
        <v>1</v>
      </c>
      <c r="H30" s="2" t="s">
        <v>2</v>
      </c>
      <c r="I30" s="2" t="s">
        <v>826</v>
      </c>
      <c r="L30" s="13" t="s">
        <v>444</v>
      </c>
      <c r="M30" s="2" t="s">
        <v>817</v>
      </c>
      <c r="N30" s="13" t="s">
        <v>1523</v>
      </c>
      <c r="O30" s="13" t="s">
        <v>2</v>
      </c>
      <c r="P30" s="2" t="s">
        <v>1376</v>
      </c>
      <c r="R30" s="10">
        <v>14</v>
      </c>
      <c r="T30" s="20">
        <v>9</v>
      </c>
      <c r="U30" s="20">
        <v>8</v>
      </c>
      <c r="V30" s="20">
        <v>6</v>
      </c>
      <c r="W30" s="48">
        <f t="shared" si="12"/>
        <v>9.425</v>
      </c>
      <c r="X30" s="48"/>
      <c r="Y30" s="24">
        <f>(W30*20)/R30</f>
        <v>13.464285714285714</v>
      </c>
      <c r="AM30" s="38">
        <f>Y30/12</f>
        <v>1.1220238095238095</v>
      </c>
      <c r="AO30" s="38"/>
      <c r="AP30" s="38"/>
      <c r="AQ30" s="38"/>
      <c r="BE30" s="37"/>
      <c r="BF30" s="37"/>
      <c r="BG30" s="37"/>
      <c r="BH30" s="37"/>
      <c r="BI30" s="48"/>
      <c r="BJ30" s="39"/>
      <c r="BK30" s="39"/>
      <c r="BL30" s="22"/>
      <c r="BM30" s="37"/>
      <c r="BN30" s="37"/>
      <c r="BO30" s="39"/>
      <c r="BP30" s="48"/>
      <c r="CB30">
        <f t="shared" si="13"/>
        <v>1359</v>
      </c>
      <c r="CC30" s="2" t="s">
        <v>817</v>
      </c>
    </row>
    <row r="31" spans="1:81" ht="12.75">
      <c r="A31" s="14">
        <v>1359</v>
      </c>
      <c r="B31" s="13" t="s">
        <v>2</v>
      </c>
      <c r="C31" s="13" t="s">
        <v>1355</v>
      </c>
      <c r="D31" s="13" t="s">
        <v>139</v>
      </c>
      <c r="E31" s="13" t="s">
        <v>167</v>
      </c>
      <c r="F31" s="2" t="s">
        <v>193</v>
      </c>
      <c r="G31" s="2">
        <v>1</v>
      </c>
      <c r="H31" s="2" t="s">
        <v>2</v>
      </c>
      <c r="I31" s="2" t="s">
        <v>824</v>
      </c>
      <c r="L31" s="13" t="s">
        <v>444</v>
      </c>
      <c r="M31" s="2" t="s">
        <v>823</v>
      </c>
      <c r="N31" s="13" t="s">
        <v>1523</v>
      </c>
      <c r="O31" s="13" t="s">
        <v>871</v>
      </c>
      <c r="P31" s="2" t="s">
        <v>1376</v>
      </c>
      <c r="R31" s="10">
        <v>1.5</v>
      </c>
      <c r="U31" s="20">
        <v>13</v>
      </c>
      <c r="V31" s="20">
        <v>0</v>
      </c>
      <c r="W31" s="48">
        <f t="shared" si="12"/>
        <v>0.65</v>
      </c>
      <c r="X31" s="48"/>
      <c r="Y31" s="24">
        <f>(W31*20)/R31</f>
        <v>8.666666666666666</v>
      </c>
      <c r="AM31" s="38">
        <f>Y31/12</f>
        <v>0.7222222222222222</v>
      </c>
      <c r="AO31" s="38"/>
      <c r="AP31" s="38"/>
      <c r="AQ31" s="38"/>
      <c r="BE31" s="37"/>
      <c r="BF31" s="37"/>
      <c r="BG31" s="37"/>
      <c r="BH31" s="37"/>
      <c r="BI31" s="48"/>
      <c r="BJ31" s="39"/>
      <c r="BK31" s="39"/>
      <c r="BL31" s="22"/>
      <c r="BM31" s="37"/>
      <c r="BN31" s="37"/>
      <c r="BO31" s="39"/>
      <c r="BP31" s="48"/>
      <c r="CB31">
        <f t="shared" si="13"/>
        <v>1359</v>
      </c>
      <c r="CC31" s="2" t="s">
        <v>823</v>
      </c>
    </row>
    <row r="32" spans="1:81" ht="12.75">
      <c r="A32" s="14">
        <v>1359</v>
      </c>
      <c r="B32" s="13" t="s">
        <v>2</v>
      </c>
      <c r="C32" s="13" t="s">
        <v>1355</v>
      </c>
      <c r="D32" s="13" t="s">
        <v>139</v>
      </c>
      <c r="E32" s="13" t="s">
        <v>167</v>
      </c>
      <c r="F32" s="2" t="s">
        <v>194</v>
      </c>
      <c r="G32" s="2">
        <v>1</v>
      </c>
      <c r="H32" s="2" t="s">
        <v>2</v>
      </c>
      <c r="I32" s="2" t="s">
        <v>1330</v>
      </c>
      <c r="J32" s="10">
        <v>4</v>
      </c>
      <c r="K32" s="6">
        <v>1.95</v>
      </c>
      <c r="L32" s="13" t="s">
        <v>444</v>
      </c>
      <c r="M32" s="2" t="s">
        <v>1306</v>
      </c>
      <c r="N32" s="13" t="s">
        <v>1523</v>
      </c>
      <c r="O32" s="13" t="s">
        <v>1279</v>
      </c>
      <c r="P32" s="2" t="s">
        <v>1376</v>
      </c>
      <c r="Q32" s="10">
        <v>4</v>
      </c>
      <c r="T32" s="20">
        <v>93</v>
      </c>
      <c r="U32" s="20">
        <v>12</v>
      </c>
      <c r="V32" s="20">
        <v>0</v>
      </c>
      <c r="W32" s="48">
        <f t="shared" si="12"/>
        <v>93.6</v>
      </c>
      <c r="X32" s="48">
        <f>W32/Q32</f>
        <v>23.4</v>
      </c>
      <c r="Z32" s="24">
        <f>X32/12</f>
        <v>1.95</v>
      </c>
      <c r="AA32">
        <v>23</v>
      </c>
      <c r="AB32">
        <v>8</v>
      </c>
      <c r="AC32">
        <v>0</v>
      </c>
      <c r="AD32" s="48">
        <f>AA32+AB32/20+AC32/240</f>
        <v>23.4</v>
      </c>
      <c r="AH32" s="24">
        <f>Q32*Z32</f>
        <v>7.8</v>
      </c>
      <c r="AL32" s="6">
        <f>1*Z32</f>
        <v>1.95</v>
      </c>
      <c r="AM32" s="38"/>
      <c r="AO32" s="38"/>
      <c r="AP32" s="38"/>
      <c r="AQ32" s="38"/>
      <c r="BB32" s="6">
        <v>1.95</v>
      </c>
      <c r="BE32" s="37"/>
      <c r="BF32" s="37"/>
      <c r="BG32" s="37"/>
      <c r="BI32" s="48">
        <f>AL32+BH32</f>
        <v>1.95</v>
      </c>
      <c r="BJ32" s="39"/>
      <c r="BK32" s="39"/>
      <c r="BL32" s="22"/>
      <c r="BM32" s="37"/>
      <c r="BN32" s="37"/>
      <c r="BO32" s="39"/>
      <c r="BP32" s="48">
        <f>BQ32*Q32</f>
        <v>93.6</v>
      </c>
      <c r="BQ32" s="48">
        <f>(BI32+BN32/Q32)*12</f>
        <v>23.4</v>
      </c>
      <c r="CB32">
        <f t="shared" si="13"/>
        <v>1359</v>
      </c>
      <c r="CC32" s="2" t="s">
        <v>1306</v>
      </c>
    </row>
    <row r="33" spans="1:81" ht="12.75">
      <c r="A33" s="14">
        <v>1359</v>
      </c>
      <c r="B33" s="13" t="s">
        <v>2</v>
      </c>
      <c r="C33" s="13" t="s">
        <v>1355</v>
      </c>
      <c r="D33" s="13" t="s">
        <v>139</v>
      </c>
      <c r="E33" s="13" t="s">
        <v>167</v>
      </c>
      <c r="F33" s="2" t="s">
        <v>195</v>
      </c>
      <c r="G33" s="2">
        <v>1</v>
      </c>
      <c r="H33" s="2" t="s">
        <v>2</v>
      </c>
      <c r="I33" s="2" t="s">
        <v>501</v>
      </c>
      <c r="J33" s="10">
        <v>0.5</v>
      </c>
      <c r="K33" s="6">
        <v>2</v>
      </c>
      <c r="L33" s="13" t="s">
        <v>444</v>
      </c>
      <c r="M33" s="2" t="s">
        <v>512</v>
      </c>
      <c r="N33" s="13" t="s">
        <v>1523</v>
      </c>
      <c r="O33" s="13" t="s">
        <v>470</v>
      </c>
      <c r="P33" s="2" t="s">
        <v>1376</v>
      </c>
      <c r="Q33" s="10">
        <v>0.5</v>
      </c>
      <c r="T33" s="20">
        <v>12</v>
      </c>
      <c r="U33" s="20">
        <v>0</v>
      </c>
      <c r="V33" s="20">
        <v>0</v>
      </c>
      <c r="W33" s="48">
        <f t="shared" si="12"/>
        <v>12</v>
      </c>
      <c r="X33" s="48">
        <f>W33/Q33</f>
        <v>24</v>
      </c>
      <c r="Z33" s="24">
        <f>X33/12</f>
        <v>2</v>
      </c>
      <c r="AA33">
        <v>24</v>
      </c>
      <c r="AB33">
        <v>0</v>
      </c>
      <c r="AC33">
        <v>0</v>
      </c>
      <c r="AD33" s="48">
        <f>AA33+AB33/20+AC33/240</f>
        <v>24</v>
      </c>
      <c r="AH33" s="24">
        <f>Q33*Z33</f>
        <v>1</v>
      </c>
      <c r="AL33" s="6">
        <f>1*Z33</f>
        <v>2</v>
      </c>
      <c r="AM33" s="38"/>
      <c r="AO33" s="38"/>
      <c r="AP33" s="38"/>
      <c r="AQ33" s="38"/>
      <c r="BB33" s="6">
        <v>2</v>
      </c>
      <c r="BE33" s="37"/>
      <c r="BF33" s="37"/>
      <c r="BG33" s="37"/>
      <c r="BI33" s="48">
        <f>AL33+BH33</f>
        <v>2</v>
      </c>
      <c r="BM33" s="37"/>
      <c r="BN33" s="37"/>
      <c r="BO33" s="39"/>
      <c r="BP33" s="48">
        <f>BQ33*Q33</f>
        <v>12</v>
      </c>
      <c r="BQ33" s="48">
        <f>(BI33+BN33/Q33)*12</f>
        <v>24</v>
      </c>
      <c r="CB33">
        <f t="shared" si="13"/>
        <v>1359</v>
      </c>
      <c r="CC33" s="2" t="s">
        <v>512</v>
      </c>
    </row>
    <row r="34" spans="1:81" ht="12.75">
      <c r="A34" s="14">
        <v>1359</v>
      </c>
      <c r="B34" s="13" t="s">
        <v>2</v>
      </c>
      <c r="C34" s="13" t="s">
        <v>1355</v>
      </c>
      <c r="D34" s="13" t="s">
        <v>139</v>
      </c>
      <c r="E34" s="13" t="s">
        <v>167</v>
      </c>
      <c r="F34" s="2" t="s">
        <v>185</v>
      </c>
      <c r="G34" s="2">
        <v>1</v>
      </c>
      <c r="H34" s="2" t="s">
        <v>2</v>
      </c>
      <c r="I34" s="2" t="s">
        <v>1329</v>
      </c>
      <c r="J34" s="10">
        <v>3</v>
      </c>
      <c r="K34" s="6">
        <v>1.9</v>
      </c>
      <c r="L34" s="13" t="s">
        <v>444</v>
      </c>
      <c r="M34" s="2" t="s">
        <v>1306</v>
      </c>
      <c r="N34" s="13" t="s">
        <v>1523</v>
      </c>
      <c r="O34" s="13" t="s">
        <v>1282</v>
      </c>
      <c r="P34" s="2" t="s">
        <v>1376</v>
      </c>
      <c r="Q34" s="10">
        <v>3</v>
      </c>
      <c r="T34" s="20">
        <v>68</v>
      </c>
      <c r="U34" s="20">
        <v>8</v>
      </c>
      <c r="V34" s="20">
        <v>0</v>
      </c>
      <c r="W34" s="48">
        <f t="shared" si="12"/>
        <v>68.4</v>
      </c>
      <c r="X34" s="48">
        <f>W34/Q34</f>
        <v>22.8</v>
      </c>
      <c r="Z34" s="24">
        <f>X34/12</f>
        <v>1.9000000000000001</v>
      </c>
      <c r="AA34">
        <v>22</v>
      </c>
      <c r="AB34">
        <v>16</v>
      </c>
      <c r="AC34">
        <v>0</v>
      </c>
      <c r="AD34" s="48">
        <f>AA34+AB34/20+AC34/240</f>
        <v>22.8</v>
      </c>
      <c r="AH34" s="24">
        <f>Q34*Z34</f>
        <v>5.7</v>
      </c>
      <c r="AL34" s="6">
        <f>1*Z34</f>
        <v>1.9000000000000001</v>
      </c>
      <c r="AM34" s="38"/>
      <c r="AO34" s="38"/>
      <c r="AP34" s="38"/>
      <c r="AQ34" s="38"/>
      <c r="BB34" s="6">
        <v>1.9</v>
      </c>
      <c r="BE34" s="37"/>
      <c r="BF34" s="37"/>
      <c r="BG34" s="37"/>
      <c r="BI34" s="48">
        <f>AL34+BH34</f>
        <v>1.9000000000000001</v>
      </c>
      <c r="BM34" s="37"/>
      <c r="BN34" s="37"/>
      <c r="BO34" s="39"/>
      <c r="BP34" s="48">
        <f>BQ34*Q34</f>
        <v>68.4</v>
      </c>
      <c r="BQ34" s="48">
        <f>(BI34+BN34/Q34)*12</f>
        <v>22.8</v>
      </c>
      <c r="CB34">
        <f t="shared" si="13"/>
        <v>1359</v>
      </c>
      <c r="CC34" s="2" t="s">
        <v>1306</v>
      </c>
    </row>
    <row r="35" spans="1:81" ht="12.75">
      <c r="A35" s="14">
        <v>1359</v>
      </c>
      <c r="B35" s="13" t="s">
        <v>2</v>
      </c>
      <c r="C35" s="13" t="s">
        <v>1355</v>
      </c>
      <c r="D35" s="13" t="s">
        <v>139</v>
      </c>
      <c r="E35" s="13" t="s">
        <v>167</v>
      </c>
      <c r="F35" s="2" t="s">
        <v>186</v>
      </c>
      <c r="G35" s="2">
        <v>1</v>
      </c>
      <c r="H35" s="2" t="s">
        <v>2</v>
      </c>
      <c r="I35" s="2" t="s">
        <v>1183</v>
      </c>
      <c r="J35" s="10">
        <v>1</v>
      </c>
      <c r="K35" s="6">
        <v>1.9</v>
      </c>
      <c r="L35" s="13" t="s">
        <v>444</v>
      </c>
      <c r="M35" s="2" t="s">
        <v>1186</v>
      </c>
      <c r="N35" s="13" t="s">
        <v>1523</v>
      </c>
      <c r="O35" s="13" t="s">
        <v>1166</v>
      </c>
      <c r="P35" s="2" t="s">
        <v>1376</v>
      </c>
      <c r="Q35" s="10">
        <v>1</v>
      </c>
      <c r="T35" s="20">
        <v>22</v>
      </c>
      <c r="U35" s="20">
        <v>16</v>
      </c>
      <c r="V35" s="20">
        <v>0</v>
      </c>
      <c r="W35" s="48">
        <f t="shared" si="12"/>
        <v>22.8</v>
      </c>
      <c r="X35" s="48">
        <f>W35/Q35</f>
        <v>22.8</v>
      </c>
      <c r="Z35" s="24">
        <f>X35/12</f>
        <v>1.9000000000000001</v>
      </c>
      <c r="AA35">
        <v>22</v>
      </c>
      <c r="AB35">
        <v>16</v>
      </c>
      <c r="AC35">
        <v>0</v>
      </c>
      <c r="AD35" s="48">
        <f>AA35+AB35/20+AC35/240</f>
        <v>22.8</v>
      </c>
      <c r="AH35" s="24">
        <f>Q35*Z35</f>
        <v>1.9000000000000001</v>
      </c>
      <c r="AL35" s="6">
        <f>1*Z35</f>
        <v>1.9000000000000001</v>
      </c>
      <c r="AM35" s="38"/>
      <c r="AO35" s="38"/>
      <c r="AP35" s="38"/>
      <c r="AQ35" s="38"/>
      <c r="BB35" s="6">
        <v>1.9</v>
      </c>
      <c r="BE35" s="37"/>
      <c r="BF35" s="37"/>
      <c r="BG35" s="37"/>
      <c r="BI35" s="48">
        <f>AL35+BH35</f>
        <v>1.9000000000000001</v>
      </c>
      <c r="BM35" s="37"/>
      <c r="BN35" s="37"/>
      <c r="BO35" s="39"/>
      <c r="BP35" s="48">
        <f>BQ35*Q35</f>
        <v>22.8</v>
      </c>
      <c r="BQ35" s="48">
        <f>(BI35+BN35/Q35)*12</f>
        <v>22.8</v>
      </c>
      <c r="CB35">
        <f t="shared" si="13"/>
        <v>1359</v>
      </c>
      <c r="CC35" s="2" t="s">
        <v>1186</v>
      </c>
    </row>
    <row r="36" spans="1:81" ht="12.75">
      <c r="A36" s="14">
        <v>1359</v>
      </c>
      <c r="B36" s="13" t="s">
        <v>2</v>
      </c>
      <c r="C36" s="13" t="s">
        <v>1355</v>
      </c>
      <c r="D36" s="13" t="s">
        <v>139</v>
      </c>
      <c r="E36" s="13" t="s">
        <v>167</v>
      </c>
      <c r="F36" s="2" t="s">
        <v>187</v>
      </c>
      <c r="G36" s="2">
        <v>1</v>
      </c>
      <c r="H36" s="2" t="s">
        <v>557</v>
      </c>
      <c r="I36" s="2" t="s">
        <v>792</v>
      </c>
      <c r="L36" s="13" t="s">
        <v>444</v>
      </c>
      <c r="M36" s="2" t="s">
        <v>804</v>
      </c>
      <c r="N36" s="13" t="s">
        <v>526</v>
      </c>
      <c r="O36" s="13" t="s">
        <v>2</v>
      </c>
      <c r="P36" s="2" t="s">
        <v>1376</v>
      </c>
      <c r="R36" s="10">
        <v>19</v>
      </c>
      <c r="T36" s="20">
        <v>15</v>
      </c>
      <c r="U36" s="20">
        <v>4</v>
      </c>
      <c r="V36" s="20">
        <v>0</v>
      </c>
      <c r="W36" s="48">
        <f t="shared" si="12"/>
        <v>15.2</v>
      </c>
      <c r="Y36" s="24">
        <f>(W36*20)/R36</f>
        <v>16</v>
      </c>
      <c r="AD36" s="48"/>
      <c r="AH36" s="24"/>
      <c r="AM36" s="38">
        <f>Y36/12</f>
        <v>1.3333333333333333</v>
      </c>
      <c r="AO36" s="38"/>
      <c r="AP36" s="38"/>
      <c r="AQ36" s="38"/>
      <c r="BE36" s="37"/>
      <c r="BF36" s="37"/>
      <c r="BG36" s="37"/>
      <c r="BM36" s="37"/>
      <c r="BN36" s="37"/>
      <c r="BO36" s="39"/>
      <c r="BP36" s="48"/>
      <c r="CB36">
        <f t="shared" si="13"/>
        <v>1359</v>
      </c>
      <c r="CC36" s="2" t="s">
        <v>804</v>
      </c>
    </row>
    <row r="37" spans="1:81" ht="12.75">
      <c r="A37" s="14"/>
      <c r="E37" s="13"/>
      <c r="F37" s="2"/>
      <c r="G37" s="2"/>
      <c r="M37" s="2"/>
      <c r="AD37" s="48"/>
      <c r="AH37" s="24"/>
      <c r="BC37" s="7"/>
      <c r="BE37" s="37"/>
      <c r="BF37" s="37"/>
      <c r="BG37" s="37"/>
      <c r="BM37" s="37"/>
      <c r="BN37" s="37"/>
      <c r="BO37" s="39"/>
      <c r="BP37" s="48"/>
      <c r="CC37" s="2"/>
    </row>
    <row r="38" spans="1:82" ht="12.75">
      <c r="A38" s="14">
        <v>1360</v>
      </c>
      <c r="B38" s="13" t="s">
        <v>1081</v>
      </c>
      <c r="C38" s="13" t="s">
        <v>1355</v>
      </c>
      <c r="D38" s="13" t="s">
        <v>140</v>
      </c>
      <c r="E38" s="13" t="s">
        <v>163</v>
      </c>
      <c r="F38" s="2" t="s">
        <v>196</v>
      </c>
      <c r="G38" s="2">
        <v>1</v>
      </c>
      <c r="H38" t="s">
        <v>912</v>
      </c>
      <c r="I38" s="2" t="s">
        <v>1344</v>
      </c>
      <c r="J38" s="10">
        <v>6</v>
      </c>
      <c r="K38" s="6">
        <v>8.5</v>
      </c>
      <c r="L38" s="13" t="s">
        <v>444</v>
      </c>
      <c r="M38" s="2" t="s">
        <v>1311</v>
      </c>
      <c r="N38" s="13" t="s">
        <v>1397</v>
      </c>
      <c r="O38" s="13" t="s">
        <v>1286</v>
      </c>
      <c r="P38" s="2" t="s">
        <v>1593</v>
      </c>
      <c r="Q38" s="10">
        <v>6</v>
      </c>
      <c r="T38" s="20">
        <v>612</v>
      </c>
      <c r="U38" s="20">
        <v>0</v>
      </c>
      <c r="V38" s="20">
        <v>0</v>
      </c>
      <c r="W38" s="48">
        <f aca="true" t="shared" si="14" ref="W38:W43">T38+U38/20+V38/240</f>
        <v>612</v>
      </c>
      <c r="X38" s="48">
        <f aca="true" t="shared" si="15" ref="X38:X43">W38/Q38</f>
        <v>102</v>
      </c>
      <c r="Z38" s="24">
        <f aca="true" t="shared" si="16" ref="Z38:Z43">X38/12</f>
        <v>8.5</v>
      </c>
      <c r="AA38">
        <v>102</v>
      </c>
      <c r="AB38">
        <v>0</v>
      </c>
      <c r="AC38">
        <v>0</v>
      </c>
      <c r="AD38" s="48">
        <f aca="true" t="shared" si="17" ref="AD38:AD43">AA38+AB38/20+AC38/240</f>
        <v>102</v>
      </c>
      <c r="AH38" s="24">
        <f aca="true" t="shared" si="18" ref="AH38:AH43">Q38*Z38</f>
        <v>51</v>
      </c>
      <c r="AI38">
        <v>8</v>
      </c>
      <c r="AJ38">
        <v>5</v>
      </c>
      <c r="AK38">
        <v>0</v>
      </c>
      <c r="AL38" s="6">
        <f aca="true" t="shared" si="19" ref="AL38:AL43">1*Z38</f>
        <v>8.5</v>
      </c>
      <c r="AM38" s="38"/>
      <c r="AO38" s="38"/>
      <c r="AP38" s="38"/>
      <c r="AQ38" s="38"/>
      <c r="AS38" s="6">
        <v>8.5</v>
      </c>
      <c r="BC38" s="7"/>
      <c r="BE38" s="37"/>
      <c r="BF38" s="37"/>
      <c r="BG38" s="37"/>
      <c r="BI38" s="48">
        <f aca="true" t="shared" si="20" ref="BI38:BI43">AL38+BH38</f>
        <v>8.5</v>
      </c>
      <c r="BM38" s="37"/>
      <c r="BN38" s="37"/>
      <c r="BO38" s="39"/>
      <c r="BP38" s="48">
        <f aca="true" t="shared" si="21" ref="BP38:BP43">BQ38*Q38</f>
        <v>612</v>
      </c>
      <c r="BQ38" s="48">
        <f aca="true" t="shared" si="22" ref="BQ38:BQ43">(BI38+BN38/Q38)*12</f>
        <v>102</v>
      </c>
      <c r="BR38" t="s">
        <v>1128</v>
      </c>
      <c r="BT38" s="48">
        <f>26/240</f>
        <v>0.10833333333333334</v>
      </c>
      <c r="CB38">
        <f aca="true" t="shared" si="23" ref="CB38:CB43">1*A38</f>
        <v>1360</v>
      </c>
      <c r="CC38" s="2" t="s">
        <v>1311</v>
      </c>
      <c r="CD38" t="s">
        <v>1143</v>
      </c>
    </row>
    <row r="39" spans="1:81" ht="12.75">
      <c r="A39" s="14">
        <v>1360</v>
      </c>
      <c r="B39" s="13" t="s">
        <v>1081</v>
      </c>
      <c r="C39" s="13" t="s">
        <v>1355</v>
      </c>
      <c r="D39" s="13" t="s">
        <v>140</v>
      </c>
      <c r="E39" s="13" t="s">
        <v>163</v>
      </c>
      <c r="F39" s="2" t="s">
        <v>205</v>
      </c>
      <c r="G39" s="2">
        <v>1</v>
      </c>
      <c r="H39" t="s">
        <v>912</v>
      </c>
      <c r="I39" s="2" t="s">
        <v>598</v>
      </c>
      <c r="J39" s="10">
        <v>4</v>
      </c>
      <c r="K39" s="6">
        <v>9.5</v>
      </c>
      <c r="L39" s="13" t="s">
        <v>444</v>
      </c>
      <c r="M39" s="2" t="s">
        <v>535</v>
      </c>
      <c r="N39" s="13" t="s">
        <v>1371</v>
      </c>
      <c r="O39" s="13" t="s">
        <v>485</v>
      </c>
      <c r="P39" s="2" t="s">
        <v>2</v>
      </c>
      <c r="Q39" s="10">
        <v>4</v>
      </c>
      <c r="T39" s="20">
        <v>456</v>
      </c>
      <c r="U39" s="20">
        <v>0</v>
      </c>
      <c r="V39" s="20">
        <v>0</v>
      </c>
      <c r="W39" s="48">
        <f t="shared" si="14"/>
        <v>456</v>
      </c>
      <c r="X39" s="48">
        <f t="shared" si="15"/>
        <v>114</v>
      </c>
      <c r="Z39" s="24">
        <f t="shared" si="16"/>
        <v>9.5</v>
      </c>
      <c r="AA39">
        <v>114</v>
      </c>
      <c r="AB39">
        <v>0</v>
      </c>
      <c r="AC39">
        <v>0</v>
      </c>
      <c r="AD39" s="48">
        <f t="shared" si="17"/>
        <v>114</v>
      </c>
      <c r="AH39" s="24">
        <f t="shared" si="18"/>
        <v>38</v>
      </c>
      <c r="AL39" s="6">
        <f t="shared" si="19"/>
        <v>9.5</v>
      </c>
      <c r="AM39" s="38"/>
      <c r="AO39" s="38"/>
      <c r="AP39" s="38"/>
      <c r="AQ39" s="38"/>
      <c r="AS39" s="6">
        <v>9.5</v>
      </c>
      <c r="BC39" s="7"/>
      <c r="BE39" s="37"/>
      <c r="BF39" s="37"/>
      <c r="BG39" s="37"/>
      <c r="BI39" s="48">
        <f t="shared" si="20"/>
        <v>9.5</v>
      </c>
      <c r="BM39" s="37"/>
      <c r="BN39" s="37"/>
      <c r="BO39" s="39"/>
      <c r="BP39" s="48">
        <f t="shared" si="21"/>
        <v>456</v>
      </c>
      <c r="BQ39" s="48">
        <f t="shared" si="22"/>
        <v>114</v>
      </c>
      <c r="CB39">
        <f t="shared" si="23"/>
        <v>1360</v>
      </c>
      <c r="CC39" s="2" t="s">
        <v>535</v>
      </c>
    </row>
    <row r="40" spans="1:81" ht="12.75">
      <c r="A40" s="14">
        <v>1360</v>
      </c>
      <c r="B40" s="13" t="s">
        <v>1081</v>
      </c>
      <c r="C40" s="13" t="s">
        <v>1355</v>
      </c>
      <c r="D40" s="13" t="s">
        <v>140</v>
      </c>
      <c r="E40" s="13" t="s">
        <v>163</v>
      </c>
      <c r="F40" s="2" t="s">
        <v>206</v>
      </c>
      <c r="G40" s="2">
        <v>1</v>
      </c>
      <c r="H40" t="s">
        <v>1082</v>
      </c>
      <c r="I40" s="2" t="s">
        <v>1617</v>
      </c>
      <c r="J40" s="10">
        <v>1</v>
      </c>
      <c r="K40" s="6">
        <v>3.05</v>
      </c>
      <c r="L40" s="13" t="s">
        <v>444</v>
      </c>
      <c r="M40" s="2" t="s">
        <v>1609</v>
      </c>
      <c r="N40" s="13" t="s">
        <v>1120</v>
      </c>
      <c r="O40" s="13" t="s">
        <v>1559</v>
      </c>
      <c r="P40" s="2" t="s">
        <v>1595</v>
      </c>
      <c r="Q40" s="10">
        <v>1</v>
      </c>
      <c r="T40" s="20">
        <v>36</v>
      </c>
      <c r="U40" s="20">
        <v>12</v>
      </c>
      <c r="V40" s="20">
        <v>0</v>
      </c>
      <c r="W40" s="48">
        <f t="shared" si="14"/>
        <v>36.6</v>
      </c>
      <c r="X40" s="48">
        <f t="shared" si="15"/>
        <v>36.6</v>
      </c>
      <c r="Z40" s="24">
        <f t="shared" si="16"/>
        <v>3.0500000000000003</v>
      </c>
      <c r="AA40">
        <v>36</v>
      </c>
      <c r="AB40">
        <v>12</v>
      </c>
      <c r="AC40">
        <v>0</v>
      </c>
      <c r="AD40" s="48">
        <f t="shared" si="17"/>
        <v>36.6</v>
      </c>
      <c r="AH40" s="24">
        <f t="shared" si="18"/>
        <v>3.0500000000000003</v>
      </c>
      <c r="AL40" s="6">
        <f t="shared" si="19"/>
        <v>3.0500000000000003</v>
      </c>
      <c r="AM40" s="38"/>
      <c r="AO40" s="38"/>
      <c r="AP40" s="38"/>
      <c r="AQ40" s="38"/>
      <c r="BC40" s="6">
        <v>3.05</v>
      </c>
      <c r="BE40" s="37"/>
      <c r="BF40" s="37"/>
      <c r="BG40" s="37"/>
      <c r="BI40" s="48">
        <f t="shared" si="20"/>
        <v>3.0500000000000003</v>
      </c>
      <c r="BM40" s="37"/>
      <c r="BN40" s="37"/>
      <c r="BO40" s="39"/>
      <c r="BP40" s="48">
        <f t="shared" si="21"/>
        <v>36.6</v>
      </c>
      <c r="BQ40" s="48">
        <f t="shared" si="22"/>
        <v>36.6</v>
      </c>
      <c r="CB40">
        <f t="shared" si="23"/>
        <v>1360</v>
      </c>
      <c r="CC40" s="2" t="s">
        <v>1609</v>
      </c>
    </row>
    <row r="41" spans="1:82" ht="12.75">
      <c r="A41" s="14">
        <v>1360</v>
      </c>
      <c r="B41" s="13" t="s">
        <v>1081</v>
      </c>
      <c r="C41" s="13" t="s">
        <v>1355</v>
      </c>
      <c r="D41" s="13" t="s">
        <v>140</v>
      </c>
      <c r="E41" s="13" t="s">
        <v>163</v>
      </c>
      <c r="F41" s="2" t="s">
        <v>207</v>
      </c>
      <c r="G41" s="2">
        <v>1</v>
      </c>
      <c r="H41" t="s">
        <v>1082</v>
      </c>
      <c r="I41" s="2" t="s">
        <v>1096</v>
      </c>
      <c r="J41" s="10">
        <v>3</v>
      </c>
      <c r="K41" s="6">
        <v>3.1777777777777776</v>
      </c>
      <c r="L41" s="13" t="s">
        <v>444</v>
      </c>
      <c r="M41" s="2" t="s">
        <v>1087</v>
      </c>
      <c r="N41" s="13" t="s">
        <v>1120</v>
      </c>
      <c r="O41" s="13" t="s">
        <v>2</v>
      </c>
      <c r="P41" s="2" t="s">
        <v>1593</v>
      </c>
      <c r="Q41" s="10">
        <v>3</v>
      </c>
      <c r="T41" s="20">
        <v>114</v>
      </c>
      <c r="U41" s="20">
        <v>8</v>
      </c>
      <c r="V41" s="20">
        <v>0</v>
      </c>
      <c r="W41" s="48">
        <f t="shared" si="14"/>
        <v>114.4</v>
      </c>
      <c r="X41" s="48">
        <f t="shared" si="15"/>
        <v>38.13333333333333</v>
      </c>
      <c r="Z41" s="24">
        <f t="shared" si="16"/>
        <v>3.1777777777777776</v>
      </c>
      <c r="AA41">
        <v>38</v>
      </c>
      <c r="AB41">
        <v>2</v>
      </c>
      <c r="AC41">
        <v>8</v>
      </c>
      <c r="AD41" s="48">
        <f t="shared" si="17"/>
        <v>38.13333333333333</v>
      </c>
      <c r="AH41" s="24">
        <f t="shared" si="18"/>
        <v>9.533333333333333</v>
      </c>
      <c r="AL41" s="6">
        <f t="shared" si="19"/>
        <v>3.1777777777777776</v>
      </c>
      <c r="AM41" s="38"/>
      <c r="AO41" s="38"/>
      <c r="AP41" s="38"/>
      <c r="AQ41" s="38"/>
      <c r="BE41" s="37"/>
      <c r="BF41" s="37"/>
      <c r="BG41" s="37"/>
      <c r="BI41" s="48">
        <f t="shared" si="20"/>
        <v>3.1777777777777776</v>
      </c>
      <c r="BM41" s="37"/>
      <c r="BN41" s="37"/>
      <c r="BO41" s="39"/>
      <c r="BP41" s="48">
        <f t="shared" si="21"/>
        <v>114.4</v>
      </c>
      <c r="BQ41" s="48">
        <f t="shared" si="22"/>
        <v>38.13333333333333</v>
      </c>
      <c r="CB41">
        <f t="shared" si="23"/>
        <v>1360</v>
      </c>
      <c r="CC41" s="2" t="s">
        <v>1087</v>
      </c>
      <c r="CD41" t="s">
        <v>1152</v>
      </c>
    </row>
    <row r="42" spans="1:81" ht="12.75">
      <c r="A42" s="14">
        <v>1360</v>
      </c>
      <c r="B42" s="13" t="s">
        <v>1081</v>
      </c>
      <c r="C42" s="13" t="s">
        <v>1355</v>
      </c>
      <c r="D42" s="13" t="s">
        <v>140</v>
      </c>
      <c r="E42" s="13" t="s">
        <v>163</v>
      </c>
      <c r="F42" s="2" t="s">
        <v>208</v>
      </c>
      <c r="G42" s="2">
        <v>1</v>
      </c>
      <c r="H42" t="s">
        <v>1082</v>
      </c>
      <c r="I42" s="2" t="s">
        <v>1096</v>
      </c>
      <c r="J42" s="10">
        <v>3</v>
      </c>
      <c r="K42" s="6">
        <v>3.1333333333333333</v>
      </c>
      <c r="L42" s="13" t="s">
        <v>444</v>
      </c>
      <c r="M42" s="2" t="s">
        <v>1087</v>
      </c>
      <c r="N42" s="13" t="s">
        <v>1120</v>
      </c>
      <c r="O42" s="13" t="s">
        <v>2</v>
      </c>
      <c r="P42" s="2" t="s">
        <v>1593</v>
      </c>
      <c r="Q42" s="10">
        <v>3</v>
      </c>
      <c r="T42" s="20">
        <v>112</v>
      </c>
      <c r="U42" s="20">
        <v>16</v>
      </c>
      <c r="V42" s="20">
        <v>0</v>
      </c>
      <c r="W42" s="48">
        <f t="shared" si="14"/>
        <v>112.8</v>
      </c>
      <c r="X42" s="48">
        <f t="shared" si="15"/>
        <v>37.6</v>
      </c>
      <c r="Z42" s="24">
        <f t="shared" si="16"/>
        <v>3.1333333333333333</v>
      </c>
      <c r="AA42">
        <v>37</v>
      </c>
      <c r="AB42">
        <v>12</v>
      </c>
      <c r="AC42">
        <v>0</v>
      </c>
      <c r="AD42" s="48">
        <f t="shared" si="17"/>
        <v>37.6</v>
      </c>
      <c r="AH42" s="24">
        <f t="shared" si="18"/>
        <v>9.4</v>
      </c>
      <c r="AL42" s="6">
        <f t="shared" si="19"/>
        <v>3.1333333333333333</v>
      </c>
      <c r="AM42" s="38"/>
      <c r="AO42" s="38"/>
      <c r="AP42" s="38"/>
      <c r="AQ42" s="38"/>
      <c r="BE42" s="37"/>
      <c r="BF42" s="37"/>
      <c r="BG42" s="37"/>
      <c r="BI42" s="48">
        <f t="shared" si="20"/>
        <v>3.1333333333333333</v>
      </c>
      <c r="BM42" s="37"/>
      <c r="BN42" s="37"/>
      <c r="BO42" s="39"/>
      <c r="BP42" s="48">
        <f t="shared" si="21"/>
        <v>112.80000000000001</v>
      </c>
      <c r="BQ42" s="48">
        <f t="shared" si="22"/>
        <v>37.6</v>
      </c>
      <c r="CB42">
        <f t="shared" si="23"/>
        <v>1360</v>
      </c>
      <c r="CC42" s="2" t="s">
        <v>1087</v>
      </c>
    </row>
    <row r="43" spans="1:81" ht="12.75">
      <c r="A43" s="14">
        <v>1360</v>
      </c>
      <c r="B43" s="13" t="s">
        <v>1081</v>
      </c>
      <c r="C43" s="13" t="s">
        <v>1355</v>
      </c>
      <c r="D43" s="13" t="s">
        <v>140</v>
      </c>
      <c r="E43" s="13" t="s">
        <v>163</v>
      </c>
      <c r="F43" s="2" t="s">
        <v>209</v>
      </c>
      <c r="G43" s="2">
        <v>1</v>
      </c>
      <c r="H43" t="s">
        <v>606</v>
      </c>
      <c r="I43" s="2" t="s">
        <v>550</v>
      </c>
      <c r="J43" s="10">
        <v>1</v>
      </c>
      <c r="K43" s="6">
        <v>4.75</v>
      </c>
      <c r="L43" s="13" t="s">
        <v>444</v>
      </c>
      <c r="M43" s="2" t="s">
        <v>983</v>
      </c>
      <c r="N43" s="13" t="s">
        <v>648</v>
      </c>
      <c r="O43" s="13" t="s">
        <v>871</v>
      </c>
      <c r="P43" s="2" t="s">
        <v>1528</v>
      </c>
      <c r="Q43" s="10">
        <v>1</v>
      </c>
      <c r="T43" s="20">
        <v>57</v>
      </c>
      <c r="U43" s="20">
        <v>0</v>
      </c>
      <c r="V43" s="20">
        <v>0</v>
      </c>
      <c r="W43" s="48">
        <f t="shared" si="14"/>
        <v>57</v>
      </c>
      <c r="X43" s="48">
        <f t="shared" si="15"/>
        <v>57</v>
      </c>
      <c r="Z43" s="24">
        <f t="shared" si="16"/>
        <v>4.75</v>
      </c>
      <c r="AA43">
        <v>57</v>
      </c>
      <c r="AB43">
        <v>0</v>
      </c>
      <c r="AC43">
        <v>0</v>
      </c>
      <c r="AD43" s="48">
        <f t="shared" si="17"/>
        <v>57</v>
      </c>
      <c r="AH43" s="24">
        <f t="shared" si="18"/>
        <v>4.75</v>
      </c>
      <c r="AL43" s="6">
        <f t="shared" si="19"/>
        <v>4.75</v>
      </c>
      <c r="AM43" s="38"/>
      <c r="AO43" s="38"/>
      <c r="AP43" s="38"/>
      <c r="AQ43" s="38"/>
      <c r="AW43" s="6">
        <v>4.75</v>
      </c>
      <c r="BE43" s="37"/>
      <c r="BF43" s="37"/>
      <c r="BG43" s="37"/>
      <c r="BI43" s="48">
        <f t="shared" si="20"/>
        <v>4.75</v>
      </c>
      <c r="BM43" s="37"/>
      <c r="BN43" s="37"/>
      <c r="BO43" s="39"/>
      <c r="BP43" s="48">
        <f t="shared" si="21"/>
        <v>57</v>
      </c>
      <c r="BQ43" s="48">
        <f t="shared" si="22"/>
        <v>57</v>
      </c>
      <c r="CB43">
        <f t="shared" si="23"/>
        <v>1360</v>
      </c>
      <c r="CC43" s="2" t="s">
        <v>983</v>
      </c>
    </row>
    <row r="44" spans="1:81" ht="12.75">
      <c r="A44" s="14"/>
      <c r="E44" s="13"/>
      <c r="F44" s="2"/>
      <c r="G44" s="2"/>
      <c r="M44" s="2"/>
      <c r="AH44" s="24"/>
      <c r="AM44" s="38"/>
      <c r="AO44" s="38"/>
      <c r="AP44" s="38"/>
      <c r="AQ44" s="38"/>
      <c r="BE44" s="37"/>
      <c r="BF44" s="37"/>
      <c r="BG44" s="37"/>
      <c r="BM44" s="37"/>
      <c r="BN44" s="37"/>
      <c r="BO44" s="39"/>
      <c r="BP44" s="48"/>
      <c r="CC44" s="2"/>
    </row>
    <row r="45" spans="1:81" ht="12.75">
      <c r="A45" s="14">
        <v>1360</v>
      </c>
      <c r="B45" s="13" t="s">
        <v>1081</v>
      </c>
      <c r="C45" s="13" t="s">
        <v>1355</v>
      </c>
      <c r="D45" s="13" t="s">
        <v>140</v>
      </c>
      <c r="E45" s="13" t="s">
        <v>163</v>
      </c>
      <c r="F45" s="2" t="s">
        <v>210</v>
      </c>
      <c r="G45" s="2">
        <v>2</v>
      </c>
      <c r="H45" s="2" t="s">
        <v>1082</v>
      </c>
      <c r="I45" s="2" t="s">
        <v>1095</v>
      </c>
      <c r="J45" s="10">
        <v>1</v>
      </c>
      <c r="K45" s="6">
        <v>3.525</v>
      </c>
      <c r="L45" s="13" t="s">
        <v>444</v>
      </c>
      <c r="M45" s="2" t="s">
        <v>1087</v>
      </c>
      <c r="N45" s="13" t="s">
        <v>1120</v>
      </c>
      <c r="O45" s="13" t="s">
        <v>2</v>
      </c>
      <c r="P45" s="2" t="s">
        <v>684</v>
      </c>
      <c r="Q45" s="10">
        <v>1</v>
      </c>
      <c r="T45" s="20">
        <v>42</v>
      </c>
      <c r="U45" s="20">
        <v>6</v>
      </c>
      <c r="V45" s="20">
        <v>0</v>
      </c>
      <c r="W45" s="48">
        <f>T45+U45/20+V45/240</f>
        <v>42.3</v>
      </c>
      <c r="X45" s="48">
        <f aca="true" t="shared" si="24" ref="X45:X56">W45/Q45</f>
        <v>42.3</v>
      </c>
      <c r="Z45" s="24">
        <f aca="true" t="shared" si="25" ref="Z45:Z56">X45/12</f>
        <v>3.525</v>
      </c>
      <c r="AA45">
        <v>42</v>
      </c>
      <c r="AB45">
        <v>6</v>
      </c>
      <c r="AC45">
        <v>0</v>
      </c>
      <c r="AD45" s="48">
        <f aca="true" t="shared" si="26" ref="AD45:AD56">AA45+AB45/20+AC45/240</f>
        <v>42.3</v>
      </c>
      <c r="AH45" s="24">
        <f aca="true" t="shared" si="27" ref="AH45:AH56">Q45*Z45</f>
        <v>3.525</v>
      </c>
      <c r="AL45" s="6">
        <f aca="true" t="shared" si="28" ref="AL45:AL56">1*Z45</f>
        <v>3.525</v>
      </c>
      <c r="AM45" s="38"/>
      <c r="AO45" s="38"/>
      <c r="AP45" s="38"/>
      <c r="AQ45" s="38"/>
      <c r="AT45" s="7"/>
      <c r="AU45" s="16"/>
      <c r="AV45" s="6">
        <v>3.525</v>
      </c>
      <c r="BE45" s="37"/>
      <c r="BF45" s="37"/>
      <c r="BG45" s="37"/>
      <c r="BH45" s="37"/>
      <c r="BI45" s="48">
        <f aca="true" t="shared" si="29" ref="BI45:BI56">AL45+BH45</f>
        <v>3.525</v>
      </c>
      <c r="BJ45" s="39"/>
      <c r="BK45" s="39"/>
      <c r="BL45" s="22"/>
      <c r="BM45" s="37"/>
      <c r="BN45" s="37"/>
      <c r="BO45" s="39"/>
      <c r="BP45" s="48">
        <f aca="true" t="shared" si="30" ref="BP45:BP56">BQ45*Q45</f>
        <v>42.3</v>
      </c>
      <c r="BQ45" s="48">
        <f aca="true" t="shared" si="31" ref="BQ45:BQ56">(BI45+BN45/Q45)*12</f>
        <v>42.3</v>
      </c>
      <c r="CB45">
        <f aca="true" t="shared" si="32" ref="CB45:CB56">1*A45</f>
        <v>1360</v>
      </c>
      <c r="CC45" s="2" t="s">
        <v>1087</v>
      </c>
    </row>
    <row r="46" spans="1:81" ht="12.75">
      <c r="A46" s="14">
        <v>1360</v>
      </c>
      <c r="B46" s="13" t="s">
        <v>1081</v>
      </c>
      <c r="C46" s="13" t="s">
        <v>1355</v>
      </c>
      <c r="D46" s="13" t="s">
        <v>140</v>
      </c>
      <c r="E46" s="13" t="s">
        <v>163</v>
      </c>
      <c r="F46" s="2" t="s">
        <v>211</v>
      </c>
      <c r="G46" s="2">
        <v>2</v>
      </c>
      <c r="H46" s="2" t="s">
        <v>606</v>
      </c>
      <c r="I46" s="2" t="s">
        <v>447</v>
      </c>
      <c r="J46" s="10">
        <v>0.5</v>
      </c>
      <c r="K46" s="6">
        <v>4.75</v>
      </c>
      <c r="L46" s="13" t="s">
        <v>444</v>
      </c>
      <c r="M46" s="2" t="s">
        <v>607</v>
      </c>
      <c r="N46" s="13" t="s">
        <v>648</v>
      </c>
      <c r="O46" s="13" t="s">
        <v>2</v>
      </c>
      <c r="P46" s="2" t="s">
        <v>679</v>
      </c>
      <c r="Q46" s="10">
        <v>0.5</v>
      </c>
      <c r="T46" s="20">
        <v>28</v>
      </c>
      <c r="U46" s="20">
        <v>10</v>
      </c>
      <c r="V46" s="20">
        <v>0</v>
      </c>
      <c r="W46" s="48">
        <f>T46+U46/20+V46/240</f>
        <v>28.5</v>
      </c>
      <c r="X46" s="48">
        <f t="shared" si="24"/>
        <v>57</v>
      </c>
      <c r="Z46" s="24">
        <f t="shared" si="25"/>
        <v>4.75</v>
      </c>
      <c r="AA46">
        <v>57</v>
      </c>
      <c r="AB46">
        <v>0</v>
      </c>
      <c r="AC46">
        <v>0</v>
      </c>
      <c r="AD46" s="48">
        <f t="shared" si="26"/>
        <v>57</v>
      </c>
      <c r="AH46" s="24">
        <f t="shared" si="27"/>
        <v>2.375</v>
      </c>
      <c r="AL46" s="6">
        <f t="shared" si="28"/>
        <v>4.75</v>
      </c>
      <c r="AM46" s="38"/>
      <c r="AO46" s="38"/>
      <c r="AP46" s="38"/>
      <c r="AQ46" s="38"/>
      <c r="AT46" s="7"/>
      <c r="AU46" s="16"/>
      <c r="AV46" s="6">
        <v>4.75</v>
      </c>
      <c r="BE46" s="37"/>
      <c r="BF46" s="37"/>
      <c r="BG46" s="37"/>
      <c r="BH46" s="37"/>
      <c r="BI46" s="48">
        <f t="shared" si="29"/>
        <v>4.75</v>
      </c>
      <c r="BJ46" s="39"/>
      <c r="BK46" s="39"/>
      <c r="BL46" s="22"/>
      <c r="BM46" s="37"/>
      <c r="BN46" s="37"/>
      <c r="BO46" s="39"/>
      <c r="BP46" s="48">
        <f t="shared" si="30"/>
        <v>28.5</v>
      </c>
      <c r="BQ46" s="48">
        <f t="shared" si="31"/>
        <v>57</v>
      </c>
      <c r="CB46">
        <f t="shared" si="32"/>
        <v>1360</v>
      </c>
      <c r="CC46" s="2" t="s">
        <v>607</v>
      </c>
    </row>
    <row r="47" spans="1:81" ht="12.75">
      <c r="A47" s="14">
        <v>1360</v>
      </c>
      <c r="B47" s="13" t="s">
        <v>1081</v>
      </c>
      <c r="C47" s="13" t="s">
        <v>1355</v>
      </c>
      <c r="D47" s="13" t="s">
        <v>140</v>
      </c>
      <c r="E47" s="13" t="s">
        <v>163</v>
      </c>
      <c r="F47" s="2" t="s">
        <v>212</v>
      </c>
      <c r="G47" s="2">
        <v>2</v>
      </c>
      <c r="H47" s="2" t="s">
        <v>2</v>
      </c>
      <c r="I47" s="2" t="s">
        <v>1043</v>
      </c>
      <c r="J47" s="10">
        <v>2</v>
      </c>
      <c r="K47" s="6">
        <v>2.3333333333333335</v>
      </c>
      <c r="L47" s="13" t="s">
        <v>444</v>
      </c>
      <c r="M47" s="2" t="s">
        <v>686</v>
      </c>
      <c r="N47" s="13" t="s">
        <v>1523</v>
      </c>
      <c r="O47" s="13" t="s">
        <v>2</v>
      </c>
      <c r="P47" s="2" t="s">
        <v>1179</v>
      </c>
      <c r="Q47" s="10">
        <v>2</v>
      </c>
      <c r="T47" s="20">
        <v>56</v>
      </c>
      <c r="U47" s="20">
        <v>0</v>
      </c>
      <c r="V47" s="20">
        <v>0</v>
      </c>
      <c r="W47" s="48">
        <f>T47+U47/20+V47/240</f>
        <v>56</v>
      </c>
      <c r="X47" s="48">
        <f t="shared" si="24"/>
        <v>28</v>
      </c>
      <c r="Z47" s="24">
        <f t="shared" si="25"/>
        <v>2.3333333333333335</v>
      </c>
      <c r="AA47">
        <v>28</v>
      </c>
      <c r="AB47">
        <v>0</v>
      </c>
      <c r="AC47">
        <v>0</v>
      </c>
      <c r="AD47" s="48">
        <f t="shared" si="26"/>
        <v>28</v>
      </c>
      <c r="AH47" s="24">
        <f t="shared" si="27"/>
        <v>4.666666666666667</v>
      </c>
      <c r="AL47" s="6">
        <f t="shared" si="28"/>
        <v>2.3333333333333335</v>
      </c>
      <c r="AM47" s="38"/>
      <c r="AO47" s="38"/>
      <c r="AP47" s="38"/>
      <c r="AQ47" s="38"/>
      <c r="AT47" s="7"/>
      <c r="AU47" s="16"/>
      <c r="AW47" s="6">
        <v>2.3333333333333335</v>
      </c>
      <c r="BE47" s="37"/>
      <c r="BF47" s="37"/>
      <c r="BG47" s="37"/>
      <c r="BH47" s="37"/>
      <c r="BI47" s="48">
        <f t="shared" si="29"/>
        <v>2.3333333333333335</v>
      </c>
      <c r="BJ47" s="39"/>
      <c r="BK47" s="39"/>
      <c r="BL47" s="22"/>
      <c r="BM47" s="37"/>
      <c r="BN47" s="37"/>
      <c r="BO47" s="39"/>
      <c r="BP47" s="48">
        <f t="shared" si="30"/>
        <v>56</v>
      </c>
      <c r="BQ47" s="48">
        <f t="shared" si="31"/>
        <v>28</v>
      </c>
      <c r="CB47">
        <f t="shared" si="32"/>
        <v>1360</v>
      </c>
      <c r="CC47" s="2" t="s">
        <v>686</v>
      </c>
    </row>
    <row r="48" spans="1:81" ht="12.75">
      <c r="A48" s="14">
        <v>1360</v>
      </c>
      <c r="B48" s="13" t="s">
        <v>1081</v>
      </c>
      <c r="C48" s="13" t="s">
        <v>1355</v>
      </c>
      <c r="D48" s="13" t="s">
        <v>140</v>
      </c>
      <c r="E48" s="13" t="s">
        <v>163</v>
      </c>
      <c r="F48" s="2" t="s">
        <v>213</v>
      </c>
      <c r="G48" s="2">
        <v>2</v>
      </c>
      <c r="H48" s="2" t="s">
        <v>2</v>
      </c>
      <c r="I48" s="2" t="s">
        <v>1459</v>
      </c>
      <c r="J48" s="10">
        <v>2</v>
      </c>
      <c r="K48" s="6">
        <v>2.5</v>
      </c>
      <c r="L48" s="13" t="s">
        <v>444</v>
      </c>
      <c r="M48" s="2" t="s">
        <v>1464</v>
      </c>
      <c r="N48" s="13" t="s">
        <v>1424</v>
      </c>
      <c r="O48" s="13" t="s">
        <v>1424</v>
      </c>
      <c r="P48" s="2" t="s">
        <v>1408</v>
      </c>
      <c r="Q48" s="10">
        <v>2</v>
      </c>
      <c r="T48" s="20">
        <v>60</v>
      </c>
      <c r="U48" s="20">
        <v>0</v>
      </c>
      <c r="V48" s="20">
        <v>0</v>
      </c>
      <c r="W48" s="48">
        <f>T48+U48/20+V48/240</f>
        <v>60</v>
      </c>
      <c r="X48" s="48">
        <f t="shared" si="24"/>
        <v>30</v>
      </c>
      <c r="Z48" s="24">
        <f t="shared" si="25"/>
        <v>2.5</v>
      </c>
      <c r="AA48">
        <v>30</v>
      </c>
      <c r="AB48">
        <v>0</v>
      </c>
      <c r="AC48">
        <v>0</v>
      </c>
      <c r="AD48" s="48">
        <f t="shared" si="26"/>
        <v>30</v>
      </c>
      <c r="AH48" s="24">
        <f t="shared" si="27"/>
        <v>5</v>
      </c>
      <c r="AL48" s="6">
        <f t="shared" si="28"/>
        <v>2.5</v>
      </c>
      <c r="AM48" s="38"/>
      <c r="AO48" s="38"/>
      <c r="AP48" s="38"/>
      <c r="AQ48" s="38"/>
      <c r="AZ48" s="6">
        <v>2.5</v>
      </c>
      <c r="BE48" s="37"/>
      <c r="BF48" s="37"/>
      <c r="BG48" s="37"/>
      <c r="BH48" s="37"/>
      <c r="BI48" s="48">
        <f t="shared" si="29"/>
        <v>2.5</v>
      </c>
      <c r="BJ48" s="39"/>
      <c r="BK48" s="39"/>
      <c r="BL48" s="22"/>
      <c r="BM48" s="37"/>
      <c r="BN48" s="37"/>
      <c r="BO48" s="39"/>
      <c r="BP48" s="48">
        <f t="shared" si="30"/>
        <v>60</v>
      </c>
      <c r="BQ48" s="48">
        <f t="shared" si="31"/>
        <v>30</v>
      </c>
      <c r="CB48">
        <f t="shared" si="32"/>
        <v>1360</v>
      </c>
      <c r="CC48" s="2" t="s">
        <v>1464</v>
      </c>
    </row>
    <row r="49" spans="1:81" ht="12.75">
      <c r="A49" s="14">
        <v>1360</v>
      </c>
      <c r="B49" s="13" t="s">
        <v>1081</v>
      </c>
      <c r="C49" s="13" t="s">
        <v>1355</v>
      </c>
      <c r="D49" s="13" t="s">
        <v>140</v>
      </c>
      <c r="E49" s="13" t="s">
        <v>163</v>
      </c>
      <c r="F49" s="2" t="s">
        <v>197</v>
      </c>
      <c r="G49" s="2">
        <v>2</v>
      </c>
      <c r="H49" s="2" t="s">
        <v>557</v>
      </c>
      <c r="I49" s="2" t="s">
        <v>590</v>
      </c>
      <c r="J49" s="10">
        <v>2</v>
      </c>
      <c r="K49" s="6">
        <v>2.35</v>
      </c>
      <c r="L49" s="13" t="s">
        <v>444</v>
      </c>
      <c r="M49" s="2" t="s">
        <v>574</v>
      </c>
      <c r="N49" s="13" t="s">
        <v>526</v>
      </c>
      <c r="O49" s="13" t="s">
        <v>1237</v>
      </c>
      <c r="P49" s="2" t="s">
        <v>1413</v>
      </c>
      <c r="Q49" s="10">
        <v>2</v>
      </c>
      <c r="T49" s="20">
        <v>56</v>
      </c>
      <c r="U49" s="20">
        <v>8</v>
      </c>
      <c r="V49" s="20">
        <v>0</v>
      </c>
      <c r="W49" s="48">
        <f>T49+U49/20+V49/240</f>
        <v>56.4</v>
      </c>
      <c r="X49" s="48">
        <f t="shared" si="24"/>
        <v>28.2</v>
      </c>
      <c r="Z49" s="24">
        <f t="shared" si="25"/>
        <v>2.35</v>
      </c>
      <c r="AA49">
        <v>28</v>
      </c>
      <c r="AB49">
        <v>4</v>
      </c>
      <c r="AC49">
        <v>0</v>
      </c>
      <c r="AD49" s="48">
        <f t="shared" si="26"/>
        <v>28.2</v>
      </c>
      <c r="AH49" s="24">
        <f t="shared" si="27"/>
        <v>4.7</v>
      </c>
      <c r="AL49" s="6">
        <f t="shared" si="28"/>
        <v>2.35</v>
      </c>
      <c r="AM49" s="38"/>
      <c r="AO49" s="38"/>
      <c r="AP49" s="38"/>
      <c r="AQ49" s="38"/>
      <c r="AZ49" s="6">
        <v>2.35</v>
      </c>
      <c r="BE49" s="37"/>
      <c r="BF49" s="37"/>
      <c r="BG49" s="37"/>
      <c r="BH49" s="37"/>
      <c r="BI49" s="48">
        <f t="shared" si="29"/>
        <v>2.35</v>
      </c>
      <c r="BJ49" s="39"/>
      <c r="BK49" s="39"/>
      <c r="BL49" s="22"/>
      <c r="BM49" s="37"/>
      <c r="BN49" s="37"/>
      <c r="BO49" s="39"/>
      <c r="BP49" s="48">
        <f t="shared" si="30"/>
        <v>56.400000000000006</v>
      </c>
      <c r="BQ49" s="48">
        <f t="shared" si="31"/>
        <v>28.200000000000003</v>
      </c>
      <c r="CB49">
        <f t="shared" si="32"/>
        <v>1360</v>
      </c>
      <c r="CC49" s="2" t="s">
        <v>574</v>
      </c>
    </row>
    <row r="50" spans="1:82" ht="12.75">
      <c r="A50" s="14">
        <v>1360</v>
      </c>
      <c r="B50" s="13" t="s">
        <v>1081</v>
      </c>
      <c r="C50" s="13" t="s">
        <v>1355</v>
      </c>
      <c r="D50" s="13" t="s">
        <v>140</v>
      </c>
      <c r="E50" s="13" t="s">
        <v>163</v>
      </c>
      <c r="F50" s="2" t="s">
        <v>198</v>
      </c>
      <c r="G50" s="2">
        <v>2</v>
      </c>
      <c r="H50" s="2" t="s">
        <v>2</v>
      </c>
      <c r="I50" s="2" t="s">
        <v>1459</v>
      </c>
      <c r="J50" s="10">
        <v>2</v>
      </c>
      <c r="K50" s="6">
        <v>1.625</v>
      </c>
      <c r="L50" s="13" t="s">
        <v>444</v>
      </c>
      <c r="M50" s="2" t="s">
        <v>1464</v>
      </c>
      <c r="N50" s="13" t="s">
        <v>1424</v>
      </c>
      <c r="O50" s="13" t="s">
        <v>1424</v>
      </c>
      <c r="P50" s="2" t="s">
        <v>1580</v>
      </c>
      <c r="Q50" s="10">
        <v>2</v>
      </c>
      <c r="W50" s="48">
        <f>78/2</f>
        <v>39</v>
      </c>
      <c r="X50" s="48">
        <f t="shared" si="24"/>
        <v>19.5</v>
      </c>
      <c r="Z50" s="24">
        <f t="shared" si="25"/>
        <v>1.625</v>
      </c>
      <c r="AA50">
        <v>19</v>
      </c>
      <c r="AB50">
        <v>10</v>
      </c>
      <c r="AC50">
        <v>0</v>
      </c>
      <c r="AD50" s="48">
        <f t="shared" si="26"/>
        <v>19.5</v>
      </c>
      <c r="AH50" s="24">
        <f t="shared" si="27"/>
        <v>3.25</v>
      </c>
      <c r="AL50" s="6">
        <f t="shared" si="28"/>
        <v>1.625</v>
      </c>
      <c r="AM50" s="38"/>
      <c r="AO50" s="38"/>
      <c r="AP50" s="38"/>
      <c r="AQ50" s="38"/>
      <c r="BC50" s="6">
        <v>1.625</v>
      </c>
      <c r="BE50" s="37"/>
      <c r="BF50" s="37"/>
      <c r="BG50" s="37"/>
      <c r="BH50" s="37"/>
      <c r="BI50" s="48">
        <f t="shared" si="29"/>
        <v>1.625</v>
      </c>
      <c r="BJ50" s="39"/>
      <c r="BK50" s="39"/>
      <c r="BL50" s="22"/>
      <c r="BM50" s="37"/>
      <c r="BN50" s="37"/>
      <c r="BO50" s="39"/>
      <c r="BP50" s="48">
        <f t="shared" si="30"/>
        <v>39</v>
      </c>
      <c r="BQ50" s="48">
        <f t="shared" si="31"/>
        <v>19.5</v>
      </c>
      <c r="CB50">
        <f t="shared" si="32"/>
        <v>1360</v>
      </c>
      <c r="CC50" s="2" t="s">
        <v>1464</v>
      </c>
      <c r="CD50" t="s">
        <v>65</v>
      </c>
    </row>
    <row r="51" spans="1:81" ht="12.75">
      <c r="A51" s="14">
        <v>1360</v>
      </c>
      <c r="B51" s="13" t="s">
        <v>1081</v>
      </c>
      <c r="C51" s="13" t="s">
        <v>1355</v>
      </c>
      <c r="D51" s="13" t="s">
        <v>140</v>
      </c>
      <c r="E51" s="13" t="s">
        <v>163</v>
      </c>
      <c r="F51" s="2" t="s">
        <v>199</v>
      </c>
      <c r="G51" s="2">
        <v>2</v>
      </c>
      <c r="H51" s="2" t="s">
        <v>2</v>
      </c>
      <c r="I51" s="2" t="s">
        <v>1254</v>
      </c>
      <c r="J51" s="10">
        <v>2</v>
      </c>
      <c r="K51" s="6">
        <v>1.625</v>
      </c>
      <c r="L51" s="13" t="s">
        <v>444</v>
      </c>
      <c r="M51" s="2" t="s">
        <v>1244</v>
      </c>
      <c r="N51" s="13" t="s">
        <v>1523</v>
      </c>
      <c r="O51" s="13" t="s">
        <v>1237</v>
      </c>
      <c r="P51" s="2" t="s">
        <v>1580</v>
      </c>
      <c r="Q51" s="10">
        <v>2</v>
      </c>
      <c r="W51" s="48">
        <f>78/2</f>
        <v>39</v>
      </c>
      <c r="X51" s="48">
        <f t="shared" si="24"/>
        <v>19.5</v>
      </c>
      <c r="Z51" s="24">
        <f t="shared" si="25"/>
        <v>1.625</v>
      </c>
      <c r="AA51">
        <v>19</v>
      </c>
      <c r="AB51">
        <v>10</v>
      </c>
      <c r="AC51">
        <v>0</v>
      </c>
      <c r="AD51" s="48">
        <f t="shared" si="26"/>
        <v>19.5</v>
      </c>
      <c r="AH51" s="24">
        <f t="shared" si="27"/>
        <v>3.25</v>
      </c>
      <c r="AL51" s="6">
        <f t="shared" si="28"/>
        <v>1.625</v>
      </c>
      <c r="AM51" s="38"/>
      <c r="AO51" s="38"/>
      <c r="AP51" s="38"/>
      <c r="AQ51" s="38"/>
      <c r="AT51" s="7"/>
      <c r="AU51" s="16"/>
      <c r="BC51" s="6">
        <v>1.625</v>
      </c>
      <c r="BE51" s="37"/>
      <c r="BF51" s="37"/>
      <c r="BG51" s="37"/>
      <c r="BH51" s="37"/>
      <c r="BI51" s="48">
        <f t="shared" si="29"/>
        <v>1.625</v>
      </c>
      <c r="BJ51" s="39"/>
      <c r="BK51" s="39"/>
      <c r="BL51" s="22"/>
      <c r="BM51" s="37"/>
      <c r="BN51" s="37"/>
      <c r="BO51" s="39"/>
      <c r="BP51" s="48">
        <f t="shared" si="30"/>
        <v>39</v>
      </c>
      <c r="BQ51" s="48">
        <f t="shared" si="31"/>
        <v>19.5</v>
      </c>
      <c r="CB51">
        <f t="shared" si="32"/>
        <v>1360</v>
      </c>
      <c r="CC51" s="2" t="s">
        <v>1244</v>
      </c>
    </row>
    <row r="52" spans="1:81" ht="12.75">
      <c r="A52" s="14">
        <v>1360</v>
      </c>
      <c r="B52" s="13" t="s">
        <v>1081</v>
      </c>
      <c r="C52" s="13" t="s">
        <v>1355</v>
      </c>
      <c r="D52" s="13" t="s">
        <v>140</v>
      </c>
      <c r="E52" s="13" t="s">
        <v>163</v>
      </c>
      <c r="F52" s="2" t="s">
        <v>200</v>
      </c>
      <c r="G52" s="2">
        <v>2</v>
      </c>
      <c r="H52" s="2" t="s">
        <v>2</v>
      </c>
      <c r="I52" s="2" t="s">
        <v>1459</v>
      </c>
      <c r="J52" s="10">
        <v>2.5</v>
      </c>
      <c r="K52" s="6">
        <v>1.2</v>
      </c>
      <c r="L52" s="13" t="s">
        <v>444</v>
      </c>
      <c r="M52" s="2" t="s">
        <v>1464</v>
      </c>
      <c r="N52" s="13" t="s">
        <v>1424</v>
      </c>
      <c r="O52" s="13" t="s">
        <v>1424</v>
      </c>
      <c r="P52" s="2" t="s">
        <v>880</v>
      </c>
      <c r="Q52" s="10">
        <v>2.5</v>
      </c>
      <c r="T52" s="20">
        <v>36</v>
      </c>
      <c r="U52" s="20">
        <v>0</v>
      </c>
      <c r="V52" s="20">
        <v>0</v>
      </c>
      <c r="W52" s="48">
        <f>T52+U52/20+V52/240</f>
        <v>36</v>
      </c>
      <c r="X52" s="48">
        <f t="shared" si="24"/>
        <v>14.4</v>
      </c>
      <c r="Z52" s="24">
        <f t="shared" si="25"/>
        <v>1.2</v>
      </c>
      <c r="AA52">
        <v>14</v>
      </c>
      <c r="AB52">
        <v>8</v>
      </c>
      <c r="AC52">
        <v>0</v>
      </c>
      <c r="AD52" s="48">
        <f t="shared" si="26"/>
        <v>14.4</v>
      </c>
      <c r="AH52" s="24">
        <f t="shared" si="27"/>
        <v>3</v>
      </c>
      <c r="AL52" s="6">
        <f t="shared" si="28"/>
        <v>1.2</v>
      </c>
      <c r="AM52" s="38"/>
      <c r="AO52" s="38"/>
      <c r="AP52" s="38"/>
      <c r="AQ52" s="38"/>
      <c r="AZ52" s="7"/>
      <c r="BC52" s="6">
        <v>1.2</v>
      </c>
      <c r="BE52" s="37"/>
      <c r="BF52" s="37"/>
      <c r="BG52" s="37"/>
      <c r="BH52" s="37"/>
      <c r="BI52" s="48">
        <f t="shared" si="29"/>
        <v>1.2</v>
      </c>
      <c r="BJ52" s="39"/>
      <c r="BK52" s="39"/>
      <c r="BL52" s="22"/>
      <c r="BM52" s="37"/>
      <c r="BN52" s="37"/>
      <c r="BO52" s="39"/>
      <c r="BP52" s="48">
        <f t="shared" si="30"/>
        <v>36</v>
      </c>
      <c r="BQ52" s="48">
        <f t="shared" si="31"/>
        <v>14.399999999999999</v>
      </c>
      <c r="CB52">
        <f t="shared" si="32"/>
        <v>1360</v>
      </c>
      <c r="CC52" s="2" t="s">
        <v>1464</v>
      </c>
    </row>
    <row r="53" spans="1:81" ht="12.75">
      <c r="A53" s="14">
        <v>1360</v>
      </c>
      <c r="B53" s="13" t="s">
        <v>1081</v>
      </c>
      <c r="C53" s="13" t="s">
        <v>1355</v>
      </c>
      <c r="D53" s="13" t="s">
        <v>140</v>
      </c>
      <c r="E53" s="13" t="s">
        <v>163</v>
      </c>
      <c r="F53" s="2" t="s">
        <v>201</v>
      </c>
      <c r="G53" s="2">
        <v>2</v>
      </c>
      <c r="H53" s="2" t="s">
        <v>2</v>
      </c>
      <c r="I53" s="2" t="s">
        <v>1254</v>
      </c>
      <c r="J53" s="10">
        <v>2.5</v>
      </c>
      <c r="K53" s="6">
        <v>1.6</v>
      </c>
      <c r="L53" s="13" t="s">
        <v>444</v>
      </c>
      <c r="M53" s="2" t="s">
        <v>1244</v>
      </c>
      <c r="N53" s="13" t="s">
        <v>1523</v>
      </c>
      <c r="O53" s="13" t="s">
        <v>1237</v>
      </c>
      <c r="P53" s="2" t="s">
        <v>880</v>
      </c>
      <c r="Q53" s="10">
        <v>2.5</v>
      </c>
      <c r="T53" s="20">
        <v>48</v>
      </c>
      <c r="U53" s="20">
        <v>0</v>
      </c>
      <c r="V53" s="20">
        <v>0</v>
      </c>
      <c r="W53" s="48">
        <f>T53+U53/20+V53/240</f>
        <v>48</v>
      </c>
      <c r="X53" s="48">
        <f t="shared" si="24"/>
        <v>19.2</v>
      </c>
      <c r="Z53" s="24">
        <f t="shared" si="25"/>
        <v>1.5999999999999999</v>
      </c>
      <c r="AA53">
        <v>19</v>
      </c>
      <c r="AB53">
        <v>4</v>
      </c>
      <c r="AC53">
        <v>0</v>
      </c>
      <c r="AD53" s="48">
        <f t="shared" si="26"/>
        <v>19.2</v>
      </c>
      <c r="AH53" s="24">
        <f t="shared" si="27"/>
        <v>3.9999999999999996</v>
      </c>
      <c r="AL53" s="6">
        <f t="shared" si="28"/>
        <v>1.5999999999999999</v>
      </c>
      <c r="AM53" s="38"/>
      <c r="AO53" s="38"/>
      <c r="AP53" s="38"/>
      <c r="AQ53" s="38"/>
      <c r="BC53" s="6">
        <v>1.6</v>
      </c>
      <c r="BE53" s="37"/>
      <c r="BF53" s="37"/>
      <c r="BG53" s="37"/>
      <c r="BH53" s="37"/>
      <c r="BI53" s="48">
        <f t="shared" si="29"/>
        <v>1.5999999999999999</v>
      </c>
      <c r="BJ53" s="39"/>
      <c r="BK53" s="39"/>
      <c r="BL53" s="22"/>
      <c r="BM53" s="37"/>
      <c r="BN53" s="37"/>
      <c r="BO53" s="39"/>
      <c r="BP53" s="48">
        <f t="shared" si="30"/>
        <v>48</v>
      </c>
      <c r="BQ53" s="48">
        <f t="shared" si="31"/>
        <v>19.2</v>
      </c>
      <c r="CB53">
        <f t="shared" si="32"/>
        <v>1360</v>
      </c>
      <c r="CC53" s="2" t="s">
        <v>1244</v>
      </c>
    </row>
    <row r="54" spans="1:81" ht="12.75">
      <c r="A54" s="14">
        <v>1360</v>
      </c>
      <c r="B54" s="13" t="s">
        <v>1081</v>
      </c>
      <c r="C54" s="13" t="s">
        <v>1355</v>
      </c>
      <c r="D54" s="13" t="s">
        <v>140</v>
      </c>
      <c r="E54" s="13" t="s">
        <v>163</v>
      </c>
      <c r="F54" s="2" t="s">
        <v>202</v>
      </c>
      <c r="G54" s="2">
        <v>2</v>
      </c>
      <c r="H54" s="2" t="s">
        <v>557</v>
      </c>
      <c r="I54" s="2" t="s">
        <v>448</v>
      </c>
      <c r="J54" s="10">
        <v>29</v>
      </c>
      <c r="K54" s="6">
        <v>2.05</v>
      </c>
      <c r="L54" s="13" t="s">
        <v>444</v>
      </c>
      <c r="M54" s="2" t="s">
        <v>565</v>
      </c>
      <c r="N54" s="13" t="s">
        <v>526</v>
      </c>
      <c r="O54" s="13" t="s">
        <v>2</v>
      </c>
      <c r="P54" s="2" t="s">
        <v>1394</v>
      </c>
      <c r="Q54" s="10">
        <v>29</v>
      </c>
      <c r="T54" s="20">
        <v>713</v>
      </c>
      <c r="U54" s="20">
        <v>8</v>
      </c>
      <c r="V54" s="20">
        <v>0</v>
      </c>
      <c r="W54" s="48">
        <f>T54+U54/20+V54/240</f>
        <v>713.4</v>
      </c>
      <c r="X54" s="48">
        <f t="shared" si="24"/>
        <v>24.599999999999998</v>
      </c>
      <c r="Z54" s="24">
        <f t="shared" si="25"/>
        <v>2.05</v>
      </c>
      <c r="AA54">
        <v>24</v>
      </c>
      <c r="AB54">
        <v>12</v>
      </c>
      <c r="AC54">
        <v>0</v>
      </c>
      <c r="AD54" s="48">
        <f t="shared" si="26"/>
        <v>24.6</v>
      </c>
      <c r="AH54" s="24">
        <f t="shared" si="27"/>
        <v>59.449999999999996</v>
      </c>
      <c r="AL54" s="6">
        <f t="shared" si="28"/>
        <v>2.05</v>
      </c>
      <c r="AM54" s="38"/>
      <c r="AO54" s="38"/>
      <c r="AP54" s="38"/>
      <c r="AQ54" s="38"/>
      <c r="BA54" s="6">
        <v>2.05</v>
      </c>
      <c r="BC54" s="7"/>
      <c r="BE54" s="37"/>
      <c r="BF54" s="37"/>
      <c r="BG54" s="37"/>
      <c r="BH54" s="37"/>
      <c r="BI54" s="48">
        <f t="shared" si="29"/>
        <v>2.05</v>
      </c>
      <c r="BJ54" s="39"/>
      <c r="BK54" s="39"/>
      <c r="BL54" s="22"/>
      <c r="BM54" s="37"/>
      <c r="BN54" s="37"/>
      <c r="BO54" s="39"/>
      <c r="BP54" s="48">
        <f t="shared" si="30"/>
        <v>713.4</v>
      </c>
      <c r="BQ54" s="48">
        <f t="shared" si="31"/>
        <v>24.599999999999998</v>
      </c>
      <c r="CB54">
        <f t="shared" si="32"/>
        <v>1360</v>
      </c>
      <c r="CC54" s="2" t="s">
        <v>565</v>
      </c>
    </row>
    <row r="55" spans="1:81" ht="12.75">
      <c r="A55" s="14">
        <v>1360</v>
      </c>
      <c r="B55" s="13" t="s">
        <v>1081</v>
      </c>
      <c r="C55" s="13" t="s">
        <v>1355</v>
      </c>
      <c r="D55" s="13" t="s">
        <v>140</v>
      </c>
      <c r="E55" s="13" t="s">
        <v>163</v>
      </c>
      <c r="F55" s="2" t="s">
        <v>203</v>
      </c>
      <c r="G55" s="2">
        <v>2</v>
      </c>
      <c r="H55" s="2" t="s">
        <v>2</v>
      </c>
      <c r="I55" s="2" t="s">
        <v>1459</v>
      </c>
      <c r="J55" s="10">
        <v>1</v>
      </c>
      <c r="K55" s="6">
        <v>1.0999999999999999</v>
      </c>
      <c r="L55" s="13" t="s">
        <v>444</v>
      </c>
      <c r="M55" s="2" t="s">
        <v>1464</v>
      </c>
      <c r="N55" s="13" t="s">
        <v>1424</v>
      </c>
      <c r="O55" s="13" t="s">
        <v>1424</v>
      </c>
      <c r="P55" s="2" t="s">
        <v>1565</v>
      </c>
      <c r="Q55" s="10">
        <v>1</v>
      </c>
      <c r="T55" s="20">
        <v>13</v>
      </c>
      <c r="U55" s="20">
        <v>4</v>
      </c>
      <c r="V55" s="20">
        <v>0</v>
      </c>
      <c r="W55" s="48">
        <f>T55+U55/20+V55/240</f>
        <v>13.2</v>
      </c>
      <c r="X55" s="48">
        <f t="shared" si="24"/>
        <v>13.2</v>
      </c>
      <c r="Z55" s="24">
        <f t="shared" si="25"/>
        <v>1.0999999999999999</v>
      </c>
      <c r="AA55">
        <v>13</v>
      </c>
      <c r="AB55">
        <v>4</v>
      </c>
      <c r="AC55">
        <v>0</v>
      </c>
      <c r="AD55" s="48">
        <f t="shared" si="26"/>
        <v>13.2</v>
      </c>
      <c r="AH55" s="24">
        <f t="shared" si="27"/>
        <v>1.0999999999999999</v>
      </c>
      <c r="AL55" s="6">
        <f t="shared" si="28"/>
        <v>1.0999999999999999</v>
      </c>
      <c r="AM55" s="38"/>
      <c r="AO55" s="38"/>
      <c r="AP55" s="38"/>
      <c r="AQ55" s="38"/>
      <c r="AT55" s="7"/>
      <c r="AU55" s="16"/>
      <c r="BC55" s="6">
        <v>1.0999999999999999</v>
      </c>
      <c r="BE55" s="37"/>
      <c r="BF55" s="37"/>
      <c r="BG55" s="37"/>
      <c r="BH55" s="37"/>
      <c r="BI55" s="48">
        <f t="shared" si="29"/>
        <v>1.0999999999999999</v>
      </c>
      <c r="BJ55" s="39"/>
      <c r="BK55" s="39"/>
      <c r="BL55" s="22"/>
      <c r="BM55" s="37"/>
      <c r="BN55" s="37"/>
      <c r="BO55" s="39"/>
      <c r="BP55" s="48">
        <f t="shared" si="30"/>
        <v>13.2</v>
      </c>
      <c r="BQ55" s="48">
        <f t="shared" si="31"/>
        <v>13.2</v>
      </c>
      <c r="CB55">
        <f t="shared" si="32"/>
        <v>1360</v>
      </c>
      <c r="CC55" s="2" t="s">
        <v>1464</v>
      </c>
    </row>
    <row r="56" spans="1:81" ht="12.75">
      <c r="A56" s="14">
        <v>1360</v>
      </c>
      <c r="B56" s="13" t="s">
        <v>1081</v>
      </c>
      <c r="C56" s="13" t="s">
        <v>1355</v>
      </c>
      <c r="D56" s="13" t="s">
        <v>140</v>
      </c>
      <c r="E56" s="13" t="s">
        <v>163</v>
      </c>
      <c r="F56" s="2" t="s">
        <v>204</v>
      </c>
      <c r="G56" s="2">
        <v>2</v>
      </c>
      <c r="H56" s="2" t="s">
        <v>739</v>
      </c>
      <c r="I56" s="2" t="s">
        <v>744</v>
      </c>
      <c r="J56" s="10">
        <v>1</v>
      </c>
      <c r="K56" s="6">
        <v>1.2</v>
      </c>
      <c r="L56" s="13" t="s">
        <v>444</v>
      </c>
      <c r="M56" s="2" t="s">
        <v>741</v>
      </c>
      <c r="N56" s="13" t="s">
        <v>738</v>
      </c>
      <c r="O56" s="13" t="s">
        <v>2</v>
      </c>
      <c r="P56" s="2" t="s">
        <v>1605</v>
      </c>
      <c r="Q56" s="10">
        <v>1</v>
      </c>
      <c r="T56" s="20">
        <v>14</v>
      </c>
      <c r="U56" s="20">
        <v>8</v>
      </c>
      <c r="V56" s="20">
        <v>0</v>
      </c>
      <c r="W56" s="48">
        <f>T56+U56/20+V56/240</f>
        <v>14.4</v>
      </c>
      <c r="X56" s="48">
        <f t="shared" si="24"/>
        <v>14.4</v>
      </c>
      <c r="Z56" s="24">
        <f t="shared" si="25"/>
        <v>1.2</v>
      </c>
      <c r="AA56">
        <v>14</v>
      </c>
      <c r="AB56">
        <v>8</v>
      </c>
      <c r="AC56">
        <v>0</v>
      </c>
      <c r="AD56" s="48">
        <f t="shared" si="26"/>
        <v>14.4</v>
      </c>
      <c r="AH56" s="24">
        <f t="shared" si="27"/>
        <v>1.2</v>
      </c>
      <c r="AL56" s="6">
        <f t="shared" si="28"/>
        <v>1.2</v>
      </c>
      <c r="AM56" s="38"/>
      <c r="AO56" s="38"/>
      <c r="AP56" s="38"/>
      <c r="AQ56" s="38"/>
      <c r="BC56" s="6">
        <v>1.2</v>
      </c>
      <c r="BE56" s="37"/>
      <c r="BF56" s="37"/>
      <c r="BG56" s="37"/>
      <c r="BH56" s="37"/>
      <c r="BI56" s="48">
        <f t="shared" si="29"/>
        <v>1.2</v>
      </c>
      <c r="BJ56" s="39"/>
      <c r="BK56" s="39"/>
      <c r="BL56" s="22"/>
      <c r="BM56" s="37"/>
      <c r="BN56" s="37"/>
      <c r="BO56" s="39"/>
      <c r="BP56" s="48">
        <f t="shared" si="30"/>
        <v>14.399999999999999</v>
      </c>
      <c r="BQ56" s="48">
        <f t="shared" si="31"/>
        <v>14.399999999999999</v>
      </c>
      <c r="CB56">
        <f t="shared" si="32"/>
        <v>1360</v>
      </c>
      <c r="CC56" s="2" t="s">
        <v>741</v>
      </c>
    </row>
    <row r="57" spans="1:81" ht="12.75">
      <c r="A57" s="14"/>
      <c r="E57" s="13"/>
      <c r="F57" s="2"/>
      <c r="G57" s="2"/>
      <c r="M57" s="2"/>
      <c r="W57" s="48"/>
      <c r="X57" s="48"/>
      <c r="AD57" s="48"/>
      <c r="AH57" s="24"/>
      <c r="AM57" s="38"/>
      <c r="AO57" s="38"/>
      <c r="AP57" s="38"/>
      <c r="AQ57" s="38"/>
      <c r="BE57" s="37"/>
      <c r="BF57" s="37"/>
      <c r="BG57" s="37"/>
      <c r="BH57" s="37"/>
      <c r="BI57" s="48"/>
      <c r="BJ57" s="39"/>
      <c r="BK57" s="39"/>
      <c r="BL57" s="22"/>
      <c r="BM57" s="37"/>
      <c r="BN57" s="37"/>
      <c r="BO57" s="39"/>
      <c r="CC57" s="2"/>
    </row>
    <row r="58" spans="1:81" ht="12.75">
      <c r="A58" s="14">
        <v>1360</v>
      </c>
      <c r="B58" s="13" t="s">
        <v>1168</v>
      </c>
      <c r="C58" s="13" t="s">
        <v>1355</v>
      </c>
      <c r="D58" s="13" t="s">
        <v>140</v>
      </c>
      <c r="E58" s="13" t="s">
        <v>165</v>
      </c>
      <c r="F58" s="2" t="s">
        <v>214</v>
      </c>
      <c r="G58" s="2">
        <v>1</v>
      </c>
      <c r="H58" s="2" t="s">
        <v>557</v>
      </c>
      <c r="I58" s="2" t="s">
        <v>446</v>
      </c>
      <c r="J58" s="10">
        <v>1</v>
      </c>
      <c r="K58" s="6">
        <v>5.016666666666667</v>
      </c>
      <c r="L58" s="13" t="s">
        <v>444</v>
      </c>
      <c r="M58" s="2" t="s">
        <v>565</v>
      </c>
      <c r="N58" s="13" t="s">
        <v>526</v>
      </c>
      <c r="O58" s="13" t="s">
        <v>2</v>
      </c>
      <c r="P58" s="2" t="s">
        <v>1529</v>
      </c>
      <c r="Q58" s="10">
        <v>1</v>
      </c>
      <c r="T58" s="20">
        <v>60</v>
      </c>
      <c r="U58" s="20">
        <v>4</v>
      </c>
      <c r="V58" s="20">
        <v>0</v>
      </c>
      <c r="W58" s="48">
        <f aca="true" t="shared" si="33" ref="W58:W65">T58+U58/20+V58/240</f>
        <v>60.2</v>
      </c>
      <c r="X58" s="48">
        <f aca="true" t="shared" si="34" ref="X58:X65">W58/Q58</f>
        <v>60.2</v>
      </c>
      <c r="Z58" s="24">
        <f aca="true" t="shared" si="35" ref="Z58:Z65">X58/12</f>
        <v>5.016666666666667</v>
      </c>
      <c r="AA58">
        <v>60</v>
      </c>
      <c r="AB58">
        <v>4</v>
      </c>
      <c r="AC58">
        <v>0</v>
      </c>
      <c r="AD58" s="48">
        <f aca="true" t="shared" si="36" ref="AD58:AD65">AA58+AB58/20+AC58/240</f>
        <v>60.2</v>
      </c>
      <c r="AH58" s="24">
        <f aca="true" t="shared" si="37" ref="AH58:AH65">Q58*Z58</f>
        <v>5.016666666666667</v>
      </c>
      <c r="AL58" s="6">
        <f aca="true" t="shared" si="38" ref="AL58:AL65">1*Z58</f>
        <v>5.016666666666667</v>
      </c>
      <c r="AW58" s="6">
        <v>5.016666666666667</v>
      </c>
      <c r="BC58" s="7"/>
      <c r="BE58" s="37"/>
      <c r="BF58" s="37"/>
      <c r="BG58" s="37"/>
      <c r="BH58" s="37"/>
      <c r="BI58" s="48">
        <f aca="true" t="shared" si="39" ref="BI58:BI65">AL58+BH58</f>
        <v>5.016666666666667</v>
      </c>
      <c r="BM58" s="37"/>
      <c r="BP58" s="48">
        <f aca="true" t="shared" si="40" ref="BP58:BP65">BQ58*Q58</f>
        <v>60.2</v>
      </c>
      <c r="BQ58" s="48">
        <f aca="true" t="shared" si="41" ref="BQ58:BQ65">(BI58+BN58/Q58)*12</f>
        <v>60.2</v>
      </c>
      <c r="CB58">
        <f aca="true" t="shared" si="42" ref="CB58:CB65">1*A58</f>
        <v>1360</v>
      </c>
      <c r="CC58" s="2" t="s">
        <v>565</v>
      </c>
    </row>
    <row r="59" spans="1:81" ht="12.75">
      <c r="A59" s="14">
        <v>1360</v>
      </c>
      <c r="B59" s="13" t="s">
        <v>1168</v>
      </c>
      <c r="C59" s="13" t="s">
        <v>1355</v>
      </c>
      <c r="D59" s="13" t="s">
        <v>140</v>
      </c>
      <c r="E59" s="13" t="s">
        <v>165</v>
      </c>
      <c r="F59" s="2" t="s">
        <v>215</v>
      </c>
      <c r="G59" s="2">
        <v>1</v>
      </c>
      <c r="H59" s="2" t="s">
        <v>557</v>
      </c>
      <c r="I59" s="2" t="s">
        <v>446</v>
      </c>
      <c r="J59" s="10">
        <v>0.5</v>
      </c>
      <c r="K59" s="6">
        <v>5.016666666666667</v>
      </c>
      <c r="L59" s="13" t="s">
        <v>444</v>
      </c>
      <c r="M59" s="2" t="s">
        <v>565</v>
      </c>
      <c r="N59" s="13" t="s">
        <v>526</v>
      </c>
      <c r="O59" s="13" t="s">
        <v>2</v>
      </c>
      <c r="P59" s="2" t="s">
        <v>1529</v>
      </c>
      <c r="Q59" s="10">
        <v>0.5</v>
      </c>
      <c r="T59" s="20">
        <v>30</v>
      </c>
      <c r="U59" s="20">
        <v>2</v>
      </c>
      <c r="V59" s="20">
        <v>0</v>
      </c>
      <c r="W59" s="48">
        <f t="shared" si="33"/>
        <v>30.1</v>
      </c>
      <c r="X59" s="48">
        <f t="shared" si="34"/>
        <v>60.2</v>
      </c>
      <c r="Z59" s="24">
        <f t="shared" si="35"/>
        <v>5.016666666666667</v>
      </c>
      <c r="AA59">
        <v>60</v>
      </c>
      <c r="AB59">
        <v>4</v>
      </c>
      <c r="AC59">
        <v>0</v>
      </c>
      <c r="AD59" s="48">
        <f t="shared" si="36"/>
        <v>60.2</v>
      </c>
      <c r="AH59" s="24">
        <f t="shared" si="37"/>
        <v>2.5083333333333333</v>
      </c>
      <c r="AL59" s="6">
        <f t="shared" si="38"/>
        <v>5.016666666666667</v>
      </c>
      <c r="AW59" s="6">
        <v>5.016666666666667</v>
      </c>
      <c r="BE59" s="37"/>
      <c r="BF59" s="37"/>
      <c r="BG59" s="37"/>
      <c r="BH59" s="37"/>
      <c r="BI59" s="48">
        <f t="shared" si="39"/>
        <v>5.016666666666667</v>
      </c>
      <c r="BM59" s="37"/>
      <c r="BP59" s="48">
        <f t="shared" si="40"/>
        <v>30.1</v>
      </c>
      <c r="BQ59" s="48">
        <f t="shared" si="41"/>
        <v>60.2</v>
      </c>
      <c r="CB59">
        <f t="shared" si="42"/>
        <v>1360</v>
      </c>
      <c r="CC59" s="2" t="s">
        <v>565</v>
      </c>
    </row>
    <row r="60" spans="1:81" ht="12.75">
      <c r="A60" s="14">
        <v>1360</v>
      </c>
      <c r="B60" s="13" t="s">
        <v>1168</v>
      </c>
      <c r="C60" s="13" t="s">
        <v>1355</v>
      </c>
      <c r="D60" s="13" t="s">
        <v>140</v>
      </c>
      <c r="E60" s="13" t="s">
        <v>165</v>
      </c>
      <c r="F60" s="2" t="s">
        <v>219</v>
      </c>
      <c r="G60" s="2">
        <v>1</v>
      </c>
      <c r="H60" s="2" t="s">
        <v>1652</v>
      </c>
      <c r="I60" s="2" t="s">
        <v>1649</v>
      </c>
      <c r="J60" s="10">
        <v>2</v>
      </c>
      <c r="K60" s="6">
        <v>2.966666666666667</v>
      </c>
      <c r="L60" s="13" t="s">
        <v>444</v>
      </c>
      <c r="M60" s="2" t="s">
        <v>1657</v>
      </c>
      <c r="N60" s="13" t="s">
        <v>1640</v>
      </c>
      <c r="O60" s="13" t="s">
        <v>2</v>
      </c>
      <c r="P60" s="2" t="s">
        <v>1179</v>
      </c>
      <c r="Q60" s="10">
        <v>2</v>
      </c>
      <c r="T60" s="20">
        <v>71</v>
      </c>
      <c r="U60" s="20">
        <v>4</v>
      </c>
      <c r="V60" s="20">
        <v>0</v>
      </c>
      <c r="W60" s="48">
        <f t="shared" si="33"/>
        <v>71.2</v>
      </c>
      <c r="X60" s="48">
        <f t="shared" si="34"/>
        <v>35.6</v>
      </c>
      <c r="Z60" s="24">
        <f t="shared" si="35"/>
        <v>2.966666666666667</v>
      </c>
      <c r="AA60">
        <v>35</v>
      </c>
      <c r="AB60">
        <v>12</v>
      </c>
      <c r="AC60">
        <v>0</v>
      </c>
      <c r="AD60" s="48">
        <f t="shared" si="36"/>
        <v>35.6</v>
      </c>
      <c r="AH60" s="24">
        <f t="shared" si="37"/>
        <v>5.933333333333334</v>
      </c>
      <c r="AL60" s="6">
        <f t="shared" si="38"/>
        <v>2.966666666666667</v>
      </c>
      <c r="AX60" s="6">
        <v>2.966666666666667</v>
      </c>
      <c r="BC60" s="7"/>
      <c r="BE60" s="37"/>
      <c r="BF60" s="37"/>
      <c r="BG60" s="37"/>
      <c r="BH60" s="37"/>
      <c r="BI60" s="48">
        <f t="shared" si="39"/>
        <v>2.966666666666667</v>
      </c>
      <c r="BM60" s="37"/>
      <c r="BP60" s="48">
        <f t="shared" si="40"/>
        <v>71.2</v>
      </c>
      <c r="BQ60" s="48">
        <f t="shared" si="41"/>
        <v>35.6</v>
      </c>
      <c r="CB60">
        <f t="shared" si="42"/>
        <v>1360</v>
      </c>
      <c r="CC60" s="2" t="s">
        <v>1657</v>
      </c>
    </row>
    <row r="61" spans="1:81" ht="12.75">
      <c r="A61" s="14">
        <v>1360</v>
      </c>
      <c r="B61" s="13" t="s">
        <v>1168</v>
      </c>
      <c r="C61" s="13" t="s">
        <v>1355</v>
      </c>
      <c r="D61" s="13" t="s">
        <v>140</v>
      </c>
      <c r="E61" s="13" t="s">
        <v>165</v>
      </c>
      <c r="F61" s="2" t="s">
        <v>220</v>
      </c>
      <c r="G61" s="2">
        <v>1</v>
      </c>
      <c r="H61" s="2" t="s">
        <v>912</v>
      </c>
      <c r="I61" s="2" t="s">
        <v>939</v>
      </c>
      <c r="J61" s="10">
        <v>4</v>
      </c>
      <c r="K61" s="6">
        <v>2.25</v>
      </c>
      <c r="L61" s="13" t="s">
        <v>444</v>
      </c>
      <c r="M61" s="2" t="s">
        <v>940</v>
      </c>
      <c r="N61" s="13" t="s">
        <v>958</v>
      </c>
      <c r="O61" s="13" t="s">
        <v>1424</v>
      </c>
      <c r="P61" s="2" t="s">
        <v>1408</v>
      </c>
      <c r="Q61" s="10">
        <v>4</v>
      </c>
      <c r="T61" s="20">
        <v>108</v>
      </c>
      <c r="U61" s="20">
        <v>0</v>
      </c>
      <c r="V61" s="20">
        <v>0</v>
      </c>
      <c r="W61" s="48">
        <f t="shared" si="33"/>
        <v>108</v>
      </c>
      <c r="X61" s="48">
        <f t="shared" si="34"/>
        <v>27</v>
      </c>
      <c r="Z61" s="24">
        <f t="shared" si="35"/>
        <v>2.25</v>
      </c>
      <c r="AA61">
        <v>27</v>
      </c>
      <c r="AB61">
        <v>0</v>
      </c>
      <c r="AC61">
        <v>0</v>
      </c>
      <c r="AD61" s="48">
        <f t="shared" si="36"/>
        <v>27</v>
      </c>
      <c r="AH61" s="24">
        <f t="shared" si="37"/>
        <v>9</v>
      </c>
      <c r="AL61" s="6">
        <f t="shared" si="38"/>
        <v>2.25</v>
      </c>
      <c r="AZ61" s="6">
        <v>2.25</v>
      </c>
      <c r="BE61" s="37"/>
      <c r="BF61" s="37"/>
      <c r="BG61" s="37"/>
      <c r="BH61" s="37"/>
      <c r="BI61" s="48">
        <f t="shared" si="39"/>
        <v>2.25</v>
      </c>
      <c r="BM61" s="37"/>
      <c r="BP61" s="48">
        <f t="shared" si="40"/>
        <v>108</v>
      </c>
      <c r="BQ61" s="48">
        <f t="shared" si="41"/>
        <v>27</v>
      </c>
      <c r="CB61">
        <f t="shared" si="42"/>
        <v>1360</v>
      </c>
      <c r="CC61" s="2" t="s">
        <v>940</v>
      </c>
    </row>
    <row r="62" spans="1:82" ht="12.75">
      <c r="A62" s="14">
        <v>1360</v>
      </c>
      <c r="B62" s="13" t="s">
        <v>1168</v>
      </c>
      <c r="C62" s="13" t="s">
        <v>1355</v>
      </c>
      <c r="D62" s="13" t="s">
        <v>140</v>
      </c>
      <c r="E62" s="13" t="s">
        <v>165</v>
      </c>
      <c r="F62" s="2" t="s">
        <v>221</v>
      </c>
      <c r="G62" s="2">
        <v>1</v>
      </c>
      <c r="H62" s="2" t="s">
        <v>2</v>
      </c>
      <c r="I62" s="2" t="s">
        <v>1448</v>
      </c>
      <c r="J62" s="10">
        <v>3</v>
      </c>
      <c r="K62" s="6">
        <v>1.9166666666666667</v>
      </c>
      <c r="L62" s="13" t="s">
        <v>444</v>
      </c>
      <c r="M62" s="2" t="s">
        <v>1464</v>
      </c>
      <c r="N62" s="13" t="s">
        <v>1424</v>
      </c>
      <c r="O62" s="13" t="s">
        <v>1424</v>
      </c>
      <c r="P62" s="2" t="s">
        <v>1581</v>
      </c>
      <c r="Q62" s="10">
        <v>3</v>
      </c>
      <c r="T62" s="20">
        <v>69</v>
      </c>
      <c r="U62" s="20">
        <v>0</v>
      </c>
      <c r="V62" s="20">
        <v>0</v>
      </c>
      <c r="W62" s="48">
        <f t="shared" si="33"/>
        <v>69</v>
      </c>
      <c r="X62" s="48">
        <f t="shared" si="34"/>
        <v>23</v>
      </c>
      <c r="Z62" s="24">
        <f t="shared" si="35"/>
        <v>1.9166666666666667</v>
      </c>
      <c r="AA62">
        <v>23</v>
      </c>
      <c r="AB62">
        <v>0</v>
      </c>
      <c r="AC62">
        <v>0</v>
      </c>
      <c r="AD62" s="48">
        <f t="shared" si="36"/>
        <v>23</v>
      </c>
      <c r="AH62" s="24">
        <f t="shared" si="37"/>
        <v>5.75</v>
      </c>
      <c r="AL62" s="6">
        <f t="shared" si="38"/>
        <v>1.9166666666666667</v>
      </c>
      <c r="BC62" s="6">
        <v>1.9166666666666667</v>
      </c>
      <c r="BE62" s="37"/>
      <c r="BF62" s="37"/>
      <c r="BG62" s="37"/>
      <c r="BH62" s="37"/>
      <c r="BI62" s="48">
        <f t="shared" si="39"/>
        <v>1.9166666666666667</v>
      </c>
      <c r="BM62" s="37"/>
      <c r="BP62" s="48">
        <f t="shared" si="40"/>
        <v>69</v>
      </c>
      <c r="BQ62" s="48">
        <f t="shared" si="41"/>
        <v>23</v>
      </c>
      <c r="CB62">
        <f t="shared" si="42"/>
        <v>1360</v>
      </c>
      <c r="CC62" s="2" t="s">
        <v>1464</v>
      </c>
      <c r="CD62" t="s">
        <v>60</v>
      </c>
    </row>
    <row r="63" spans="1:81" ht="12.75">
      <c r="A63" s="14">
        <v>1360</v>
      </c>
      <c r="B63" s="13" t="s">
        <v>1168</v>
      </c>
      <c r="C63" s="13" t="s">
        <v>1355</v>
      </c>
      <c r="D63" s="13" t="s">
        <v>140</v>
      </c>
      <c r="E63" s="13" t="s">
        <v>165</v>
      </c>
      <c r="F63" s="2" t="s">
        <v>222</v>
      </c>
      <c r="G63" s="2">
        <v>1</v>
      </c>
      <c r="H63" s="2" t="s">
        <v>739</v>
      </c>
      <c r="I63" s="2" t="s">
        <v>1449</v>
      </c>
      <c r="J63" s="10">
        <v>5</v>
      </c>
      <c r="K63" s="6">
        <v>1.25</v>
      </c>
      <c r="L63" s="13" t="s">
        <v>444</v>
      </c>
      <c r="M63" s="2" t="s">
        <v>742</v>
      </c>
      <c r="N63" s="13" t="s">
        <v>752</v>
      </c>
      <c r="O63" s="13" t="s">
        <v>1424</v>
      </c>
      <c r="P63" s="2" t="s">
        <v>880</v>
      </c>
      <c r="Q63" s="10">
        <v>5</v>
      </c>
      <c r="T63" s="20">
        <v>75</v>
      </c>
      <c r="U63" s="20">
        <v>0</v>
      </c>
      <c r="V63" s="20">
        <v>0</v>
      </c>
      <c r="W63" s="48">
        <f t="shared" si="33"/>
        <v>75</v>
      </c>
      <c r="X63" s="48">
        <f t="shared" si="34"/>
        <v>15</v>
      </c>
      <c r="Z63" s="24">
        <f t="shared" si="35"/>
        <v>1.25</v>
      </c>
      <c r="AA63">
        <v>15</v>
      </c>
      <c r="AB63">
        <v>0</v>
      </c>
      <c r="AC63">
        <v>0</v>
      </c>
      <c r="AD63" s="48">
        <f t="shared" si="36"/>
        <v>15</v>
      </c>
      <c r="AH63" s="24">
        <f t="shared" si="37"/>
        <v>6.25</v>
      </c>
      <c r="AL63" s="6">
        <f t="shared" si="38"/>
        <v>1.25</v>
      </c>
      <c r="BC63" s="6">
        <v>1.25</v>
      </c>
      <c r="BE63" s="37"/>
      <c r="BF63" s="37"/>
      <c r="BG63" s="37"/>
      <c r="BH63" s="37"/>
      <c r="BI63" s="48">
        <f t="shared" si="39"/>
        <v>1.25</v>
      </c>
      <c r="BM63" s="37"/>
      <c r="BP63" s="48">
        <f t="shared" si="40"/>
        <v>75</v>
      </c>
      <c r="BQ63" s="48">
        <f t="shared" si="41"/>
        <v>15</v>
      </c>
      <c r="CB63">
        <f t="shared" si="42"/>
        <v>1360</v>
      </c>
      <c r="CC63" s="2" t="s">
        <v>742</v>
      </c>
    </row>
    <row r="64" spans="1:81" ht="12.75">
      <c r="A64" s="14">
        <v>1360</v>
      </c>
      <c r="B64" s="13" t="s">
        <v>1168</v>
      </c>
      <c r="C64" s="13" t="s">
        <v>1355</v>
      </c>
      <c r="D64" s="13" t="s">
        <v>140</v>
      </c>
      <c r="E64" s="13" t="s">
        <v>165</v>
      </c>
      <c r="F64" s="2" t="s">
        <v>223</v>
      </c>
      <c r="G64" s="2">
        <v>1</v>
      </c>
      <c r="H64" s="2" t="s">
        <v>557</v>
      </c>
      <c r="I64" s="2" t="s">
        <v>626</v>
      </c>
      <c r="J64" s="10">
        <v>1</v>
      </c>
      <c r="K64" s="6">
        <v>2.6</v>
      </c>
      <c r="L64" s="13" t="s">
        <v>444</v>
      </c>
      <c r="M64" s="2" t="s">
        <v>565</v>
      </c>
      <c r="N64" s="13" t="s">
        <v>526</v>
      </c>
      <c r="O64" s="13" t="s">
        <v>2</v>
      </c>
      <c r="P64" s="2" t="s">
        <v>1298</v>
      </c>
      <c r="Q64" s="10">
        <v>1</v>
      </c>
      <c r="T64" s="20">
        <v>31</v>
      </c>
      <c r="U64" s="20">
        <v>4</v>
      </c>
      <c r="V64" s="20">
        <v>0</v>
      </c>
      <c r="W64" s="48">
        <f t="shared" si="33"/>
        <v>31.2</v>
      </c>
      <c r="X64" s="48">
        <f t="shared" si="34"/>
        <v>31.2</v>
      </c>
      <c r="Z64" s="24">
        <f t="shared" si="35"/>
        <v>2.6</v>
      </c>
      <c r="AA64">
        <v>31</v>
      </c>
      <c r="AB64">
        <v>4</v>
      </c>
      <c r="AC64">
        <v>0</v>
      </c>
      <c r="AD64" s="48">
        <f t="shared" si="36"/>
        <v>31.2</v>
      </c>
      <c r="AH64" s="24">
        <f t="shared" si="37"/>
        <v>2.6</v>
      </c>
      <c r="AL64" s="6">
        <f t="shared" si="38"/>
        <v>2.6</v>
      </c>
      <c r="BC64" s="6">
        <v>2.6</v>
      </c>
      <c r="BE64" s="37"/>
      <c r="BF64" s="37"/>
      <c r="BG64" s="37"/>
      <c r="BH64" s="37"/>
      <c r="BI64" s="48">
        <f t="shared" si="39"/>
        <v>2.6</v>
      </c>
      <c r="BM64" s="37"/>
      <c r="BP64" s="48">
        <f t="shared" si="40"/>
        <v>31.200000000000003</v>
      </c>
      <c r="BQ64" s="48">
        <f t="shared" si="41"/>
        <v>31.200000000000003</v>
      </c>
      <c r="CB64">
        <f t="shared" si="42"/>
        <v>1360</v>
      </c>
      <c r="CC64" s="2" t="s">
        <v>565</v>
      </c>
    </row>
    <row r="65" spans="1:81" ht="12.75">
      <c r="A65" s="14">
        <v>1360</v>
      </c>
      <c r="B65" s="13" t="s">
        <v>1168</v>
      </c>
      <c r="C65" s="13" t="s">
        <v>1355</v>
      </c>
      <c r="D65" s="13" t="s">
        <v>140</v>
      </c>
      <c r="E65" s="13" t="s">
        <v>165</v>
      </c>
      <c r="F65" s="2" t="s">
        <v>224</v>
      </c>
      <c r="G65" s="2">
        <v>1</v>
      </c>
      <c r="H65" s="2" t="s">
        <v>2</v>
      </c>
      <c r="I65" s="2" t="s">
        <v>1459</v>
      </c>
      <c r="J65" s="10">
        <v>1</v>
      </c>
      <c r="K65" s="6">
        <v>1.2</v>
      </c>
      <c r="L65" s="13" t="s">
        <v>444</v>
      </c>
      <c r="M65" s="2" t="s">
        <v>1464</v>
      </c>
      <c r="N65" s="13" t="s">
        <v>1424</v>
      </c>
      <c r="O65" s="13" t="s">
        <v>1424</v>
      </c>
      <c r="P65" s="2" t="s">
        <v>1560</v>
      </c>
      <c r="Q65" s="10">
        <v>1</v>
      </c>
      <c r="T65" s="20">
        <v>14</v>
      </c>
      <c r="U65" s="20">
        <v>8</v>
      </c>
      <c r="V65" s="20">
        <v>0</v>
      </c>
      <c r="W65" s="48">
        <f t="shared" si="33"/>
        <v>14.4</v>
      </c>
      <c r="X65" s="48">
        <f t="shared" si="34"/>
        <v>14.4</v>
      </c>
      <c r="Z65" s="24">
        <f t="shared" si="35"/>
        <v>1.2</v>
      </c>
      <c r="AA65">
        <v>14</v>
      </c>
      <c r="AB65">
        <v>8</v>
      </c>
      <c r="AC65">
        <v>0</v>
      </c>
      <c r="AD65" s="48">
        <f t="shared" si="36"/>
        <v>14.4</v>
      </c>
      <c r="AH65" s="24">
        <f t="shared" si="37"/>
        <v>1.2</v>
      </c>
      <c r="AL65" s="6">
        <f t="shared" si="38"/>
        <v>1.2</v>
      </c>
      <c r="BC65" s="6">
        <v>1.2</v>
      </c>
      <c r="BE65" s="37"/>
      <c r="BF65" s="37"/>
      <c r="BG65" s="37"/>
      <c r="BH65" s="37"/>
      <c r="BI65" s="48">
        <f t="shared" si="39"/>
        <v>1.2</v>
      </c>
      <c r="BM65" s="37"/>
      <c r="BP65" s="48">
        <f t="shared" si="40"/>
        <v>14.399999999999999</v>
      </c>
      <c r="BQ65" s="48">
        <f t="shared" si="41"/>
        <v>14.399999999999999</v>
      </c>
      <c r="CB65">
        <f t="shared" si="42"/>
        <v>1360</v>
      </c>
      <c r="CC65" s="2" t="s">
        <v>1464</v>
      </c>
    </row>
    <row r="66" spans="1:81" ht="12.75">
      <c r="A66" s="14"/>
      <c r="E66" s="13"/>
      <c r="F66" s="2"/>
      <c r="G66" s="2"/>
      <c r="M66" s="2"/>
      <c r="AD66" s="48"/>
      <c r="AH66" s="24"/>
      <c r="BC66" s="7"/>
      <c r="BE66" s="37"/>
      <c r="BF66" s="37"/>
      <c r="BG66" s="37"/>
      <c r="BH66" s="37"/>
      <c r="BI66" s="48"/>
      <c r="BJ66" s="39"/>
      <c r="BK66" s="39"/>
      <c r="BM66" s="37"/>
      <c r="BQ66" s="48"/>
      <c r="CC66" s="2"/>
    </row>
    <row r="67" spans="1:81" ht="12.75">
      <c r="A67" s="14">
        <v>1360</v>
      </c>
      <c r="B67" s="13" t="s">
        <v>1168</v>
      </c>
      <c r="C67" s="13" t="s">
        <v>1355</v>
      </c>
      <c r="D67" s="13" t="s">
        <v>140</v>
      </c>
      <c r="E67" s="13" t="s">
        <v>165</v>
      </c>
      <c r="F67" s="2" t="s">
        <v>225</v>
      </c>
      <c r="G67" s="2">
        <v>2</v>
      </c>
      <c r="H67" s="2" t="s">
        <v>2</v>
      </c>
      <c r="I67" s="2" t="s">
        <v>1459</v>
      </c>
      <c r="J67" s="10">
        <v>0.5</v>
      </c>
      <c r="K67" s="6">
        <v>1.0083333333333333</v>
      </c>
      <c r="L67" s="13" t="s">
        <v>444</v>
      </c>
      <c r="M67" s="2" t="s">
        <v>1464</v>
      </c>
      <c r="N67" s="13" t="s">
        <v>1424</v>
      </c>
      <c r="O67" s="13" t="s">
        <v>1424</v>
      </c>
      <c r="P67" s="2" t="s">
        <v>977</v>
      </c>
      <c r="Q67" s="10">
        <v>0.5</v>
      </c>
      <c r="T67" s="20">
        <v>6</v>
      </c>
      <c r="U67" s="20">
        <v>1</v>
      </c>
      <c r="V67" s="20">
        <v>0</v>
      </c>
      <c r="W67" s="48">
        <f>T67+U67/20+V67/240</f>
        <v>6.05</v>
      </c>
      <c r="X67" s="48">
        <f>W67/Q67</f>
        <v>12.1</v>
      </c>
      <c r="Z67" s="24">
        <f>X67/12</f>
        <v>1.0083333333333333</v>
      </c>
      <c r="AA67">
        <v>12</v>
      </c>
      <c r="AB67">
        <v>2</v>
      </c>
      <c r="AC67">
        <v>0</v>
      </c>
      <c r="AD67" s="48">
        <f>AA67+AB67/20+AC67/240</f>
        <v>12.1</v>
      </c>
      <c r="AH67" s="24">
        <f>Q67*Z67</f>
        <v>0.5041666666666667</v>
      </c>
      <c r="AL67" s="6">
        <f>1*Z67</f>
        <v>1.0083333333333333</v>
      </c>
      <c r="AZ67" s="7"/>
      <c r="BC67" s="6">
        <v>1.0083333333333333</v>
      </c>
      <c r="BE67" s="37"/>
      <c r="BF67" s="37"/>
      <c r="BG67" s="37"/>
      <c r="BI67" s="48">
        <f>AL67+BH67</f>
        <v>1.0083333333333333</v>
      </c>
      <c r="BL67" s="22"/>
      <c r="BM67" s="37"/>
      <c r="BN67" s="37"/>
      <c r="BO67" s="39"/>
      <c r="BP67" s="48">
        <f>BQ67*Q67</f>
        <v>6.05</v>
      </c>
      <c r="BQ67" s="48">
        <f>(BI67+BN67/Q67)*12</f>
        <v>12.1</v>
      </c>
      <c r="CB67">
        <f>1*A67</f>
        <v>1360</v>
      </c>
      <c r="CC67" s="2" t="s">
        <v>1464</v>
      </c>
    </row>
    <row r="68" spans="1:81" ht="12.75">
      <c r="A68" s="14">
        <v>1360</v>
      </c>
      <c r="B68" s="13" t="s">
        <v>1168</v>
      </c>
      <c r="C68" s="13" t="s">
        <v>1355</v>
      </c>
      <c r="D68" s="13" t="s">
        <v>140</v>
      </c>
      <c r="E68" s="13" t="s">
        <v>165</v>
      </c>
      <c r="F68" s="2" t="s">
        <v>226</v>
      </c>
      <c r="G68" s="2">
        <v>2</v>
      </c>
      <c r="H68" s="2" t="s">
        <v>2</v>
      </c>
      <c r="I68" s="2" t="s">
        <v>1459</v>
      </c>
      <c r="J68" s="10">
        <v>1</v>
      </c>
      <c r="K68" s="6">
        <v>1.2</v>
      </c>
      <c r="L68" s="13" t="s">
        <v>444</v>
      </c>
      <c r="M68" s="2" t="s">
        <v>1464</v>
      </c>
      <c r="N68" s="13" t="s">
        <v>1424</v>
      </c>
      <c r="O68" s="13" t="s">
        <v>1424</v>
      </c>
      <c r="P68" s="2" t="s">
        <v>1565</v>
      </c>
      <c r="Q68" s="10">
        <v>1</v>
      </c>
      <c r="T68" s="20">
        <v>14</v>
      </c>
      <c r="U68" s="20">
        <v>8</v>
      </c>
      <c r="V68" s="20">
        <v>0</v>
      </c>
      <c r="W68" s="48">
        <f>T68+U68/20+V68/240</f>
        <v>14.4</v>
      </c>
      <c r="X68" s="48">
        <f>W68/Q68</f>
        <v>14.4</v>
      </c>
      <c r="Z68" s="24">
        <f>X68/12</f>
        <v>1.2</v>
      </c>
      <c r="AA68">
        <v>14</v>
      </c>
      <c r="AB68">
        <v>8</v>
      </c>
      <c r="AC68">
        <v>0</v>
      </c>
      <c r="AD68" s="48">
        <f>AA68+AB68/20+AC68/240</f>
        <v>14.4</v>
      </c>
      <c r="AH68" s="24">
        <f>Q68*Z68</f>
        <v>1.2</v>
      </c>
      <c r="AL68" s="6">
        <f>1*Z68</f>
        <v>1.2</v>
      </c>
      <c r="BC68" s="6">
        <v>1.2</v>
      </c>
      <c r="BE68" s="37"/>
      <c r="BF68" s="37"/>
      <c r="BG68" s="37"/>
      <c r="BI68" s="48">
        <f>AL68+BH68</f>
        <v>1.2</v>
      </c>
      <c r="BL68" s="22"/>
      <c r="BM68" s="37"/>
      <c r="BN68" s="37"/>
      <c r="BO68" s="39"/>
      <c r="BP68" s="48">
        <f>BQ68*Q68</f>
        <v>14.399999999999999</v>
      </c>
      <c r="BQ68" s="48">
        <f>(BI68+BN68/Q68)*12</f>
        <v>14.399999999999999</v>
      </c>
      <c r="CB68">
        <f>1*A68</f>
        <v>1360</v>
      </c>
      <c r="CC68" s="2" t="s">
        <v>1464</v>
      </c>
    </row>
    <row r="69" spans="1:82" ht="12.75">
      <c r="A69" s="14">
        <v>1360</v>
      </c>
      <c r="B69" s="13" t="s">
        <v>1168</v>
      </c>
      <c r="C69" s="13" t="s">
        <v>1355</v>
      </c>
      <c r="D69" s="13" t="s">
        <v>140</v>
      </c>
      <c r="E69" s="13" t="s">
        <v>165</v>
      </c>
      <c r="F69" s="2" t="s">
        <v>216</v>
      </c>
      <c r="G69" s="2">
        <v>2</v>
      </c>
      <c r="H69" s="2" t="s">
        <v>606</v>
      </c>
      <c r="I69" s="2" t="s">
        <v>1323</v>
      </c>
      <c r="J69" s="10">
        <v>1</v>
      </c>
      <c r="K69" s="6">
        <v>9.5</v>
      </c>
      <c r="L69" s="13" t="s">
        <v>444</v>
      </c>
      <c r="M69" s="2" t="s">
        <v>612</v>
      </c>
      <c r="N69" s="13" t="s">
        <v>1371</v>
      </c>
      <c r="O69" s="13" t="s">
        <v>1284</v>
      </c>
      <c r="P69" s="2" t="s">
        <v>1036</v>
      </c>
      <c r="Q69" s="10">
        <v>1</v>
      </c>
      <c r="W69" s="48">
        <f>228/2</f>
        <v>114</v>
      </c>
      <c r="X69" s="48">
        <f>W69/Q69</f>
        <v>114</v>
      </c>
      <c r="Z69" s="24">
        <f>X69/12</f>
        <v>9.5</v>
      </c>
      <c r="AA69">
        <v>114</v>
      </c>
      <c r="AB69">
        <v>0</v>
      </c>
      <c r="AC69">
        <v>0</v>
      </c>
      <c r="AD69" s="48">
        <f>AA69+AB69/20+AC69/240</f>
        <v>114</v>
      </c>
      <c r="AH69" s="24">
        <f>Q69*Z69</f>
        <v>9.5</v>
      </c>
      <c r="AL69" s="6">
        <f>1*Z69</f>
        <v>9.5</v>
      </c>
      <c r="AS69" s="6">
        <v>9.5</v>
      </c>
      <c r="BE69" s="37"/>
      <c r="BF69" s="37"/>
      <c r="BG69" s="37"/>
      <c r="BI69" s="48">
        <f>AL69+BH69</f>
        <v>9.5</v>
      </c>
      <c r="BL69" s="22"/>
      <c r="BM69" s="37"/>
      <c r="BN69" s="37"/>
      <c r="BO69" s="39"/>
      <c r="BP69" s="48">
        <f>BQ69*Q69</f>
        <v>114</v>
      </c>
      <c r="BQ69" s="48">
        <f>(BI69+BN69/Q69)*12</f>
        <v>114</v>
      </c>
      <c r="CB69">
        <f>1*A69</f>
        <v>1360</v>
      </c>
      <c r="CC69" s="2" t="s">
        <v>612</v>
      </c>
      <c r="CD69" t="s">
        <v>16</v>
      </c>
    </row>
    <row r="70" spans="1:81" ht="12.75">
      <c r="A70" s="14">
        <v>1360</v>
      </c>
      <c r="B70" s="13" t="s">
        <v>1168</v>
      </c>
      <c r="C70" s="13" t="s">
        <v>1355</v>
      </c>
      <c r="D70" s="13" t="s">
        <v>140</v>
      </c>
      <c r="E70" s="13" t="s">
        <v>165</v>
      </c>
      <c r="F70" s="2" t="s">
        <v>217</v>
      </c>
      <c r="G70" s="2">
        <v>2</v>
      </c>
      <c r="H70" s="2" t="s">
        <v>606</v>
      </c>
      <c r="I70" s="2" t="s">
        <v>1211</v>
      </c>
      <c r="J70" s="10">
        <v>1</v>
      </c>
      <c r="K70" s="6">
        <v>9.5</v>
      </c>
      <c r="L70" s="13" t="s">
        <v>444</v>
      </c>
      <c r="M70" s="2" t="s">
        <v>609</v>
      </c>
      <c r="N70" s="13" t="s">
        <v>648</v>
      </c>
      <c r="O70" s="13" t="s">
        <v>1204</v>
      </c>
      <c r="P70" s="2" t="s">
        <v>1036</v>
      </c>
      <c r="Q70" s="10">
        <v>1</v>
      </c>
      <c r="W70" s="48">
        <f>228/2</f>
        <v>114</v>
      </c>
      <c r="X70" s="48">
        <f>W70/Q70</f>
        <v>114</v>
      </c>
      <c r="Z70" s="24">
        <f>X70/12</f>
        <v>9.5</v>
      </c>
      <c r="AA70">
        <v>114</v>
      </c>
      <c r="AB70">
        <v>0</v>
      </c>
      <c r="AC70">
        <v>0</v>
      </c>
      <c r="AD70" s="48">
        <f>AA70+AB70/20+AC70/240</f>
        <v>114</v>
      </c>
      <c r="AH70" s="24">
        <f>Q70*Z70</f>
        <v>9.5</v>
      </c>
      <c r="AL70" s="6">
        <f>1*Z70</f>
        <v>9.5</v>
      </c>
      <c r="BC70" s="7"/>
      <c r="BE70" s="37"/>
      <c r="BF70" s="37"/>
      <c r="BG70" s="37"/>
      <c r="BI70" s="48">
        <f>AL70+BH70</f>
        <v>9.5</v>
      </c>
      <c r="BL70" s="22"/>
      <c r="BM70" s="37"/>
      <c r="BN70" s="37"/>
      <c r="BO70" s="39"/>
      <c r="BP70" s="48">
        <f>BQ70*Q70</f>
        <v>114</v>
      </c>
      <c r="BQ70" s="48">
        <f>(BI70+BN70/Q70)*12</f>
        <v>114</v>
      </c>
      <c r="CB70">
        <f>1*A70</f>
        <v>1360</v>
      </c>
      <c r="CC70" s="2" t="s">
        <v>610</v>
      </c>
    </row>
    <row r="71" spans="1:81" ht="12.75">
      <c r="A71" s="14">
        <v>1360</v>
      </c>
      <c r="B71" s="13" t="s">
        <v>1168</v>
      </c>
      <c r="C71" s="13" t="s">
        <v>1355</v>
      </c>
      <c r="D71" s="13" t="s">
        <v>140</v>
      </c>
      <c r="E71" s="13" t="s">
        <v>165</v>
      </c>
      <c r="F71" s="2" t="s">
        <v>218</v>
      </c>
      <c r="G71" s="2">
        <v>2</v>
      </c>
      <c r="H71" s="2" t="s">
        <v>2</v>
      </c>
      <c r="I71" s="2" t="s">
        <v>1459</v>
      </c>
      <c r="J71" s="10">
        <v>2</v>
      </c>
      <c r="K71" s="6">
        <v>1.2</v>
      </c>
      <c r="L71" s="13" t="s">
        <v>444</v>
      </c>
      <c r="M71" s="2" t="s">
        <v>1464</v>
      </c>
      <c r="N71" s="13" t="s">
        <v>1424</v>
      </c>
      <c r="O71" s="13" t="s">
        <v>1424</v>
      </c>
      <c r="P71" s="2" t="s">
        <v>2</v>
      </c>
      <c r="Q71" s="10">
        <v>2</v>
      </c>
      <c r="T71" s="20">
        <v>28</v>
      </c>
      <c r="U71" s="20">
        <v>16</v>
      </c>
      <c r="V71" s="20">
        <v>0</v>
      </c>
      <c r="W71" s="48">
        <f>T71+U71/20+V71/240</f>
        <v>28.8</v>
      </c>
      <c r="X71" s="48">
        <f>W71/Q71</f>
        <v>14.4</v>
      </c>
      <c r="Z71" s="24">
        <f>X71/12</f>
        <v>1.2</v>
      </c>
      <c r="AA71">
        <v>14</v>
      </c>
      <c r="AB71">
        <v>8</v>
      </c>
      <c r="AC71">
        <v>0</v>
      </c>
      <c r="AD71" s="48">
        <f>AA71+AB71/20+AC71/240</f>
        <v>14.4</v>
      </c>
      <c r="AH71" s="24">
        <f>Q71*Z71</f>
        <v>2.4</v>
      </c>
      <c r="AL71" s="6">
        <f>1*Z71</f>
        <v>1.2</v>
      </c>
      <c r="BE71" s="37"/>
      <c r="BF71" s="37"/>
      <c r="BG71" s="37"/>
      <c r="BI71" s="48">
        <f>AL71+BH71</f>
        <v>1.2</v>
      </c>
      <c r="BL71" s="22"/>
      <c r="BM71" s="37"/>
      <c r="BN71" s="37"/>
      <c r="BO71" s="39"/>
      <c r="BP71" s="48">
        <f>BQ71*Q71</f>
        <v>28.799999999999997</v>
      </c>
      <c r="BQ71" s="48">
        <f>(BI71+BN71/Q71)*12</f>
        <v>14.399999999999999</v>
      </c>
      <c r="CB71">
        <f>1*A71</f>
        <v>1360</v>
      </c>
      <c r="CC71" s="2" t="s">
        <v>1464</v>
      </c>
    </row>
    <row r="72" spans="1:81" ht="12.75">
      <c r="A72" s="14"/>
      <c r="E72" s="13"/>
      <c r="F72" s="2"/>
      <c r="G72" s="2"/>
      <c r="M72" s="2"/>
      <c r="W72" s="48"/>
      <c r="X72" s="48"/>
      <c r="AD72" s="48"/>
      <c r="BE72" s="37"/>
      <c r="BF72" s="37"/>
      <c r="BG72" s="37"/>
      <c r="BL72" s="22"/>
      <c r="BM72" s="37"/>
      <c r="BN72" s="37"/>
      <c r="BO72" s="39"/>
      <c r="CC72" s="2"/>
    </row>
    <row r="73" spans="1:81" ht="12.75">
      <c r="A73" s="14">
        <v>1360</v>
      </c>
      <c r="B73" s="13" t="s">
        <v>2</v>
      </c>
      <c r="C73" s="13" t="s">
        <v>1355</v>
      </c>
      <c r="D73" s="13" t="s">
        <v>140</v>
      </c>
      <c r="E73" s="13" t="s">
        <v>168</v>
      </c>
      <c r="F73" s="2" t="s">
        <v>227</v>
      </c>
      <c r="G73" s="2">
        <v>1</v>
      </c>
      <c r="H73" s="2" t="s">
        <v>557</v>
      </c>
      <c r="I73" s="2" t="s">
        <v>546</v>
      </c>
      <c r="J73" s="10">
        <v>2</v>
      </c>
      <c r="K73" s="6">
        <v>2.1</v>
      </c>
      <c r="L73" s="13" t="s">
        <v>444</v>
      </c>
      <c r="M73" s="2" t="s">
        <v>565</v>
      </c>
      <c r="N73" s="13" t="s">
        <v>526</v>
      </c>
      <c r="O73" s="13" t="s">
        <v>2</v>
      </c>
      <c r="P73" s="2" t="s">
        <v>1385</v>
      </c>
      <c r="Q73" s="10">
        <v>2</v>
      </c>
      <c r="T73" s="20">
        <v>50</v>
      </c>
      <c r="U73" s="20">
        <v>8</v>
      </c>
      <c r="V73" s="20">
        <v>0</v>
      </c>
      <c r="W73" s="48">
        <f>T73+U73/20+V73/240</f>
        <v>50.4</v>
      </c>
      <c r="X73" s="48">
        <f aca="true" t="shared" si="43" ref="X73:X79">W73/Q73</f>
        <v>25.2</v>
      </c>
      <c r="Z73" s="24">
        <f aca="true" t="shared" si="44" ref="Z73:Z79">X73/12</f>
        <v>2.1</v>
      </c>
      <c r="AA73">
        <v>25</v>
      </c>
      <c r="AB73">
        <v>4</v>
      </c>
      <c r="AC73">
        <v>0</v>
      </c>
      <c r="AD73" s="48">
        <f aca="true" t="shared" si="45" ref="AD73:AD79">AA73+AB73/20+AC73/240</f>
        <v>25.2</v>
      </c>
      <c r="AH73" s="24">
        <f aca="true" t="shared" si="46" ref="AH73:AH79">Q73*Z73</f>
        <v>4.2</v>
      </c>
      <c r="AL73" s="6">
        <f aca="true" t="shared" si="47" ref="AL73:AL79">1*Z73</f>
        <v>2.1</v>
      </c>
      <c r="AM73" s="38"/>
      <c r="AO73" s="38"/>
      <c r="AP73" s="38"/>
      <c r="AQ73" s="38"/>
      <c r="BB73" s="6">
        <v>2.1</v>
      </c>
      <c r="BE73" s="37"/>
      <c r="BF73" s="37"/>
      <c r="BG73" s="37"/>
      <c r="BI73" s="48">
        <f aca="true" t="shared" si="48" ref="BI73:BI79">AL73+BH73</f>
        <v>2.1</v>
      </c>
      <c r="BL73" s="22"/>
      <c r="BM73" s="37"/>
      <c r="BN73" s="37"/>
      <c r="BO73" s="39"/>
      <c r="BP73" s="48">
        <f aca="true" t="shared" si="49" ref="BP73:BP79">BQ73*Q73</f>
        <v>50.400000000000006</v>
      </c>
      <c r="BQ73" s="48">
        <f aca="true" t="shared" si="50" ref="BQ73:BQ79">(BI73+BN73/Q73)*12</f>
        <v>25.200000000000003</v>
      </c>
      <c r="CB73">
        <f aca="true" t="shared" si="51" ref="CB73:CB80">1*A73</f>
        <v>1360</v>
      </c>
      <c r="CC73" s="2" t="s">
        <v>565</v>
      </c>
    </row>
    <row r="74" spans="1:81" ht="12.75">
      <c r="A74" s="14">
        <v>1360</v>
      </c>
      <c r="B74" s="13" t="s">
        <v>2</v>
      </c>
      <c r="C74" s="13" t="s">
        <v>1355</v>
      </c>
      <c r="D74" s="13" t="s">
        <v>140</v>
      </c>
      <c r="E74" s="13" t="s">
        <v>168</v>
      </c>
      <c r="F74" s="2" t="s">
        <v>228</v>
      </c>
      <c r="G74" s="2">
        <v>1</v>
      </c>
      <c r="H74" s="2" t="s">
        <v>557</v>
      </c>
      <c r="I74" s="2" t="s">
        <v>546</v>
      </c>
      <c r="J74" s="10">
        <v>2</v>
      </c>
      <c r="K74" s="6">
        <v>2.0500000000000003</v>
      </c>
      <c r="L74" s="13" t="s">
        <v>444</v>
      </c>
      <c r="M74" s="2" t="s">
        <v>565</v>
      </c>
      <c r="N74" s="13" t="s">
        <v>526</v>
      </c>
      <c r="O74" s="13" t="s">
        <v>2</v>
      </c>
      <c r="P74" s="2" t="s">
        <v>1385</v>
      </c>
      <c r="Q74" s="10">
        <v>2</v>
      </c>
      <c r="T74" s="20">
        <v>49</v>
      </c>
      <c r="U74" s="20">
        <v>4</v>
      </c>
      <c r="V74" s="20">
        <v>0</v>
      </c>
      <c r="W74" s="48">
        <f>T74+U74/20+V74/240</f>
        <v>49.2</v>
      </c>
      <c r="X74" s="48">
        <f t="shared" si="43"/>
        <v>24.6</v>
      </c>
      <c r="Z74" s="24">
        <f t="shared" si="44"/>
        <v>2.0500000000000003</v>
      </c>
      <c r="AA74">
        <v>24</v>
      </c>
      <c r="AB74">
        <v>12</v>
      </c>
      <c r="AC74">
        <v>0</v>
      </c>
      <c r="AD74" s="48">
        <f t="shared" si="45"/>
        <v>24.6</v>
      </c>
      <c r="AH74" s="24">
        <f t="shared" si="46"/>
        <v>4.1000000000000005</v>
      </c>
      <c r="AL74" s="6">
        <f t="shared" si="47"/>
        <v>2.0500000000000003</v>
      </c>
      <c r="AM74" s="38"/>
      <c r="AO74" s="38"/>
      <c r="AP74" s="38"/>
      <c r="AQ74" s="38"/>
      <c r="BB74" s="6">
        <v>2.0500000000000003</v>
      </c>
      <c r="BE74" s="37"/>
      <c r="BF74" s="37"/>
      <c r="BG74" s="37"/>
      <c r="BI74" s="48">
        <f t="shared" si="48"/>
        <v>2.0500000000000003</v>
      </c>
      <c r="BL74" s="22"/>
      <c r="BM74" s="37"/>
      <c r="BN74" s="37"/>
      <c r="BO74" s="39"/>
      <c r="BP74" s="48">
        <f t="shared" si="49"/>
        <v>49.2</v>
      </c>
      <c r="BQ74" s="48">
        <f t="shared" si="50"/>
        <v>24.6</v>
      </c>
      <c r="CB74">
        <f t="shared" si="51"/>
        <v>1360</v>
      </c>
      <c r="CC74" s="2" t="s">
        <v>565</v>
      </c>
    </row>
    <row r="75" spans="1:82" ht="12.75">
      <c r="A75" s="14">
        <v>1360</v>
      </c>
      <c r="B75" s="13" t="s">
        <v>2</v>
      </c>
      <c r="C75" s="13" t="s">
        <v>1355</v>
      </c>
      <c r="D75" s="13" t="s">
        <v>140</v>
      </c>
      <c r="E75" s="13" t="s">
        <v>168</v>
      </c>
      <c r="F75" s="2" t="s">
        <v>229</v>
      </c>
      <c r="G75" s="2">
        <v>1</v>
      </c>
      <c r="H75" s="2" t="s">
        <v>557</v>
      </c>
      <c r="I75" s="2" t="s">
        <v>545</v>
      </c>
      <c r="J75" s="10">
        <v>2</v>
      </c>
      <c r="K75" s="6">
        <v>2.1</v>
      </c>
      <c r="L75" s="13" t="s">
        <v>444</v>
      </c>
      <c r="M75" s="2" t="s">
        <v>577</v>
      </c>
      <c r="N75" s="13" t="s">
        <v>526</v>
      </c>
      <c r="O75" s="13" t="s">
        <v>1282</v>
      </c>
      <c r="P75" s="2" t="s">
        <v>1385</v>
      </c>
      <c r="Q75" s="10">
        <v>2</v>
      </c>
      <c r="W75" s="48">
        <f>(100+16/20)/2</f>
        <v>50.4</v>
      </c>
      <c r="X75" s="48">
        <f t="shared" si="43"/>
        <v>25.2</v>
      </c>
      <c r="Z75" s="24">
        <f t="shared" si="44"/>
        <v>2.1</v>
      </c>
      <c r="AA75">
        <v>25</v>
      </c>
      <c r="AB75">
        <v>4</v>
      </c>
      <c r="AC75">
        <v>0</v>
      </c>
      <c r="AD75" s="48">
        <f t="shared" si="45"/>
        <v>25.2</v>
      </c>
      <c r="AH75" s="24">
        <f t="shared" si="46"/>
        <v>4.2</v>
      </c>
      <c r="AL75" s="6">
        <f t="shared" si="47"/>
        <v>2.1</v>
      </c>
      <c r="AM75" s="38"/>
      <c r="AO75" s="38"/>
      <c r="AP75" s="38"/>
      <c r="AQ75" s="38"/>
      <c r="BB75" s="6">
        <v>2.1</v>
      </c>
      <c r="BE75" s="37"/>
      <c r="BF75" s="37"/>
      <c r="BG75" s="37"/>
      <c r="BI75" s="48">
        <f t="shared" si="48"/>
        <v>2.1</v>
      </c>
      <c r="BL75" s="22"/>
      <c r="BM75" s="37"/>
      <c r="BN75" s="37"/>
      <c r="BO75" s="39"/>
      <c r="BP75" s="48">
        <f t="shared" si="49"/>
        <v>50.400000000000006</v>
      </c>
      <c r="BQ75" s="48">
        <f t="shared" si="50"/>
        <v>25.200000000000003</v>
      </c>
      <c r="CB75">
        <f t="shared" si="51"/>
        <v>1360</v>
      </c>
      <c r="CC75" s="2" t="s">
        <v>577</v>
      </c>
      <c r="CD75" t="s">
        <v>61</v>
      </c>
    </row>
    <row r="76" spans="1:81" ht="12.75">
      <c r="A76" s="14">
        <v>1360</v>
      </c>
      <c r="B76" s="13" t="s">
        <v>2</v>
      </c>
      <c r="C76" s="13" t="s">
        <v>1355</v>
      </c>
      <c r="D76" s="13" t="s">
        <v>140</v>
      </c>
      <c r="E76" s="13" t="s">
        <v>168</v>
      </c>
      <c r="F76" s="2" t="s">
        <v>230</v>
      </c>
      <c r="G76" s="2">
        <v>1</v>
      </c>
      <c r="H76" s="2" t="s">
        <v>557</v>
      </c>
      <c r="I76" s="2" t="s">
        <v>542</v>
      </c>
      <c r="J76" s="10">
        <v>2</v>
      </c>
      <c r="K76" s="6">
        <v>2.1</v>
      </c>
      <c r="L76" s="13" t="s">
        <v>444</v>
      </c>
      <c r="M76" s="2" t="s">
        <v>572</v>
      </c>
      <c r="N76" s="13" t="s">
        <v>524</v>
      </c>
      <c r="O76" s="13" t="s">
        <v>1071</v>
      </c>
      <c r="P76" s="2" t="s">
        <v>1385</v>
      </c>
      <c r="Q76" s="10">
        <v>2</v>
      </c>
      <c r="W76" s="48">
        <v>50.4</v>
      </c>
      <c r="X76" s="48">
        <f t="shared" si="43"/>
        <v>25.2</v>
      </c>
      <c r="Z76" s="24">
        <f t="shared" si="44"/>
        <v>2.1</v>
      </c>
      <c r="AA76">
        <v>25</v>
      </c>
      <c r="AB76">
        <v>4</v>
      </c>
      <c r="AC76">
        <v>0</v>
      </c>
      <c r="AD76" s="48">
        <f t="shared" si="45"/>
        <v>25.2</v>
      </c>
      <c r="AH76" s="24">
        <f t="shared" si="46"/>
        <v>4.2</v>
      </c>
      <c r="AL76" s="6">
        <f t="shared" si="47"/>
        <v>2.1</v>
      </c>
      <c r="AM76" s="38"/>
      <c r="AO76" s="38"/>
      <c r="AP76" s="38"/>
      <c r="AQ76" s="38"/>
      <c r="BB76" s="6">
        <v>2.1</v>
      </c>
      <c r="BE76" s="37"/>
      <c r="BF76" s="37"/>
      <c r="BG76" s="37"/>
      <c r="BI76" s="48">
        <f t="shared" si="48"/>
        <v>2.1</v>
      </c>
      <c r="BL76" s="22"/>
      <c r="BM76" s="37"/>
      <c r="BN76" s="37"/>
      <c r="BO76" s="39"/>
      <c r="BP76" s="48">
        <f t="shared" si="49"/>
        <v>50.400000000000006</v>
      </c>
      <c r="BQ76" s="48">
        <f t="shared" si="50"/>
        <v>25.200000000000003</v>
      </c>
      <c r="CB76">
        <f t="shared" si="51"/>
        <v>1360</v>
      </c>
      <c r="CC76" s="2" t="s">
        <v>572</v>
      </c>
    </row>
    <row r="77" spans="1:81" ht="12.75">
      <c r="A77" s="14">
        <v>1360</v>
      </c>
      <c r="B77" s="13" t="s">
        <v>2</v>
      </c>
      <c r="C77" s="13" t="s">
        <v>1355</v>
      </c>
      <c r="D77" s="13" t="s">
        <v>140</v>
      </c>
      <c r="E77" s="13" t="s">
        <v>168</v>
      </c>
      <c r="F77" s="2" t="s">
        <v>231</v>
      </c>
      <c r="G77" s="2">
        <v>1</v>
      </c>
      <c r="H77" s="2" t="s">
        <v>557</v>
      </c>
      <c r="I77" s="2" t="s">
        <v>544</v>
      </c>
      <c r="J77" s="10">
        <v>2</v>
      </c>
      <c r="K77" s="6">
        <v>2.25</v>
      </c>
      <c r="L77" s="13" t="s">
        <v>444</v>
      </c>
      <c r="M77" s="2" t="s">
        <v>565</v>
      </c>
      <c r="N77" s="13" t="s">
        <v>526</v>
      </c>
      <c r="O77" s="13" t="s">
        <v>2</v>
      </c>
      <c r="P77" s="2" t="s">
        <v>1385</v>
      </c>
      <c r="Q77" s="10">
        <v>2</v>
      </c>
      <c r="T77" s="20">
        <v>54</v>
      </c>
      <c r="U77" s="20">
        <v>0</v>
      </c>
      <c r="V77" s="20">
        <v>0</v>
      </c>
      <c r="W77" s="48">
        <f>T77+U77/20+V77/240</f>
        <v>54</v>
      </c>
      <c r="X77" s="48">
        <f t="shared" si="43"/>
        <v>27</v>
      </c>
      <c r="Z77" s="24">
        <f t="shared" si="44"/>
        <v>2.25</v>
      </c>
      <c r="AA77">
        <v>27</v>
      </c>
      <c r="AB77">
        <v>0</v>
      </c>
      <c r="AC77">
        <v>0</v>
      </c>
      <c r="AD77" s="48">
        <f t="shared" si="45"/>
        <v>27</v>
      </c>
      <c r="AH77" s="24">
        <f t="shared" si="46"/>
        <v>4.5</v>
      </c>
      <c r="AL77" s="6">
        <f t="shared" si="47"/>
        <v>2.25</v>
      </c>
      <c r="AM77" s="38"/>
      <c r="AO77" s="38"/>
      <c r="AP77" s="38"/>
      <c r="AQ77" s="38"/>
      <c r="AZ77" s="7"/>
      <c r="BB77" s="6">
        <v>2.25</v>
      </c>
      <c r="BE77" s="37"/>
      <c r="BF77" s="37"/>
      <c r="BG77" s="37"/>
      <c r="BI77" s="48">
        <f t="shared" si="48"/>
        <v>2.25</v>
      </c>
      <c r="BL77" s="22"/>
      <c r="BM77" s="37"/>
      <c r="BN77" s="37"/>
      <c r="BO77" s="39"/>
      <c r="BP77" s="48">
        <f t="shared" si="49"/>
        <v>54</v>
      </c>
      <c r="BQ77" s="48">
        <f t="shared" si="50"/>
        <v>27</v>
      </c>
      <c r="CB77">
        <f t="shared" si="51"/>
        <v>1360</v>
      </c>
      <c r="CC77" s="2" t="s">
        <v>565</v>
      </c>
    </row>
    <row r="78" spans="1:81" ht="12.75">
      <c r="A78" s="14">
        <v>1360</v>
      </c>
      <c r="B78" s="13" t="s">
        <v>2</v>
      </c>
      <c r="C78" s="13" t="s">
        <v>1355</v>
      </c>
      <c r="D78" s="13" t="s">
        <v>140</v>
      </c>
      <c r="E78" s="13" t="s">
        <v>168</v>
      </c>
      <c r="F78" s="2" t="s">
        <v>232</v>
      </c>
      <c r="G78" s="2">
        <v>1</v>
      </c>
      <c r="H78" s="2" t="s">
        <v>557</v>
      </c>
      <c r="I78" s="2" t="s">
        <v>990</v>
      </c>
      <c r="J78" s="10">
        <v>1</v>
      </c>
      <c r="K78" s="6">
        <v>2.5500000000000003</v>
      </c>
      <c r="L78" s="13" t="s">
        <v>444</v>
      </c>
      <c r="M78" s="2" t="s">
        <v>568</v>
      </c>
      <c r="N78" s="13" t="s">
        <v>526</v>
      </c>
      <c r="O78" s="13" t="s">
        <v>871</v>
      </c>
      <c r="P78" s="2" t="s">
        <v>1385</v>
      </c>
      <c r="Q78" s="10">
        <v>1</v>
      </c>
      <c r="T78" s="20">
        <v>30</v>
      </c>
      <c r="U78" s="20">
        <v>12</v>
      </c>
      <c r="V78" s="20">
        <v>0</v>
      </c>
      <c r="W78" s="48">
        <f>T78+U78/20+V78/240</f>
        <v>30.6</v>
      </c>
      <c r="X78" s="48">
        <f t="shared" si="43"/>
        <v>30.6</v>
      </c>
      <c r="Z78" s="24">
        <f t="shared" si="44"/>
        <v>2.5500000000000003</v>
      </c>
      <c r="AA78">
        <v>30</v>
      </c>
      <c r="AB78">
        <v>12</v>
      </c>
      <c r="AC78">
        <v>0</v>
      </c>
      <c r="AD78" s="48">
        <f t="shared" si="45"/>
        <v>30.6</v>
      </c>
      <c r="AH78" s="24">
        <f t="shared" si="46"/>
        <v>2.5500000000000003</v>
      </c>
      <c r="AL78" s="6">
        <f t="shared" si="47"/>
        <v>2.5500000000000003</v>
      </c>
      <c r="AM78" s="38"/>
      <c r="AO78" s="38"/>
      <c r="AP78" s="38"/>
      <c r="AQ78" s="38"/>
      <c r="BB78" s="6">
        <v>2.5500000000000003</v>
      </c>
      <c r="BC78" s="7"/>
      <c r="BE78" s="37"/>
      <c r="BF78" s="37"/>
      <c r="BG78" s="37"/>
      <c r="BI78" s="48">
        <f t="shared" si="48"/>
        <v>2.5500000000000003</v>
      </c>
      <c r="BL78" s="22"/>
      <c r="BM78" s="37"/>
      <c r="BN78" s="37"/>
      <c r="BO78" s="39"/>
      <c r="BP78" s="48">
        <f t="shared" si="49"/>
        <v>30.6</v>
      </c>
      <c r="BQ78" s="48">
        <f t="shared" si="50"/>
        <v>30.6</v>
      </c>
      <c r="CB78">
        <f t="shared" si="51"/>
        <v>1360</v>
      </c>
      <c r="CC78" s="2" t="s">
        <v>568</v>
      </c>
    </row>
    <row r="79" spans="1:81" ht="12.75">
      <c r="A79" s="14">
        <v>1360</v>
      </c>
      <c r="B79" s="13" t="s">
        <v>2</v>
      </c>
      <c r="C79" s="13" t="s">
        <v>1355</v>
      </c>
      <c r="D79" s="13" t="s">
        <v>140</v>
      </c>
      <c r="E79" s="13" t="s">
        <v>168</v>
      </c>
      <c r="F79" s="2" t="s">
        <v>233</v>
      </c>
      <c r="G79" s="2">
        <v>1</v>
      </c>
      <c r="H79" s="2" t="s">
        <v>557</v>
      </c>
      <c r="I79" s="2" t="s">
        <v>990</v>
      </c>
      <c r="J79" s="10">
        <v>1</v>
      </c>
      <c r="K79" s="6">
        <v>2.4</v>
      </c>
      <c r="L79" s="13" t="s">
        <v>444</v>
      </c>
      <c r="M79" s="2" t="s">
        <v>568</v>
      </c>
      <c r="N79" s="13" t="s">
        <v>526</v>
      </c>
      <c r="O79" s="13" t="s">
        <v>871</v>
      </c>
      <c r="P79" s="2" t="s">
        <v>1385</v>
      </c>
      <c r="Q79" s="10">
        <v>1</v>
      </c>
      <c r="T79" s="20">
        <v>28</v>
      </c>
      <c r="U79" s="20">
        <v>16</v>
      </c>
      <c r="V79" s="20">
        <v>0</v>
      </c>
      <c r="W79" s="48">
        <f>T79+U79/20+V79/240</f>
        <v>28.8</v>
      </c>
      <c r="X79" s="48">
        <f t="shared" si="43"/>
        <v>28.8</v>
      </c>
      <c r="Z79" s="24">
        <f t="shared" si="44"/>
        <v>2.4</v>
      </c>
      <c r="AA79">
        <v>28</v>
      </c>
      <c r="AB79">
        <v>16</v>
      </c>
      <c r="AC79">
        <v>0</v>
      </c>
      <c r="AD79" s="48">
        <f t="shared" si="45"/>
        <v>28.8</v>
      </c>
      <c r="AH79" s="24">
        <f t="shared" si="46"/>
        <v>2.4</v>
      </c>
      <c r="AL79" s="6">
        <f t="shared" si="47"/>
        <v>2.4</v>
      </c>
      <c r="AM79" s="38"/>
      <c r="AO79" s="38"/>
      <c r="AP79" s="38"/>
      <c r="AQ79" s="38"/>
      <c r="BB79" s="6">
        <v>2.4</v>
      </c>
      <c r="BC79" s="7"/>
      <c r="BE79" s="37"/>
      <c r="BF79" s="37"/>
      <c r="BG79" s="37"/>
      <c r="BI79" s="48">
        <f t="shared" si="48"/>
        <v>2.4</v>
      </c>
      <c r="BL79" s="22"/>
      <c r="BM79" s="37"/>
      <c r="BN79" s="37"/>
      <c r="BO79" s="39"/>
      <c r="BP79" s="48">
        <f t="shared" si="49"/>
        <v>28.799999999999997</v>
      </c>
      <c r="BQ79" s="48">
        <f t="shared" si="50"/>
        <v>28.799999999999997</v>
      </c>
      <c r="CB79">
        <f t="shared" si="51"/>
        <v>1360</v>
      </c>
      <c r="CC79" s="2" t="s">
        <v>568</v>
      </c>
    </row>
    <row r="80" spans="1:81" ht="12.75">
      <c r="A80" s="14">
        <v>1360</v>
      </c>
      <c r="B80" s="13" t="s">
        <v>2</v>
      </c>
      <c r="C80" s="13" t="s">
        <v>1355</v>
      </c>
      <c r="D80" s="13" t="s">
        <v>140</v>
      </c>
      <c r="E80" s="13" t="s">
        <v>168</v>
      </c>
      <c r="F80" s="2" t="s">
        <v>234</v>
      </c>
      <c r="G80" s="2">
        <v>1</v>
      </c>
      <c r="H80" s="2" t="s">
        <v>2</v>
      </c>
      <c r="I80" s="2" t="s">
        <v>843</v>
      </c>
      <c r="L80" s="13" t="s">
        <v>444</v>
      </c>
      <c r="M80" s="2" t="s">
        <v>838</v>
      </c>
      <c r="N80" s="13" t="s">
        <v>1523</v>
      </c>
      <c r="O80" s="13" t="s">
        <v>1278</v>
      </c>
      <c r="P80" s="2" t="s">
        <v>1385</v>
      </c>
      <c r="R80" s="10">
        <v>3.5</v>
      </c>
      <c r="T80" s="20">
        <v>2</v>
      </c>
      <c r="U80" s="20">
        <v>16</v>
      </c>
      <c r="V80" s="20">
        <v>0</v>
      </c>
      <c r="W80" s="48">
        <f>T80+U80/20+V80/240</f>
        <v>2.8</v>
      </c>
      <c r="X80" s="48"/>
      <c r="Y80" s="24">
        <f>(W80*20)/R80</f>
        <v>16</v>
      </c>
      <c r="AD80" s="48"/>
      <c r="AM80" s="38">
        <f>Y80/12</f>
        <v>1.3333333333333333</v>
      </c>
      <c r="AO80" s="38"/>
      <c r="AP80" s="38"/>
      <c r="AQ80" s="38"/>
      <c r="BC80" s="7"/>
      <c r="BE80" s="37"/>
      <c r="BF80" s="37"/>
      <c r="BG80" s="37"/>
      <c r="BL80" s="22"/>
      <c r="BM80" s="37"/>
      <c r="BN80" s="37"/>
      <c r="BO80" s="39"/>
      <c r="CB80">
        <f t="shared" si="51"/>
        <v>1360</v>
      </c>
      <c r="CC80" s="2" t="s">
        <v>838</v>
      </c>
    </row>
    <row r="81" spans="1:81" ht="12.75">
      <c r="A81" s="14"/>
      <c r="E81" s="13"/>
      <c r="F81" s="2"/>
      <c r="G81" s="2"/>
      <c r="M81" s="2"/>
      <c r="W81" s="48"/>
      <c r="X81" s="48"/>
      <c r="AD81" s="48"/>
      <c r="BE81" s="37"/>
      <c r="BF81" s="37"/>
      <c r="BG81" s="37"/>
      <c r="BL81" s="22"/>
      <c r="BM81" s="37"/>
      <c r="BN81" s="37"/>
      <c r="BO81" s="39"/>
      <c r="CC81" s="2"/>
    </row>
    <row r="82" spans="1:81" ht="12.75">
      <c r="A82" s="14">
        <v>1361</v>
      </c>
      <c r="B82" s="13" t="s">
        <v>57</v>
      </c>
      <c r="C82" s="13" t="s">
        <v>1355</v>
      </c>
      <c r="D82" s="13" t="s">
        <v>141</v>
      </c>
      <c r="E82" s="13" t="s">
        <v>164</v>
      </c>
      <c r="F82" s="2" t="s">
        <v>235</v>
      </c>
      <c r="G82" s="2">
        <v>1</v>
      </c>
      <c r="H82" s="2" t="s">
        <v>2</v>
      </c>
      <c r="I82" s="2" t="s">
        <v>1448</v>
      </c>
      <c r="J82" s="10">
        <v>3</v>
      </c>
      <c r="K82" s="6">
        <v>1.7000000000000002</v>
      </c>
      <c r="L82" s="13" t="s">
        <v>444</v>
      </c>
      <c r="M82" s="2" t="s">
        <v>1464</v>
      </c>
      <c r="N82" s="13" t="s">
        <v>1424</v>
      </c>
      <c r="O82" s="13" t="s">
        <v>1424</v>
      </c>
      <c r="P82" s="2" t="s">
        <v>1593</v>
      </c>
      <c r="Q82" s="10">
        <v>3</v>
      </c>
      <c r="T82" s="20">
        <v>61</v>
      </c>
      <c r="U82" s="20">
        <v>4</v>
      </c>
      <c r="V82" s="20">
        <v>0</v>
      </c>
      <c r="W82" s="48">
        <f aca="true" t="shared" si="52" ref="W82:W87">T82+U82/20+V82/240</f>
        <v>61.2</v>
      </c>
      <c r="X82" s="48">
        <f>W82/Q82</f>
        <v>20.400000000000002</v>
      </c>
      <c r="Z82" s="24">
        <f>X82/12</f>
        <v>1.7000000000000002</v>
      </c>
      <c r="AA82">
        <v>20</v>
      </c>
      <c r="AB82">
        <v>8</v>
      </c>
      <c r="AC82">
        <v>0</v>
      </c>
      <c r="AD82" s="48">
        <f>AA82+AB82/20+AC82/240</f>
        <v>20.4</v>
      </c>
      <c r="AH82" s="24">
        <f>Q82*Z82</f>
        <v>5.1000000000000005</v>
      </c>
      <c r="AL82" s="6">
        <f>1*Z82</f>
        <v>1.7000000000000002</v>
      </c>
      <c r="AM82" s="38"/>
      <c r="AO82" s="38"/>
      <c r="AP82" s="38"/>
      <c r="AQ82" s="38"/>
      <c r="AZ82" s="7"/>
      <c r="BE82" s="37"/>
      <c r="BF82" s="37"/>
      <c r="BG82" s="37"/>
      <c r="BI82" s="48">
        <f>AL82+BH82</f>
        <v>1.7000000000000002</v>
      </c>
      <c r="BL82" s="22"/>
      <c r="BM82" s="37"/>
      <c r="BN82" s="37"/>
      <c r="BO82" s="39"/>
      <c r="BP82" s="48">
        <f>BQ82*Q82</f>
        <v>61.2</v>
      </c>
      <c r="BQ82" s="48">
        <f>(BI82+BN82/Q82)*12</f>
        <v>20.400000000000002</v>
      </c>
      <c r="CB82">
        <f aca="true" t="shared" si="53" ref="CB82:CB87">1*A82</f>
        <v>1361</v>
      </c>
      <c r="CC82" s="2" t="s">
        <v>1464</v>
      </c>
    </row>
    <row r="83" spans="1:81" ht="12.75">
      <c r="A83" s="14">
        <v>1361</v>
      </c>
      <c r="B83" s="13" t="s">
        <v>57</v>
      </c>
      <c r="C83" s="13" t="s">
        <v>1355</v>
      </c>
      <c r="D83" s="13" t="s">
        <v>141</v>
      </c>
      <c r="E83" s="13" t="s">
        <v>164</v>
      </c>
      <c r="F83" s="2" t="s">
        <v>246</v>
      </c>
      <c r="G83" s="2">
        <v>1</v>
      </c>
      <c r="H83" s="2" t="s">
        <v>557</v>
      </c>
      <c r="I83" s="2" t="s">
        <v>1667</v>
      </c>
      <c r="J83" s="10">
        <v>1</v>
      </c>
      <c r="K83" s="6">
        <v>3.1</v>
      </c>
      <c r="L83" s="13" t="s">
        <v>444</v>
      </c>
      <c r="M83" s="2" t="s">
        <v>567</v>
      </c>
      <c r="N83" s="13" t="s">
        <v>526</v>
      </c>
      <c r="O83" s="13" t="s">
        <v>874</v>
      </c>
      <c r="P83" s="2" t="s">
        <v>1593</v>
      </c>
      <c r="Q83" s="10">
        <v>1</v>
      </c>
      <c r="T83" s="20">
        <v>37</v>
      </c>
      <c r="U83" s="20">
        <v>4</v>
      </c>
      <c r="V83" s="20">
        <v>0</v>
      </c>
      <c r="W83" s="48">
        <f t="shared" si="52"/>
        <v>37.2</v>
      </c>
      <c r="X83" s="48">
        <f>W83/Q83</f>
        <v>37.2</v>
      </c>
      <c r="Z83" s="24">
        <f>X83/12</f>
        <v>3.1</v>
      </c>
      <c r="AA83">
        <v>37</v>
      </c>
      <c r="AB83">
        <v>4</v>
      </c>
      <c r="AC83">
        <v>0</v>
      </c>
      <c r="AD83" s="48">
        <f>AA83+AB83/20+AC83/240</f>
        <v>37.2</v>
      </c>
      <c r="AH83" s="24">
        <f>Q83*Z83</f>
        <v>3.1</v>
      </c>
      <c r="AL83" s="6">
        <f>1*Z83</f>
        <v>3.1</v>
      </c>
      <c r="AM83" s="38"/>
      <c r="AO83" s="38"/>
      <c r="AP83" s="38"/>
      <c r="AQ83" s="38"/>
      <c r="BC83" s="7"/>
      <c r="BE83" s="37"/>
      <c r="BF83" s="37"/>
      <c r="BG83" s="37"/>
      <c r="BI83" s="48">
        <f>AL83+BH83</f>
        <v>3.1</v>
      </c>
      <c r="BL83" s="22"/>
      <c r="BM83" s="37"/>
      <c r="BN83" s="37"/>
      <c r="BO83" s="39"/>
      <c r="BP83" s="48">
        <f>BQ83*Q83</f>
        <v>37.2</v>
      </c>
      <c r="BQ83" s="48">
        <f>(BI83+BN83/Q83)*12</f>
        <v>37.2</v>
      </c>
      <c r="CB83">
        <f t="shared" si="53"/>
        <v>1361</v>
      </c>
      <c r="CC83" s="2" t="s">
        <v>567</v>
      </c>
    </row>
    <row r="84" spans="1:81" ht="12.75">
      <c r="A84" s="14">
        <v>1361</v>
      </c>
      <c r="B84" s="13" t="s">
        <v>57</v>
      </c>
      <c r="C84" s="13" t="s">
        <v>1355</v>
      </c>
      <c r="D84" s="13" t="s">
        <v>141</v>
      </c>
      <c r="E84" s="13" t="s">
        <v>164</v>
      </c>
      <c r="F84" s="2" t="s">
        <v>253</v>
      </c>
      <c r="G84" s="2">
        <v>1</v>
      </c>
      <c r="H84" s="2" t="s">
        <v>557</v>
      </c>
      <c r="I84" s="2" t="s">
        <v>1667</v>
      </c>
      <c r="J84" s="10">
        <v>1</v>
      </c>
      <c r="K84" s="6">
        <v>2.9</v>
      </c>
      <c r="L84" s="13" t="s">
        <v>444</v>
      </c>
      <c r="M84" s="2" t="s">
        <v>567</v>
      </c>
      <c r="N84" s="13" t="s">
        <v>526</v>
      </c>
      <c r="O84" s="13" t="s">
        <v>874</v>
      </c>
      <c r="P84" s="2" t="s">
        <v>1593</v>
      </c>
      <c r="Q84" s="10">
        <v>1</v>
      </c>
      <c r="T84" s="20">
        <v>34</v>
      </c>
      <c r="U84" s="20">
        <v>16</v>
      </c>
      <c r="V84" s="20">
        <v>0</v>
      </c>
      <c r="W84" s="48">
        <f t="shared" si="52"/>
        <v>34.8</v>
      </c>
      <c r="X84" s="48">
        <f>W84/Q84</f>
        <v>34.8</v>
      </c>
      <c r="Z84" s="24">
        <f>X84/12</f>
        <v>2.9</v>
      </c>
      <c r="AA84">
        <v>34</v>
      </c>
      <c r="AB84">
        <v>16</v>
      </c>
      <c r="AC84">
        <v>0</v>
      </c>
      <c r="AD84" s="48">
        <f>AA84+AB84/20+AC84/240</f>
        <v>34.8</v>
      </c>
      <c r="AH84" s="24">
        <f>Q84*Z84</f>
        <v>2.9</v>
      </c>
      <c r="AL84" s="6">
        <f>1*Z84</f>
        <v>2.9</v>
      </c>
      <c r="AM84" s="38"/>
      <c r="AO84" s="38"/>
      <c r="AP84" s="38"/>
      <c r="AQ84" s="38"/>
      <c r="BC84" s="7"/>
      <c r="BE84" s="37"/>
      <c r="BF84" s="37"/>
      <c r="BG84" s="37"/>
      <c r="BI84" s="48">
        <f>AL84+BH84</f>
        <v>2.9</v>
      </c>
      <c r="BL84" s="22"/>
      <c r="BM84" s="37"/>
      <c r="BN84" s="37"/>
      <c r="BO84" s="39"/>
      <c r="BP84" s="48">
        <f>BQ84*Q84</f>
        <v>34.8</v>
      </c>
      <c r="BQ84" s="48">
        <f>(BI84+BN84/Q84)*12</f>
        <v>34.8</v>
      </c>
      <c r="CB84">
        <f t="shared" si="53"/>
        <v>1361</v>
      </c>
      <c r="CC84" s="2" t="s">
        <v>567</v>
      </c>
    </row>
    <row r="85" spans="1:81" ht="12.75">
      <c r="A85" s="14">
        <v>1361</v>
      </c>
      <c r="B85" s="13" t="s">
        <v>57</v>
      </c>
      <c r="C85" s="13" t="s">
        <v>1355</v>
      </c>
      <c r="D85" s="13" t="s">
        <v>141</v>
      </c>
      <c r="E85" s="13" t="s">
        <v>164</v>
      </c>
      <c r="F85" s="2" t="s">
        <v>254</v>
      </c>
      <c r="G85" s="2">
        <v>1</v>
      </c>
      <c r="H85" s="2" t="s">
        <v>557</v>
      </c>
      <c r="I85" s="2" t="s">
        <v>814</v>
      </c>
      <c r="L85" s="13" t="s">
        <v>444</v>
      </c>
      <c r="M85" s="2" t="s">
        <v>804</v>
      </c>
      <c r="N85" s="13" t="s">
        <v>648</v>
      </c>
      <c r="O85" s="13" t="s">
        <v>2</v>
      </c>
      <c r="P85" s="2" t="s">
        <v>676</v>
      </c>
      <c r="R85" s="10">
        <v>24</v>
      </c>
      <c r="T85" s="20">
        <v>30</v>
      </c>
      <c r="U85" s="20">
        <v>0</v>
      </c>
      <c r="V85" s="20">
        <v>0</v>
      </c>
      <c r="W85" s="48">
        <f t="shared" si="52"/>
        <v>30</v>
      </c>
      <c r="Y85" s="24">
        <f>(W85*20)/R85</f>
        <v>25</v>
      </c>
      <c r="AM85" s="38">
        <f>Y85/12</f>
        <v>2.0833333333333335</v>
      </c>
      <c r="AO85" s="38"/>
      <c r="AP85" s="38"/>
      <c r="AQ85" s="38"/>
      <c r="BC85" s="7"/>
      <c r="BE85" s="37"/>
      <c r="BF85" s="37"/>
      <c r="BG85" s="37"/>
      <c r="BL85" s="22"/>
      <c r="BM85" s="37"/>
      <c r="BN85" s="37"/>
      <c r="BO85" s="39"/>
      <c r="BQ85" s="48"/>
      <c r="CB85">
        <f t="shared" si="53"/>
        <v>1361</v>
      </c>
      <c r="CC85" s="2" t="s">
        <v>804</v>
      </c>
    </row>
    <row r="86" spans="1:82" ht="12.75">
      <c r="A86" s="14">
        <v>1361</v>
      </c>
      <c r="B86" s="13" t="s">
        <v>57</v>
      </c>
      <c r="C86" s="13" t="s">
        <v>1355</v>
      </c>
      <c r="D86" s="13" t="s">
        <v>141</v>
      </c>
      <c r="E86" s="13" t="s">
        <v>164</v>
      </c>
      <c r="F86" s="2" t="s">
        <v>255</v>
      </c>
      <c r="G86" s="2">
        <v>1</v>
      </c>
      <c r="H86" s="2" t="s">
        <v>606</v>
      </c>
      <c r="I86" s="2" t="s">
        <v>552</v>
      </c>
      <c r="J86" s="10">
        <v>1.5</v>
      </c>
      <c r="K86" s="6">
        <v>6.4944444444444445</v>
      </c>
      <c r="L86" s="13" t="s">
        <v>444</v>
      </c>
      <c r="M86" s="2" t="s">
        <v>607</v>
      </c>
      <c r="N86" s="13" t="s">
        <v>648</v>
      </c>
      <c r="O86" s="13" t="s">
        <v>2</v>
      </c>
      <c r="P86" s="2" t="s">
        <v>679</v>
      </c>
      <c r="Q86" s="10">
        <v>1.5</v>
      </c>
      <c r="T86" s="20">
        <v>116</v>
      </c>
      <c r="U86" s="20">
        <v>18</v>
      </c>
      <c r="V86" s="20">
        <v>0</v>
      </c>
      <c r="W86" s="48">
        <f t="shared" si="52"/>
        <v>116.9</v>
      </c>
      <c r="X86" s="48">
        <f>W86/Q86</f>
        <v>77.93333333333334</v>
      </c>
      <c r="Z86" s="24">
        <f>X86/12</f>
        <v>6.4944444444444445</v>
      </c>
      <c r="AA86">
        <v>77</v>
      </c>
      <c r="AB86">
        <v>18</v>
      </c>
      <c r="AC86">
        <v>8</v>
      </c>
      <c r="AD86" s="48">
        <f>AA86+AB86/20+AC86/240</f>
        <v>77.93333333333334</v>
      </c>
      <c r="AH86" s="24">
        <f>Q86*Z86</f>
        <v>9.741666666666667</v>
      </c>
      <c r="AL86" s="6">
        <f>1*Z86</f>
        <v>6.4944444444444445</v>
      </c>
      <c r="AM86" s="38"/>
      <c r="AO86" s="38"/>
      <c r="AP86" s="38"/>
      <c r="AQ86" s="38"/>
      <c r="AV86" s="6">
        <v>6.4944444444444445</v>
      </c>
      <c r="BE86" s="37"/>
      <c r="BF86" s="37"/>
      <c r="BG86" s="37"/>
      <c r="BI86" s="48">
        <f>AL86+BH86</f>
        <v>6.4944444444444445</v>
      </c>
      <c r="BL86" s="22"/>
      <c r="BM86" s="37">
        <f>(77+18/20+8/240)/55</f>
        <v>1.416969696969697</v>
      </c>
      <c r="BN86" s="37">
        <f>BM86/12</f>
        <v>0.11808080808080808</v>
      </c>
      <c r="BO86" s="39">
        <f>1/((55*1.5)+1)</f>
        <v>0.011976047904191617</v>
      </c>
      <c r="BP86" s="48">
        <f>BQ86*Q86</f>
        <v>118.31696969696971</v>
      </c>
      <c r="BQ86" s="48">
        <f>(BI86+BN86/Q86)*12</f>
        <v>78.8779797979798</v>
      </c>
      <c r="BR86" t="s">
        <v>1132</v>
      </c>
      <c r="BS86">
        <v>55</v>
      </c>
      <c r="BT86" s="48">
        <f>Z86/55</f>
        <v>0.11808080808080808</v>
      </c>
      <c r="BU86" s="48">
        <f>BS86*BT86</f>
        <v>6.4944444444444445</v>
      </c>
      <c r="CB86">
        <f t="shared" si="53"/>
        <v>1361</v>
      </c>
      <c r="CC86" s="2" t="s">
        <v>607</v>
      </c>
      <c r="CD86" t="s">
        <v>865</v>
      </c>
    </row>
    <row r="87" spans="1:81" ht="12.75">
      <c r="A87" s="14">
        <v>1361</v>
      </c>
      <c r="B87" s="13" t="s">
        <v>57</v>
      </c>
      <c r="C87" s="13" t="s">
        <v>1355</v>
      </c>
      <c r="D87" s="13" t="s">
        <v>141</v>
      </c>
      <c r="E87" s="13" t="s">
        <v>164</v>
      </c>
      <c r="F87" s="2" t="s">
        <v>256</v>
      </c>
      <c r="G87" s="2">
        <v>1</v>
      </c>
      <c r="H87" s="2" t="s">
        <v>2</v>
      </c>
      <c r="I87" s="2" t="s">
        <v>1429</v>
      </c>
      <c r="J87" s="10">
        <v>2</v>
      </c>
      <c r="K87" s="6">
        <v>2.3333333333333335</v>
      </c>
      <c r="L87" s="13" t="s">
        <v>1353</v>
      </c>
      <c r="M87" s="2" t="s">
        <v>1432</v>
      </c>
      <c r="N87" s="13" t="s">
        <v>870</v>
      </c>
      <c r="O87" s="13" t="s">
        <v>1071</v>
      </c>
      <c r="P87" s="2" t="s">
        <v>1179</v>
      </c>
      <c r="Q87" s="10">
        <v>2</v>
      </c>
      <c r="T87" s="20">
        <v>56</v>
      </c>
      <c r="U87" s="20">
        <v>0</v>
      </c>
      <c r="V87" s="20">
        <v>0</v>
      </c>
      <c r="W87" s="48">
        <f t="shared" si="52"/>
        <v>56</v>
      </c>
      <c r="X87" s="48">
        <f>W87/Q87</f>
        <v>28</v>
      </c>
      <c r="Z87" s="24">
        <f>X87/12</f>
        <v>2.3333333333333335</v>
      </c>
      <c r="AA87">
        <v>28</v>
      </c>
      <c r="AB87">
        <v>0</v>
      </c>
      <c r="AC87">
        <v>0</v>
      </c>
      <c r="AD87" s="48">
        <f>AA87+AB87/20+AC87/240</f>
        <v>28</v>
      </c>
      <c r="AH87" s="24">
        <f>Q87*Z87</f>
        <v>4.666666666666667</v>
      </c>
      <c r="AL87" s="6">
        <f>1*Z87</f>
        <v>2.3333333333333335</v>
      </c>
      <c r="AM87" s="38"/>
      <c r="AN87" s="6">
        <v>2.3333333333333335</v>
      </c>
      <c r="AO87" s="38"/>
      <c r="AP87" s="38"/>
      <c r="AQ87" s="38"/>
      <c r="AX87" s="6">
        <v>2.3333333333333335</v>
      </c>
      <c r="BE87" s="37"/>
      <c r="BF87" s="37"/>
      <c r="BG87" s="37"/>
      <c r="BI87" s="48">
        <f>AL87+BH87</f>
        <v>2.3333333333333335</v>
      </c>
      <c r="BL87" s="22"/>
      <c r="BM87" s="37"/>
      <c r="BN87" s="37"/>
      <c r="BO87" s="39"/>
      <c r="BP87" s="48">
        <f>BQ87*Q87</f>
        <v>56</v>
      </c>
      <c r="BQ87" s="48">
        <f>(BI87+BN87/Q87)*12</f>
        <v>28</v>
      </c>
      <c r="CB87">
        <f t="shared" si="53"/>
        <v>1361</v>
      </c>
      <c r="CC87" s="2" t="s">
        <v>1432</v>
      </c>
    </row>
    <row r="88" spans="1:81" ht="12.75">
      <c r="A88" s="14"/>
      <c r="E88" s="13"/>
      <c r="F88" s="2"/>
      <c r="G88" s="2"/>
      <c r="M88" s="2"/>
      <c r="AD88" s="48"/>
      <c r="AM88" s="38"/>
      <c r="AO88" s="38"/>
      <c r="AP88" s="38"/>
      <c r="AQ88" s="38"/>
      <c r="BE88" s="37"/>
      <c r="BF88" s="37"/>
      <c r="BG88" s="37"/>
      <c r="BL88" s="22"/>
      <c r="BM88" s="37"/>
      <c r="BP88" s="48"/>
      <c r="BQ88" s="48"/>
      <c r="CC88" s="2"/>
    </row>
    <row r="89" spans="1:82" ht="12.75">
      <c r="A89" s="14">
        <v>1361</v>
      </c>
      <c r="B89" s="13" t="s">
        <v>57</v>
      </c>
      <c r="C89" s="13" t="s">
        <v>1355</v>
      </c>
      <c r="D89" s="13" t="s">
        <v>141</v>
      </c>
      <c r="E89" s="13" t="s">
        <v>164</v>
      </c>
      <c r="F89" s="2" t="s">
        <v>257</v>
      </c>
      <c r="G89" s="2">
        <v>2</v>
      </c>
      <c r="H89" s="2" t="s">
        <v>912</v>
      </c>
      <c r="I89" s="2" t="s">
        <v>5</v>
      </c>
      <c r="J89" s="10">
        <v>6</v>
      </c>
      <c r="K89" s="6">
        <v>9.166666666666666</v>
      </c>
      <c r="L89" s="13" t="s">
        <v>444</v>
      </c>
      <c r="M89" s="2" t="s">
        <v>942</v>
      </c>
      <c r="N89" s="13" t="s">
        <v>1397</v>
      </c>
      <c r="O89" s="13" t="s">
        <v>1427</v>
      </c>
      <c r="P89" s="2" t="s">
        <v>1593</v>
      </c>
      <c r="Q89" s="10">
        <v>6</v>
      </c>
      <c r="T89" s="20">
        <v>660</v>
      </c>
      <c r="U89" s="20">
        <v>0</v>
      </c>
      <c r="V89" s="20">
        <v>0</v>
      </c>
      <c r="W89" s="48">
        <f aca="true" t="shared" si="54" ref="W89:W95">T89+U89/20+V89/240</f>
        <v>660</v>
      </c>
      <c r="X89" s="48">
        <f aca="true" t="shared" si="55" ref="X89:X95">W89/Q89</f>
        <v>110</v>
      </c>
      <c r="Z89" s="24">
        <f aca="true" t="shared" si="56" ref="Z89:Z95">X89/12</f>
        <v>9.166666666666666</v>
      </c>
      <c r="AA89">
        <v>110</v>
      </c>
      <c r="AB89">
        <v>0</v>
      </c>
      <c r="AC89">
        <v>0</v>
      </c>
      <c r="AD89" s="48">
        <f aca="true" t="shared" si="57" ref="AD89:AD95">AA89+AB89/20+AC89/240</f>
        <v>110</v>
      </c>
      <c r="AH89" s="24">
        <f aca="true" t="shared" si="58" ref="AH89:AH95">Q89*Z89</f>
        <v>55</v>
      </c>
      <c r="AL89" s="6">
        <f aca="true" t="shared" si="59" ref="AL89:AL95">1*Z89</f>
        <v>9.166666666666666</v>
      </c>
      <c r="AS89" s="6">
        <v>9.166666666666666</v>
      </c>
      <c r="BE89" s="37"/>
      <c r="BF89" s="37"/>
      <c r="BG89" s="37"/>
      <c r="BI89" s="48">
        <f aca="true" t="shared" si="60" ref="BI89:BI95">AL89+BH89</f>
        <v>9.166666666666666</v>
      </c>
      <c r="BJ89" s="39"/>
      <c r="BK89" s="39"/>
      <c r="BL89" s="22"/>
      <c r="BM89" s="37"/>
      <c r="BP89" s="48">
        <f aca="true" t="shared" si="61" ref="BP89:BP95">BQ89*Q89</f>
        <v>660</v>
      </c>
      <c r="BQ89" s="48">
        <f aca="true" t="shared" si="62" ref="BQ89:BQ95">(BI89+BN89/Q89)*12</f>
        <v>110</v>
      </c>
      <c r="BR89" t="s">
        <v>1130</v>
      </c>
      <c r="BS89" s="19"/>
      <c r="BT89" s="48">
        <f>26/240</f>
        <v>0.10833333333333334</v>
      </c>
      <c r="BU89" s="24"/>
      <c r="CB89">
        <f aca="true" t="shared" si="63" ref="CB89:CB95">1*A89</f>
        <v>1361</v>
      </c>
      <c r="CC89" s="2" t="s">
        <v>942</v>
      </c>
      <c r="CD89" t="s">
        <v>1139</v>
      </c>
    </row>
    <row r="90" spans="1:81" ht="12.75">
      <c r="A90" s="14">
        <v>1361</v>
      </c>
      <c r="B90" s="13" t="s">
        <v>57</v>
      </c>
      <c r="C90" s="13" t="s">
        <v>1355</v>
      </c>
      <c r="D90" s="13" t="s">
        <v>141</v>
      </c>
      <c r="E90" s="13" t="s">
        <v>164</v>
      </c>
      <c r="F90" s="2" t="s">
        <v>258</v>
      </c>
      <c r="G90" s="2">
        <v>2</v>
      </c>
      <c r="H90" s="2" t="s">
        <v>912</v>
      </c>
      <c r="I90" s="2" t="s">
        <v>1321</v>
      </c>
      <c r="J90" s="10">
        <v>4</v>
      </c>
      <c r="K90" s="6">
        <v>9.5</v>
      </c>
      <c r="L90" s="13" t="s">
        <v>444</v>
      </c>
      <c r="M90" s="2" t="s">
        <v>933</v>
      </c>
      <c r="N90" s="13" t="s">
        <v>1371</v>
      </c>
      <c r="O90" s="13" t="s">
        <v>1284</v>
      </c>
      <c r="P90" s="2" t="s">
        <v>1593</v>
      </c>
      <c r="Q90" s="10">
        <v>4</v>
      </c>
      <c r="T90" s="20">
        <v>456</v>
      </c>
      <c r="U90" s="20">
        <v>0</v>
      </c>
      <c r="V90" s="20">
        <v>0</v>
      </c>
      <c r="W90" s="48">
        <f t="shared" si="54"/>
        <v>456</v>
      </c>
      <c r="X90" s="48">
        <f t="shared" si="55"/>
        <v>114</v>
      </c>
      <c r="Z90" s="24">
        <f t="shared" si="56"/>
        <v>9.5</v>
      </c>
      <c r="AA90">
        <v>114</v>
      </c>
      <c r="AB90">
        <v>0</v>
      </c>
      <c r="AC90">
        <v>0</v>
      </c>
      <c r="AD90" s="48">
        <f t="shared" si="57"/>
        <v>114</v>
      </c>
      <c r="AH90" s="24">
        <f t="shared" si="58"/>
        <v>38</v>
      </c>
      <c r="AL90" s="6">
        <f t="shared" si="59"/>
        <v>9.5</v>
      </c>
      <c r="AS90" s="6">
        <v>9.5</v>
      </c>
      <c r="BE90" s="37"/>
      <c r="BF90" s="37"/>
      <c r="BG90" s="37"/>
      <c r="BI90" s="48">
        <f t="shared" si="60"/>
        <v>9.5</v>
      </c>
      <c r="BJ90" s="39"/>
      <c r="BK90" s="39"/>
      <c r="BL90" s="22"/>
      <c r="BM90" s="37"/>
      <c r="BP90" s="48">
        <f t="shared" si="61"/>
        <v>456</v>
      </c>
      <c r="BQ90" s="48">
        <f t="shared" si="62"/>
        <v>114</v>
      </c>
      <c r="CB90">
        <f t="shared" si="63"/>
        <v>1361</v>
      </c>
      <c r="CC90" s="2" t="s">
        <v>933</v>
      </c>
    </row>
    <row r="91" spans="1:81" ht="12.75">
      <c r="A91" s="14">
        <v>1361</v>
      </c>
      <c r="B91" s="13" t="s">
        <v>57</v>
      </c>
      <c r="C91" s="13" t="s">
        <v>1355</v>
      </c>
      <c r="D91" s="13" t="s">
        <v>141</v>
      </c>
      <c r="E91" s="13" t="s">
        <v>164</v>
      </c>
      <c r="F91" s="2" t="s">
        <v>259</v>
      </c>
      <c r="G91" s="2">
        <v>2</v>
      </c>
      <c r="H91" s="2" t="s">
        <v>1082</v>
      </c>
      <c r="I91" s="2" t="s">
        <v>1616</v>
      </c>
      <c r="J91" s="10">
        <v>1</v>
      </c>
      <c r="K91" s="6">
        <v>2.9166666666666665</v>
      </c>
      <c r="L91" s="13" t="s">
        <v>444</v>
      </c>
      <c r="M91" s="2" t="s">
        <v>1094</v>
      </c>
      <c r="N91" s="13" t="s">
        <v>1120</v>
      </c>
      <c r="O91" s="13" t="s">
        <v>1559</v>
      </c>
      <c r="P91" s="2" t="s">
        <v>1594</v>
      </c>
      <c r="Q91" s="10">
        <v>1</v>
      </c>
      <c r="T91" s="20">
        <v>35</v>
      </c>
      <c r="U91" s="20">
        <v>0</v>
      </c>
      <c r="V91" s="20">
        <v>0</v>
      </c>
      <c r="W91" s="48">
        <f t="shared" si="54"/>
        <v>35</v>
      </c>
      <c r="X91" s="48">
        <f t="shared" si="55"/>
        <v>35</v>
      </c>
      <c r="Z91" s="24">
        <f t="shared" si="56"/>
        <v>2.9166666666666665</v>
      </c>
      <c r="AA91">
        <v>35</v>
      </c>
      <c r="AB91">
        <v>0</v>
      </c>
      <c r="AC91">
        <v>0</v>
      </c>
      <c r="AD91" s="48">
        <f t="shared" si="57"/>
        <v>35</v>
      </c>
      <c r="AH91" s="24">
        <f t="shared" si="58"/>
        <v>2.9166666666666665</v>
      </c>
      <c r="AL91" s="6">
        <f t="shared" si="59"/>
        <v>2.9166666666666665</v>
      </c>
      <c r="BC91" s="6">
        <v>2.9166666666666665</v>
      </c>
      <c r="BE91" s="37"/>
      <c r="BF91" s="37"/>
      <c r="BG91" s="37"/>
      <c r="BI91" s="48">
        <f t="shared" si="60"/>
        <v>2.9166666666666665</v>
      </c>
      <c r="BJ91" s="39"/>
      <c r="BK91" s="39"/>
      <c r="BL91" s="22"/>
      <c r="BM91" s="37"/>
      <c r="BP91" s="48">
        <f t="shared" si="61"/>
        <v>35</v>
      </c>
      <c r="BQ91" s="48">
        <f t="shared" si="62"/>
        <v>35</v>
      </c>
      <c r="CB91">
        <f t="shared" si="63"/>
        <v>1361</v>
      </c>
      <c r="CC91" s="2" t="s">
        <v>1094</v>
      </c>
    </row>
    <row r="92" spans="1:81" ht="12.75">
      <c r="A92" s="14">
        <v>1361</v>
      </c>
      <c r="B92" s="13" t="s">
        <v>57</v>
      </c>
      <c r="C92" s="13" t="s">
        <v>1355</v>
      </c>
      <c r="D92" s="13" t="s">
        <v>141</v>
      </c>
      <c r="E92" s="13" t="s">
        <v>164</v>
      </c>
      <c r="F92" s="2" t="s">
        <v>236</v>
      </c>
      <c r="G92" s="2">
        <v>2</v>
      </c>
      <c r="H92" s="2" t="s">
        <v>1082</v>
      </c>
      <c r="I92" s="2" t="s">
        <v>593</v>
      </c>
      <c r="J92" s="10">
        <v>3</v>
      </c>
      <c r="K92" s="6">
        <v>3.6166666666666667</v>
      </c>
      <c r="L92" s="13" t="s">
        <v>444</v>
      </c>
      <c r="M92" s="2" t="s">
        <v>1085</v>
      </c>
      <c r="N92" s="13" t="s">
        <v>1111</v>
      </c>
      <c r="O92" s="13" t="s">
        <v>483</v>
      </c>
      <c r="P92" s="2" t="s">
        <v>1593</v>
      </c>
      <c r="Q92" s="10">
        <v>3</v>
      </c>
      <c r="T92" s="20">
        <v>130</v>
      </c>
      <c r="U92" s="20">
        <v>4</v>
      </c>
      <c r="V92" s="20">
        <v>0</v>
      </c>
      <c r="W92" s="48">
        <f t="shared" si="54"/>
        <v>130.2</v>
      </c>
      <c r="X92" s="48">
        <f t="shared" si="55"/>
        <v>43.4</v>
      </c>
      <c r="Z92" s="24">
        <f t="shared" si="56"/>
        <v>3.6166666666666667</v>
      </c>
      <c r="AA92">
        <v>43</v>
      </c>
      <c r="AB92">
        <v>8</v>
      </c>
      <c r="AC92">
        <v>0</v>
      </c>
      <c r="AD92" s="48">
        <f t="shared" si="57"/>
        <v>43.4</v>
      </c>
      <c r="AH92" s="24">
        <f t="shared" si="58"/>
        <v>10.85</v>
      </c>
      <c r="AL92" s="6">
        <f t="shared" si="59"/>
        <v>3.6166666666666667</v>
      </c>
      <c r="BE92" s="37"/>
      <c r="BF92" s="37"/>
      <c r="BG92" s="37"/>
      <c r="BI92" s="48">
        <f t="shared" si="60"/>
        <v>3.6166666666666667</v>
      </c>
      <c r="BJ92" s="39"/>
      <c r="BK92" s="39"/>
      <c r="BL92" s="22"/>
      <c r="BM92" s="37"/>
      <c r="BP92" s="48">
        <f t="shared" si="61"/>
        <v>130.2</v>
      </c>
      <c r="BQ92" s="48">
        <f t="shared" si="62"/>
        <v>43.4</v>
      </c>
      <c r="BR92" t="s">
        <v>1131</v>
      </c>
      <c r="BS92">
        <v>31</v>
      </c>
      <c r="BT92" s="48">
        <f>Z92/31</f>
        <v>0.11666666666666667</v>
      </c>
      <c r="BU92" s="48">
        <f>BS92*BT92</f>
        <v>3.6166666666666667</v>
      </c>
      <c r="CB92">
        <f t="shared" si="63"/>
        <v>1361</v>
      </c>
      <c r="CC92" s="2" t="s">
        <v>1085</v>
      </c>
    </row>
    <row r="93" spans="1:81" ht="12.75">
      <c r="A93" s="14">
        <v>1361</v>
      </c>
      <c r="B93" s="13" t="s">
        <v>57</v>
      </c>
      <c r="C93" s="13" t="s">
        <v>1355</v>
      </c>
      <c r="D93" s="13" t="s">
        <v>141</v>
      </c>
      <c r="E93" s="13" t="s">
        <v>164</v>
      </c>
      <c r="F93" s="2" t="s">
        <v>237</v>
      </c>
      <c r="G93" s="2">
        <v>2</v>
      </c>
      <c r="H93" s="2" t="s">
        <v>1082</v>
      </c>
      <c r="I93" s="2" t="s">
        <v>508</v>
      </c>
      <c r="J93" s="10">
        <v>2</v>
      </c>
      <c r="K93" s="6">
        <v>3.3833333333333333</v>
      </c>
      <c r="L93" s="13" t="s">
        <v>444</v>
      </c>
      <c r="M93" s="2" t="s">
        <v>1084</v>
      </c>
      <c r="N93" s="13" t="s">
        <v>1120</v>
      </c>
      <c r="O93" s="13" t="s">
        <v>470</v>
      </c>
      <c r="P93" s="2" t="s">
        <v>1593</v>
      </c>
      <c r="Q93" s="10">
        <v>2</v>
      </c>
      <c r="T93" s="20">
        <v>81</v>
      </c>
      <c r="U93" s="20">
        <v>4</v>
      </c>
      <c r="V93" s="20">
        <v>0</v>
      </c>
      <c r="W93" s="48">
        <f t="shared" si="54"/>
        <v>81.2</v>
      </c>
      <c r="X93" s="48">
        <f t="shared" si="55"/>
        <v>40.6</v>
      </c>
      <c r="Z93" s="24">
        <f t="shared" si="56"/>
        <v>3.3833333333333333</v>
      </c>
      <c r="AA93">
        <v>40</v>
      </c>
      <c r="AB93">
        <v>12</v>
      </c>
      <c r="AC93">
        <v>0</v>
      </c>
      <c r="AD93" s="48">
        <f t="shared" si="57"/>
        <v>40.6</v>
      </c>
      <c r="AH93" s="24">
        <f t="shared" si="58"/>
        <v>6.766666666666667</v>
      </c>
      <c r="AL93" s="6">
        <f t="shared" si="59"/>
        <v>3.3833333333333333</v>
      </c>
      <c r="BC93" s="7"/>
      <c r="BE93" s="37"/>
      <c r="BF93" s="37"/>
      <c r="BG93" s="37"/>
      <c r="BI93" s="48">
        <f t="shared" si="60"/>
        <v>3.3833333333333333</v>
      </c>
      <c r="BJ93" s="39"/>
      <c r="BK93" s="39"/>
      <c r="BL93" s="22"/>
      <c r="BM93" s="37"/>
      <c r="BP93" s="48">
        <f t="shared" si="61"/>
        <v>81.2</v>
      </c>
      <c r="BQ93" s="48">
        <f t="shared" si="62"/>
        <v>40.6</v>
      </c>
      <c r="BR93" t="s">
        <v>1130</v>
      </c>
      <c r="BS93">
        <v>29</v>
      </c>
      <c r="BT93" s="48">
        <f>Z93/29</f>
        <v>0.11666666666666667</v>
      </c>
      <c r="BU93" s="48">
        <f>BS93*BT93</f>
        <v>3.3833333333333333</v>
      </c>
      <c r="CB93">
        <f t="shared" si="63"/>
        <v>1361</v>
      </c>
      <c r="CC93" s="2" t="s">
        <v>1084</v>
      </c>
    </row>
    <row r="94" spans="1:81" ht="12.75">
      <c r="A94" s="14">
        <v>1361</v>
      </c>
      <c r="B94" s="13" t="s">
        <v>57</v>
      </c>
      <c r="C94" s="13" t="s">
        <v>1355</v>
      </c>
      <c r="D94" s="13" t="s">
        <v>141</v>
      </c>
      <c r="E94" s="13" t="s">
        <v>164</v>
      </c>
      <c r="F94" s="2" t="s">
        <v>238</v>
      </c>
      <c r="G94" s="2">
        <v>2</v>
      </c>
      <c r="H94" s="2" t="s">
        <v>1082</v>
      </c>
      <c r="I94" s="2" t="s">
        <v>502</v>
      </c>
      <c r="J94" s="10">
        <v>1</v>
      </c>
      <c r="K94" s="6">
        <v>3.266666666666667</v>
      </c>
      <c r="L94" s="13" t="s">
        <v>444</v>
      </c>
      <c r="M94" s="2" t="s">
        <v>1084</v>
      </c>
      <c r="N94" s="13" t="s">
        <v>1120</v>
      </c>
      <c r="O94" s="13" t="s">
        <v>470</v>
      </c>
      <c r="P94" s="2" t="s">
        <v>1593</v>
      </c>
      <c r="Q94" s="10">
        <v>1</v>
      </c>
      <c r="T94" s="20">
        <v>39</v>
      </c>
      <c r="U94" s="20">
        <v>4</v>
      </c>
      <c r="V94" s="20">
        <v>0</v>
      </c>
      <c r="W94" s="48">
        <f t="shared" si="54"/>
        <v>39.2</v>
      </c>
      <c r="X94" s="48">
        <f t="shared" si="55"/>
        <v>39.2</v>
      </c>
      <c r="Z94" s="24">
        <f t="shared" si="56"/>
        <v>3.266666666666667</v>
      </c>
      <c r="AA94">
        <v>39</v>
      </c>
      <c r="AB94">
        <v>4</v>
      </c>
      <c r="AC94">
        <v>0</v>
      </c>
      <c r="AD94" s="48">
        <f t="shared" si="57"/>
        <v>39.2</v>
      </c>
      <c r="AH94" s="24">
        <f t="shared" si="58"/>
        <v>3.266666666666667</v>
      </c>
      <c r="AL94" s="6">
        <f t="shared" si="59"/>
        <v>3.266666666666667</v>
      </c>
      <c r="AZ94" s="7"/>
      <c r="BE94" s="37"/>
      <c r="BF94" s="37"/>
      <c r="BG94" s="37"/>
      <c r="BI94" s="48">
        <f t="shared" si="60"/>
        <v>3.266666666666667</v>
      </c>
      <c r="BJ94" s="39"/>
      <c r="BK94" s="39"/>
      <c r="BL94" s="22"/>
      <c r="BM94" s="37"/>
      <c r="BP94" s="48">
        <f t="shared" si="61"/>
        <v>39.2</v>
      </c>
      <c r="BQ94" s="48">
        <f t="shared" si="62"/>
        <v>39.2</v>
      </c>
      <c r="BR94" t="s">
        <v>1130</v>
      </c>
      <c r="BS94">
        <v>28</v>
      </c>
      <c r="BT94" s="48">
        <f>Z94/28</f>
        <v>0.11666666666666668</v>
      </c>
      <c r="BU94" s="48">
        <f>BS94*BT94</f>
        <v>3.266666666666667</v>
      </c>
      <c r="CB94">
        <f t="shared" si="63"/>
        <v>1361</v>
      </c>
      <c r="CC94" s="2" t="s">
        <v>1084</v>
      </c>
    </row>
    <row r="95" spans="1:81" ht="12.75">
      <c r="A95" s="14">
        <v>1361</v>
      </c>
      <c r="B95" s="13" t="s">
        <v>57</v>
      </c>
      <c r="C95" s="13" t="s">
        <v>1355</v>
      </c>
      <c r="D95" s="13" t="s">
        <v>141</v>
      </c>
      <c r="E95" s="13" t="s">
        <v>164</v>
      </c>
      <c r="F95" s="2" t="s">
        <v>239</v>
      </c>
      <c r="G95" s="2">
        <v>2</v>
      </c>
      <c r="H95" s="2" t="s">
        <v>1082</v>
      </c>
      <c r="I95" s="2" t="s">
        <v>1340</v>
      </c>
      <c r="J95" s="10">
        <v>1</v>
      </c>
      <c r="K95" s="6">
        <v>3.3833333333333333</v>
      </c>
      <c r="L95" s="13" t="s">
        <v>444</v>
      </c>
      <c r="M95" s="2" t="s">
        <v>1092</v>
      </c>
      <c r="N95" s="13" t="s">
        <v>1111</v>
      </c>
      <c r="O95" s="13" t="s">
        <v>1280</v>
      </c>
      <c r="P95" s="2" t="s">
        <v>682</v>
      </c>
      <c r="Q95" s="10">
        <v>1</v>
      </c>
      <c r="T95" s="20">
        <v>40</v>
      </c>
      <c r="U95" s="20">
        <v>12</v>
      </c>
      <c r="V95" s="20">
        <v>0</v>
      </c>
      <c r="W95" s="48">
        <f t="shared" si="54"/>
        <v>40.6</v>
      </c>
      <c r="X95" s="48">
        <f t="shared" si="55"/>
        <v>40.6</v>
      </c>
      <c r="Z95" s="24">
        <f t="shared" si="56"/>
        <v>3.3833333333333333</v>
      </c>
      <c r="AA95">
        <v>40</v>
      </c>
      <c r="AB95">
        <v>12</v>
      </c>
      <c r="AC95">
        <v>0</v>
      </c>
      <c r="AD95" s="48">
        <f t="shared" si="57"/>
        <v>40.6</v>
      </c>
      <c r="AH95" s="24">
        <f t="shared" si="58"/>
        <v>3.3833333333333333</v>
      </c>
      <c r="AL95" s="6">
        <f t="shared" si="59"/>
        <v>3.3833333333333333</v>
      </c>
      <c r="AV95" s="6">
        <v>3.3833333333333333</v>
      </c>
      <c r="BC95" s="7"/>
      <c r="BE95" s="37"/>
      <c r="BF95" s="37"/>
      <c r="BG95" s="37"/>
      <c r="BI95" s="48">
        <f t="shared" si="60"/>
        <v>3.3833333333333333</v>
      </c>
      <c r="BJ95" s="39"/>
      <c r="BK95" s="39"/>
      <c r="BL95" s="22"/>
      <c r="BM95" s="37"/>
      <c r="BP95" s="48">
        <f t="shared" si="61"/>
        <v>40.6</v>
      </c>
      <c r="BQ95" s="48">
        <f t="shared" si="62"/>
        <v>40.6</v>
      </c>
      <c r="BR95" t="s">
        <v>1130</v>
      </c>
      <c r="BS95">
        <v>29</v>
      </c>
      <c r="BT95" s="48">
        <f>Z95/29</f>
        <v>0.11666666666666667</v>
      </c>
      <c r="BU95" s="48">
        <f>BS95*BT95</f>
        <v>3.3833333333333333</v>
      </c>
      <c r="CB95">
        <f t="shared" si="63"/>
        <v>1361</v>
      </c>
      <c r="CC95" s="2" t="s">
        <v>1092</v>
      </c>
    </row>
    <row r="96" spans="1:81" ht="12.75">
      <c r="A96" s="14"/>
      <c r="E96" s="13"/>
      <c r="F96" s="2"/>
      <c r="G96" s="2"/>
      <c r="M96" s="2"/>
      <c r="AD96" s="48"/>
      <c r="BE96" s="37"/>
      <c r="BF96" s="37"/>
      <c r="BG96" s="37"/>
      <c r="BJ96" s="39"/>
      <c r="BK96" s="39"/>
      <c r="BL96" s="22"/>
      <c r="BM96" s="37"/>
      <c r="BP96" s="48"/>
      <c r="CC96" s="2"/>
    </row>
    <row r="97" spans="1:81" ht="12.75">
      <c r="A97" s="14">
        <v>1361</v>
      </c>
      <c r="B97" s="13" t="s">
        <v>57</v>
      </c>
      <c r="C97" s="13" t="s">
        <v>1355</v>
      </c>
      <c r="D97" s="13" t="s">
        <v>141</v>
      </c>
      <c r="E97" s="13" t="s">
        <v>164</v>
      </c>
      <c r="F97" s="2" t="s">
        <v>240</v>
      </c>
      <c r="G97" s="2">
        <v>3</v>
      </c>
      <c r="H97" s="2" t="s">
        <v>912</v>
      </c>
      <c r="I97" s="2" t="s">
        <v>910</v>
      </c>
      <c r="J97" s="10">
        <v>2</v>
      </c>
      <c r="K97" s="6">
        <v>2.475</v>
      </c>
      <c r="L97" s="13" t="s">
        <v>444</v>
      </c>
      <c r="M97" s="2" t="s">
        <v>940</v>
      </c>
      <c r="N97" s="13" t="s">
        <v>1001</v>
      </c>
      <c r="O97" s="13" t="s">
        <v>1424</v>
      </c>
      <c r="P97" s="2" t="s">
        <v>1408</v>
      </c>
      <c r="Q97" s="10">
        <v>2</v>
      </c>
      <c r="T97" s="20">
        <v>59</v>
      </c>
      <c r="U97" s="20">
        <v>8</v>
      </c>
      <c r="V97" s="20">
        <v>0</v>
      </c>
      <c r="W97" s="48">
        <f aca="true" t="shared" si="64" ref="W97:W103">T97+U97/20+V97/240</f>
        <v>59.4</v>
      </c>
      <c r="X97" s="48">
        <f aca="true" t="shared" si="65" ref="X97:X103">W97/Q97</f>
        <v>29.7</v>
      </c>
      <c r="Z97" s="24">
        <f aca="true" t="shared" si="66" ref="Z97:Z103">X97/12</f>
        <v>2.475</v>
      </c>
      <c r="AA97">
        <v>29</v>
      </c>
      <c r="AB97">
        <v>14</v>
      </c>
      <c r="AC97">
        <v>0</v>
      </c>
      <c r="AD97" s="48">
        <f aca="true" t="shared" si="67" ref="AD97:AD103">AA97+AB97/20+AC97/240</f>
        <v>29.7</v>
      </c>
      <c r="AH97" s="24">
        <f aca="true" t="shared" si="68" ref="AH97:AH103">Q97*AL97</f>
        <v>4.95</v>
      </c>
      <c r="AI97">
        <v>2</v>
      </c>
      <c r="AJ97">
        <v>9</v>
      </c>
      <c r="AK97">
        <v>6</v>
      </c>
      <c r="AL97" s="6">
        <f aca="true" t="shared" si="69" ref="AL97:AL103">1*Z97</f>
        <v>2.475</v>
      </c>
      <c r="AM97" s="38"/>
      <c r="AO97" s="38"/>
      <c r="AP97" s="38"/>
      <c r="AQ97" s="38"/>
      <c r="AZ97" s="6">
        <v>2.475</v>
      </c>
      <c r="BE97" s="37"/>
      <c r="BF97" s="37"/>
      <c r="BG97" s="37"/>
      <c r="BI97" s="48">
        <f aca="true" t="shared" si="70" ref="BI97:BI103">AL97+BH97</f>
        <v>2.475</v>
      </c>
      <c r="BM97" s="37"/>
      <c r="BP97" s="48">
        <f aca="true" t="shared" si="71" ref="BP97:BP103">BQ97*Q97</f>
        <v>59.400000000000006</v>
      </c>
      <c r="BQ97" s="48">
        <f aca="true" t="shared" si="72" ref="BQ97:BQ103">(BI97+BN97/Q97)*12</f>
        <v>29.700000000000003</v>
      </c>
      <c r="CB97">
        <f aca="true" t="shared" si="73" ref="CB97:CB103">1*A97</f>
        <v>1361</v>
      </c>
      <c r="CC97" s="2" t="s">
        <v>940</v>
      </c>
    </row>
    <row r="98" spans="1:81" ht="12.75">
      <c r="A98" s="14">
        <v>1361</v>
      </c>
      <c r="B98" s="13" t="s">
        <v>57</v>
      </c>
      <c r="C98" s="13" t="s">
        <v>1355</v>
      </c>
      <c r="D98" s="13" t="s">
        <v>141</v>
      </c>
      <c r="E98" s="13" t="s">
        <v>164</v>
      </c>
      <c r="F98" s="2" t="s">
        <v>241</v>
      </c>
      <c r="G98" s="2">
        <v>3</v>
      </c>
      <c r="H98" s="2" t="s">
        <v>557</v>
      </c>
      <c r="I98" s="2" t="s">
        <v>506</v>
      </c>
      <c r="J98" s="10">
        <v>2</v>
      </c>
      <c r="K98" s="6">
        <v>2.4499999999999997</v>
      </c>
      <c r="L98" s="13" t="s">
        <v>444</v>
      </c>
      <c r="M98" s="2" t="s">
        <v>562</v>
      </c>
      <c r="N98" s="13" t="s">
        <v>526</v>
      </c>
      <c r="O98" s="13" t="s">
        <v>470</v>
      </c>
      <c r="P98" s="2" t="s">
        <v>1408</v>
      </c>
      <c r="Q98" s="10">
        <v>2</v>
      </c>
      <c r="T98" s="20">
        <v>58</v>
      </c>
      <c r="U98" s="20">
        <v>16</v>
      </c>
      <c r="V98" s="20">
        <v>0</v>
      </c>
      <c r="W98" s="48">
        <f t="shared" si="64"/>
        <v>58.8</v>
      </c>
      <c r="X98" s="48">
        <f t="shared" si="65"/>
        <v>29.4</v>
      </c>
      <c r="Z98" s="24">
        <f t="shared" si="66"/>
        <v>2.4499999999999997</v>
      </c>
      <c r="AA98">
        <v>29</v>
      </c>
      <c r="AB98">
        <v>8</v>
      </c>
      <c r="AC98">
        <v>0</v>
      </c>
      <c r="AD98" s="48">
        <f t="shared" si="67"/>
        <v>29.4</v>
      </c>
      <c r="AH98" s="24">
        <f t="shared" si="68"/>
        <v>4.8999999999999995</v>
      </c>
      <c r="AI98">
        <v>2</v>
      </c>
      <c r="AJ98">
        <v>9</v>
      </c>
      <c r="AK98">
        <v>0</v>
      </c>
      <c r="AL98" s="6">
        <f t="shared" si="69"/>
        <v>2.4499999999999997</v>
      </c>
      <c r="AM98" s="38"/>
      <c r="AO98" s="38"/>
      <c r="AP98" s="38"/>
      <c r="AQ98" s="38"/>
      <c r="AZ98" s="6">
        <v>2.4499999999999997</v>
      </c>
      <c r="BE98" s="37"/>
      <c r="BF98" s="37"/>
      <c r="BG98" s="37"/>
      <c r="BI98" s="48">
        <f t="shared" si="70"/>
        <v>2.4499999999999997</v>
      </c>
      <c r="BM98" s="37"/>
      <c r="BP98" s="48">
        <f t="shared" si="71"/>
        <v>58.8</v>
      </c>
      <c r="BQ98" s="48">
        <f t="shared" si="72"/>
        <v>29.4</v>
      </c>
      <c r="CB98">
        <f t="shared" si="73"/>
        <v>1361</v>
      </c>
      <c r="CC98" s="2" t="s">
        <v>562</v>
      </c>
    </row>
    <row r="99" spans="1:81" ht="12.75">
      <c r="A99" s="14">
        <v>1361</v>
      </c>
      <c r="B99" s="13" t="s">
        <v>57</v>
      </c>
      <c r="C99" s="13" t="s">
        <v>1355</v>
      </c>
      <c r="D99" s="13" t="s">
        <v>141</v>
      </c>
      <c r="E99" s="13" t="s">
        <v>164</v>
      </c>
      <c r="F99" s="2" t="s">
        <v>242</v>
      </c>
      <c r="G99" s="2">
        <v>3</v>
      </c>
      <c r="H99" s="2" t="s">
        <v>2</v>
      </c>
      <c r="I99" s="2" t="s">
        <v>1448</v>
      </c>
      <c r="J99" s="10">
        <v>2</v>
      </c>
      <c r="K99" s="6">
        <v>2.4</v>
      </c>
      <c r="L99" s="13" t="s">
        <v>444</v>
      </c>
      <c r="M99" s="2" t="s">
        <v>1464</v>
      </c>
      <c r="N99" s="13" t="s">
        <v>1424</v>
      </c>
      <c r="O99" s="13" t="s">
        <v>1424</v>
      </c>
      <c r="P99" s="2" t="s">
        <v>1579</v>
      </c>
      <c r="Q99" s="10">
        <v>2</v>
      </c>
      <c r="T99" s="20">
        <v>57</v>
      </c>
      <c r="U99" s="20">
        <v>12</v>
      </c>
      <c r="V99" s="20">
        <v>0</v>
      </c>
      <c r="W99" s="48">
        <f t="shared" si="64"/>
        <v>57.6</v>
      </c>
      <c r="X99" s="48">
        <f t="shared" si="65"/>
        <v>28.8</v>
      </c>
      <c r="Z99" s="24">
        <f t="shared" si="66"/>
        <v>2.4</v>
      </c>
      <c r="AA99">
        <v>28</v>
      </c>
      <c r="AB99">
        <v>16</v>
      </c>
      <c r="AC99">
        <v>0</v>
      </c>
      <c r="AD99" s="48">
        <f t="shared" si="67"/>
        <v>28.8</v>
      </c>
      <c r="AH99" s="24">
        <f t="shared" si="68"/>
        <v>4.8</v>
      </c>
      <c r="AI99">
        <v>2</v>
      </c>
      <c r="AJ99">
        <v>8</v>
      </c>
      <c r="AK99">
        <v>0</v>
      </c>
      <c r="AL99" s="6">
        <f t="shared" si="69"/>
        <v>2.4</v>
      </c>
      <c r="AM99" s="38"/>
      <c r="AO99" s="38"/>
      <c r="AP99" s="38"/>
      <c r="AQ99" s="38"/>
      <c r="BC99" s="6">
        <v>2.4</v>
      </c>
      <c r="BE99" s="37"/>
      <c r="BF99" s="37"/>
      <c r="BG99" s="37"/>
      <c r="BI99" s="48">
        <f t="shared" si="70"/>
        <v>2.4</v>
      </c>
      <c r="BM99" s="37"/>
      <c r="BP99" s="48">
        <f t="shared" si="71"/>
        <v>57.599999999999994</v>
      </c>
      <c r="BQ99" s="48">
        <f t="shared" si="72"/>
        <v>28.799999999999997</v>
      </c>
      <c r="CB99">
        <f t="shared" si="73"/>
        <v>1361</v>
      </c>
      <c r="CC99" s="2" t="s">
        <v>1464</v>
      </c>
    </row>
    <row r="100" spans="1:81" ht="12.75">
      <c r="A100" s="14">
        <v>1361</v>
      </c>
      <c r="B100" s="13" t="s">
        <v>57</v>
      </c>
      <c r="C100" s="13" t="s">
        <v>1355</v>
      </c>
      <c r="D100" s="13" t="s">
        <v>141</v>
      </c>
      <c r="E100" s="13" t="s">
        <v>164</v>
      </c>
      <c r="F100" s="2" t="s">
        <v>243</v>
      </c>
      <c r="G100" s="2">
        <v>3</v>
      </c>
      <c r="H100" s="2" t="s">
        <v>2</v>
      </c>
      <c r="I100" s="2" t="s">
        <v>973</v>
      </c>
      <c r="J100" s="10">
        <v>1.5</v>
      </c>
      <c r="K100" s="6">
        <v>2.1</v>
      </c>
      <c r="L100" s="13" t="s">
        <v>444</v>
      </c>
      <c r="M100" s="2" t="s">
        <v>968</v>
      </c>
      <c r="N100" s="13" t="s">
        <v>789</v>
      </c>
      <c r="O100" s="13" t="s">
        <v>1666</v>
      </c>
      <c r="P100" s="2" t="s">
        <v>1579</v>
      </c>
      <c r="Q100" s="10">
        <v>1.5</v>
      </c>
      <c r="T100" s="20">
        <v>37</v>
      </c>
      <c r="U100" s="20">
        <v>16</v>
      </c>
      <c r="V100" s="20">
        <v>0</v>
      </c>
      <c r="W100" s="48">
        <f t="shared" si="64"/>
        <v>37.8</v>
      </c>
      <c r="X100" s="48">
        <f t="shared" si="65"/>
        <v>25.2</v>
      </c>
      <c r="Z100" s="24">
        <f t="shared" si="66"/>
        <v>2.1</v>
      </c>
      <c r="AA100">
        <v>25</v>
      </c>
      <c r="AB100">
        <v>4</v>
      </c>
      <c r="AC100">
        <v>0</v>
      </c>
      <c r="AD100" s="48">
        <f t="shared" si="67"/>
        <v>25.2</v>
      </c>
      <c r="AH100" s="24">
        <f t="shared" si="68"/>
        <v>3.1500000000000004</v>
      </c>
      <c r="AI100">
        <v>2</v>
      </c>
      <c r="AJ100">
        <v>2</v>
      </c>
      <c r="AK100">
        <v>0</v>
      </c>
      <c r="AL100" s="6">
        <f t="shared" si="69"/>
        <v>2.1</v>
      </c>
      <c r="AM100" s="38"/>
      <c r="AO100" s="38"/>
      <c r="AP100" s="38"/>
      <c r="AQ100" s="38"/>
      <c r="BC100" s="6">
        <v>2.1</v>
      </c>
      <c r="BE100" s="37"/>
      <c r="BF100" s="37"/>
      <c r="BG100" s="37"/>
      <c r="BI100" s="48">
        <f t="shared" si="70"/>
        <v>2.1</v>
      </c>
      <c r="BM100" s="37"/>
      <c r="BP100" s="48">
        <f t="shared" si="71"/>
        <v>37.800000000000004</v>
      </c>
      <c r="BQ100" s="48">
        <f t="shared" si="72"/>
        <v>25.200000000000003</v>
      </c>
      <c r="CB100">
        <f t="shared" si="73"/>
        <v>1361</v>
      </c>
      <c r="CC100" s="2" t="s">
        <v>968</v>
      </c>
    </row>
    <row r="101" spans="1:81" ht="12.75">
      <c r="A101" s="14">
        <v>1361</v>
      </c>
      <c r="B101" s="13" t="s">
        <v>57</v>
      </c>
      <c r="C101" s="13" t="s">
        <v>1355</v>
      </c>
      <c r="D101" s="13" t="s">
        <v>141</v>
      </c>
      <c r="E101" s="13" t="s">
        <v>164</v>
      </c>
      <c r="F101" s="2" t="s">
        <v>244</v>
      </c>
      <c r="G101" s="2">
        <v>3</v>
      </c>
      <c r="H101" s="2" t="s">
        <v>912</v>
      </c>
      <c r="I101" s="2" t="s">
        <v>1460</v>
      </c>
      <c r="J101" s="10">
        <v>2.5</v>
      </c>
      <c r="K101" s="6">
        <v>1.45</v>
      </c>
      <c r="L101" s="13" t="s">
        <v>444</v>
      </c>
      <c r="M101" s="2" t="s">
        <v>940</v>
      </c>
      <c r="N101" s="13" t="s">
        <v>1001</v>
      </c>
      <c r="O101" s="13" t="s">
        <v>1424</v>
      </c>
      <c r="P101" s="2" t="s">
        <v>880</v>
      </c>
      <c r="Q101" s="10">
        <v>2.5</v>
      </c>
      <c r="T101" s="20">
        <v>43</v>
      </c>
      <c r="U101" s="20">
        <v>10</v>
      </c>
      <c r="V101" s="20">
        <v>0</v>
      </c>
      <c r="W101" s="48">
        <f t="shared" si="64"/>
        <v>43.5</v>
      </c>
      <c r="X101" s="48">
        <f t="shared" si="65"/>
        <v>17.4</v>
      </c>
      <c r="Z101" s="24">
        <f t="shared" si="66"/>
        <v>1.45</v>
      </c>
      <c r="AA101">
        <v>17</v>
      </c>
      <c r="AB101">
        <v>8</v>
      </c>
      <c r="AC101">
        <v>0</v>
      </c>
      <c r="AD101" s="48">
        <f t="shared" si="67"/>
        <v>17.4</v>
      </c>
      <c r="AH101" s="24">
        <f t="shared" si="68"/>
        <v>3.625</v>
      </c>
      <c r="AI101">
        <v>1</v>
      </c>
      <c r="AJ101">
        <v>9</v>
      </c>
      <c r="AK101">
        <v>0</v>
      </c>
      <c r="AL101" s="6">
        <f t="shared" si="69"/>
        <v>1.45</v>
      </c>
      <c r="AM101" s="38"/>
      <c r="AO101" s="38"/>
      <c r="AP101" s="38"/>
      <c r="AQ101" s="38"/>
      <c r="BC101" s="6">
        <v>1.45</v>
      </c>
      <c r="BE101" s="37"/>
      <c r="BF101" s="37"/>
      <c r="BG101" s="37"/>
      <c r="BI101" s="48">
        <f t="shared" si="70"/>
        <v>1.45</v>
      </c>
      <c r="BM101" s="37"/>
      <c r="BP101" s="48">
        <f t="shared" si="71"/>
        <v>43.5</v>
      </c>
      <c r="BQ101" s="48">
        <f t="shared" si="72"/>
        <v>17.4</v>
      </c>
      <c r="CB101">
        <f t="shared" si="73"/>
        <v>1361</v>
      </c>
      <c r="CC101" s="2" t="s">
        <v>940</v>
      </c>
    </row>
    <row r="102" spans="1:81" ht="12.75">
      <c r="A102" s="14">
        <v>1361</v>
      </c>
      <c r="B102" s="13" t="s">
        <v>57</v>
      </c>
      <c r="C102" s="13" t="s">
        <v>1355</v>
      </c>
      <c r="D102" s="13" t="s">
        <v>141</v>
      </c>
      <c r="E102" s="13" t="s">
        <v>164</v>
      </c>
      <c r="F102" s="2" t="s">
        <v>245</v>
      </c>
      <c r="G102" s="2">
        <v>3</v>
      </c>
      <c r="H102" s="2" t="s">
        <v>2</v>
      </c>
      <c r="I102" s="2" t="s">
        <v>1248</v>
      </c>
      <c r="J102" s="10">
        <v>2.5</v>
      </c>
      <c r="K102" s="6">
        <v>1.475</v>
      </c>
      <c r="L102" s="13" t="s">
        <v>444</v>
      </c>
      <c r="M102" s="2" t="s">
        <v>1244</v>
      </c>
      <c r="N102" s="13" t="s">
        <v>789</v>
      </c>
      <c r="O102" s="13" t="s">
        <v>1237</v>
      </c>
      <c r="P102" s="2" t="s">
        <v>880</v>
      </c>
      <c r="Q102" s="10">
        <v>2.5</v>
      </c>
      <c r="T102" s="20">
        <v>44</v>
      </c>
      <c r="U102" s="20">
        <v>5</v>
      </c>
      <c r="V102" s="20">
        <v>0</v>
      </c>
      <c r="W102" s="48">
        <f t="shared" si="64"/>
        <v>44.25</v>
      </c>
      <c r="X102" s="48">
        <f t="shared" si="65"/>
        <v>17.7</v>
      </c>
      <c r="Z102" s="24">
        <f t="shared" si="66"/>
        <v>1.4749999999999999</v>
      </c>
      <c r="AA102">
        <v>17</v>
      </c>
      <c r="AB102">
        <v>14</v>
      </c>
      <c r="AC102">
        <v>0</v>
      </c>
      <c r="AD102" s="48">
        <f t="shared" si="67"/>
        <v>17.7</v>
      </c>
      <c r="AH102" s="24">
        <f t="shared" si="68"/>
        <v>3.6874999999999996</v>
      </c>
      <c r="AI102">
        <v>1</v>
      </c>
      <c r="AJ102">
        <v>9</v>
      </c>
      <c r="AK102">
        <v>6</v>
      </c>
      <c r="AL102" s="6">
        <f t="shared" si="69"/>
        <v>1.4749999999999999</v>
      </c>
      <c r="AM102" s="38"/>
      <c r="AO102" s="38"/>
      <c r="AP102" s="38"/>
      <c r="AQ102" s="38"/>
      <c r="BC102" s="6">
        <v>1.475</v>
      </c>
      <c r="BE102" s="37"/>
      <c r="BF102" s="37"/>
      <c r="BG102" s="37"/>
      <c r="BI102" s="48">
        <f t="shared" si="70"/>
        <v>1.4749999999999999</v>
      </c>
      <c r="BM102" s="37"/>
      <c r="BP102" s="48">
        <f t="shared" si="71"/>
        <v>44.25</v>
      </c>
      <c r="BQ102" s="48">
        <f t="shared" si="72"/>
        <v>17.7</v>
      </c>
      <c r="CB102">
        <f t="shared" si="73"/>
        <v>1361</v>
      </c>
      <c r="CC102" s="2" t="s">
        <v>1244</v>
      </c>
    </row>
    <row r="103" spans="1:81" ht="12.75">
      <c r="A103" s="14">
        <v>1361</v>
      </c>
      <c r="B103" s="13" t="s">
        <v>57</v>
      </c>
      <c r="C103" s="13" t="s">
        <v>1355</v>
      </c>
      <c r="D103" s="13" t="s">
        <v>141</v>
      </c>
      <c r="E103" s="13" t="s">
        <v>164</v>
      </c>
      <c r="F103" s="2" t="s">
        <v>247</v>
      </c>
      <c r="G103" s="2">
        <v>3</v>
      </c>
      <c r="H103" s="2" t="s">
        <v>557</v>
      </c>
      <c r="I103" s="2" t="s">
        <v>626</v>
      </c>
      <c r="J103" s="10">
        <v>1</v>
      </c>
      <c r="K103" s="6">
        <v>2.8</v>
      </c>
      <c r="L103" s="13" t="s">
        <v>444</v>
      </c>
      <c r="M103" s="2" t="s">
        <v>565</v>
      </c>
      <c r="N103" s="13" t="s">
        <v>526</v>
      </c>
      <c r="O103" s="13" t="s">
        <v>2</v>
      </c>
      <c r="P103" s="2" t="s">
        <v>1295</v>
      </c>
      <c r="Q103" s="10">
        <v>1</v>
      </c>
      <c r="T103" s="20">
        <v>33</v>
      </c>
      <c r="U103" s="20">
        <v>12</v>
      </c>
      <c r="V103" s="20">
        <v>0</v>
      </c>
      <c r="W103" s="48">
        <f t="shared" si="64"/>
        <v>33.6</v>
      </c>
      <c r="X103" s="48">
        <f t="shared" si="65"/>
        <v>33.6</v>
      </c>
      <c r="Z103" s="24">
        <f t="shared" si="66"/>
        <v>2.8000000000000003</v>
      </c>
      <c r="AA103">
        <v>33</v>
      </c>
      <c r="AB103">
        <v>12</v>
      </c>
      <c r="AC103">
        <v>0</v>
      </c>
      <c r="AD103" s="48">
        <f t="shared" si="67"/>
        <v>33.6</v>
      </c>
      <c r="AH103" s="24">
        <f t="shared" si="68"/>
        <v>2.8000000000000003</v>
      </c>
      <c r="AI103">
        <v>2</v>
      </c>
      <c r="AJ103">
        <v>16</v>
      </c>
      <c r="AK103">
        <v>0</v>
      </c>
      <c r="AL103" s="6">
        <f t="shared" si="69"/>
        <v>2.8000000000000003</v>
      </c>
      <c r="AM103" s="38"/>
      <c r="AO103" s="38"/>
      <c r="AP103" s="38"/>
      <c r="AQ103" s="38"/>
      <c r="BC103" s="6">
        <v>2.8</v>
      </c>
      <c r="BE103" s="37"/>
      <c r="BF103" s="37"/>
      <c r="BG103" s="37"/>
      <c r="BI103" s="48">
        <f t="shared" si="70"/>
        <v>2.8000000000000003</v>
      </c>
      <c r="BM103" s="37"/>
      <c r="BP103" s="48">
        <f t="shared" si="71"/>
        <v>33.6</v>
      </c>
      <c r="BQ103" s="48">
        <f t="shared" si="72"/>
        <v>33.6</v>
      </c>
      <c r="CB103">
        <f t="shared" si="73"/>
        <v>1361</v>
      </c>
      <c r="CC103" s="2" t="s">
        <v>565</v>
      </c>
    </row>
    <row r="104" spans="1:81" ht="12.75">
      <c r="A104" s="14"/>
      <c r="E104" s="13"/>
      <c r="F104" s="2"/>
      <c r="G104" s="2"/>
      <c r="M104" s="2"/>
      <c r="W104" s="48"/>
      <c r="X104" s="48"/>
      <c r="AM104" s="38"/>
      <c r="AO104" s="38"/>
      <c r="AP104" s="38"/>
      <c r="AQ104" s="38"/>
      <c r="BE104" s="37"/>
      <c r="BF104" s="37"/>
      <c r="BG104" s="37"/>
      <c r="BM104" s="37"/>
      <c r="BN104" s="37"/>
      <c r="BO104" s="39"/>
      <c r="BP104" s="48"/>
      <c r="BQ104" s="48"/>
      <c r="CC104" s="2"/>
    </row>
    <row r="105" spans="1:81" ht="12.75">
      <c r="A105" s="14">
        <v>1361</v>
      </c>
      <c r="B105" s="13" t="s">
        <v>57</v>
      </c>
      <c r="C105" s="13" t="s">
        <v>1355</v>
      </c>
      <c r="D105" s="13" t="s">
        <v>141</v>
      </c>
      <c r="E105" s="13" t="s">
        <v>164</v>
      </c>
      <c r="F105" s="2" t="s">
        <v>248</v>
      </c>
      <c r="G105" s="2">
        <v>4</v>
      </c>
      <c r="H105" s="2" t="s">
        <v>2</v>
      </c>
      <c r="I105" s="2" t="s">
        <v>1448</v>
      </c>
      <c r="J105" s="10">
        <v>1</v>
      </c>
      <c r="K105" s="6">
        <v>1.25</v>
      </c>
      <c r="L105" s="13" t="s">
        <v>444</v>
      </c>
      <c r="M105" s="2" t="s">
        <v>1464</v>
      </c>
      <c r="N105" s="13" t="s">
        <v>1424</v>
      </c>
      <c r="O105" s="13" t="s">
        <v>1424</v>
      </c>
      <c r="P105" s="2" t="s">
        <v>1563</v>
      </c>
      <c r="Q105" s="10">
        <v>1</v>
      </c>
      <c r="T105" s="20">
        <v>15</v>
      </c>
      <c r="U105" s="20">
        <v>0</v>
      </c>
      <c r="V105" s="20">
        <v>0</v>
      </c>
      <c r="W105" s="48">
        <f>T105+U105/20+V105/240</f>
        <v>15</v>
      </c>
      <c r="X105" s="48">
        <f>W105/Q105</f>
        <v>15</v>
      </c>
      <c r="Z105" s="24">
        <f>X105/12</f>
        <v>1.25</v>
      </c>
      <c r="AA105">
        <v>15</v>
      </c>
      <c r="AB105">
        <v>0</v>
      </c>
      <c r="AC105">
        <v>0</v>
      </c>
      <c r="AD105" s="48">
        <f>AA105+AB105/20+AC105/240</f>
        <v>15</v>
      </c>
      <c r="AE105">
        <v>1</v>
      </c>
      <c r="AF105">
        <v>5</v>
      </c>
      <c r="AG105">
        <v>0</v>
      </c>
      <c r="AH105" s="24">
        <f>AE105+AF105/20+AG105/240</f>
        <v>1.25</v>
      </c>
      <c r="AI105">
        <v>1</v>
      </c>
      <c r="AJ105">
        <v>5</v>
      </c>
      <c r="AK105">
        <v>0</v>
      </c>
      <c r="AL105" s="6">
        <f>1*Z105</f>
        <v>1.25</v>
      </c>
      <c r="AM105" s="38"/>
      <c r="AO105" s="38"/>
      <c r="AP105" s="38"/>
      <c r="AQ105" s="38"/>
      <c r="BC105" s="6">
        <v>1.25</v>
      </c>
      <c r="BE105" s="37"/>
      <c r="BF105" s="37"/>
      <c r="BG105" s="37"/>
      <c r="BH105" s="37"/>
      <c r="BI105" s="48">
        <f>AL105+BH105</f>
        <v>1.25</v>
      </c>
      <c r="BM105" s="37"/>
      <c r="BP105" s="48">
        <f>BQ105*Q105</f>
        <v>15</v>
      </c>
      <c r="BQ105" s="48">
        <f>(BI105+BN105/Q105)*12</f>
        <v>15</v>
      </c>
      <c r="CB105">
        <f>1*A105</f>
        <v>1361</v>
      </c>
      <c r="CC105" s="2" t="s">
        <v>1464</v>
      </c>
    </row>
    <row r="106" spans="1:81" ht="12.75">
      <c r="A106" s="14">
        <v>1361</v>
      </c>
      <c r="B106" s="13" t="s">
        <v>57</v>
      </c>
      <c r="C106" s="13" t="s">
        <v>1355</v>
      </c>
      <c r="D106" s="13" t="s">
        <v>141</v>
      </c>
      <c r="E106" s="13" t="s">
        <v>164</v>
      </c>
      <c r="F106" s="2" t="s">
        <v>249</v>
      </c>
      <c r="G106" s="2">
        <v>4</v>
      </c>
      <c r="H106" s="2" t="s">
        <v>2</v>
      </c>
      <c r="I106" s="2" t="s">
        <v>1448</v>
      </c>
      <c r="J106" s="10">
        <v>1</v>
      </c>
      <c r="K106" s="6">
        <v>1.1500000000000001</v>
      </c>
      <c r="L106" s="13" t="s">
        <v>444</v>
      </c>
      <c r="M106" s="2" t="s">
        <v>1464</v>
      </c>
      <c r="N106" s="13" t="s">
        <v>1424</v>
      </c>
      <c r="O106" s="13" t="s">
        <v>1424</v>
      </c>
      <c r="P106" s="2" t="s">
        <v>1565</v>
      </c>
      <c r="Q106" s="10">
        <v>1</v>
      </c>
      <c r="T106" s="20">
        <v>13</v>
      </c>
      <c r="U106" s="20">
        <v>16</v>
      </c>
      <c r="V106" s="20">
        <v>0</v>
      </c>
      <c r="W106" s="48">
        <f>T106+U106/20+V106/240</f>
        <v>13.8</v>
      </c>
      <c r="X106" s="48">
        <f>W106/Q106</f>
        <v>13.8</v>
      </c>
      <c r="Z106" s="24">
        <f>X106/12</f>
        <v>1.1500000000000001</v>
      </c>
      <c r="AA106">
        <v>13</v>
      </c>
      <c r="AB106">
        <v>16</v>
      </c>
      <c r="AC106">
        <v>0</v>
      </c>
      <c r="AD106" s="48">
        <f>AA106+AB106/20+AC106/240</f>
        <v>13.8</v>
      </c>
      <c r="AE106">
        <v>1</v>
      </c>
      <c r="AF106">
        <v>3</v>
      </c>
      <c r="AG106">
        <v>0</v>
      </c>
      <c r="AH106" s="24">
        <f>AE106+AF106/20+AG106/240</f>
        <v>1.15</v>
      </c>
      <c r="AI106">
        <v>1</v>
      </c>
      <c r="AJ106">
        <v>3</v>
      </c>
      <c r="AK106">
        <v>0</v>
      </c>
      <c r="AL106" s="6">
        <f>1*Z106</f>
        <v>1.1500000000000001</v>
      </c>
      <c r="AM106" s="38"/>
      <c r="AO106" s="38"/>
      <c r="AP106" s="38"/>
      <c r="AQ106" s="38"/>
      <c r="BC106" s="6">
        <v>1.1500000000000001</v>
      </c>
      <c r="BE106" s="37"/>
      <c r="BF106" s="37"/>
      <c r="BG106" s="37"/>
      <c r="BH106" s="37"/>
      <c r="BI106" s="48">
        <f>AL106+BH106</f>
        <v>1.1500000000000001</v>
      </c>
      <c r="BM106" s="37"/>
      <c r="BP106" s="48">
        <f>BQ106*Q106</f>
        <v>13.8</v>
      </c>
      <c r="BQ106" s="48">
        <f>(BI106+BN106/Q106)*12</f>
        <v>13.8</v>
      </c>
      <c r="CB106">
        <f>1*A106</f>
        <v>1361</v>
      </c>
      <c r="CC106" s="2" t="s">
        <v>1464</v>
      </c>
    </row>
    <row r="107" spans="1:81" ht="12.75">
      <c r="A107" s="14">
        <v>1361</v>
      </c>
      <c r="B107" s="13" t="s">
        <v>57</v>
      </c>
      <c r="C107" s="13" t="s">
        <v>1355</v>
      </c>
      <c r="D107" s="13" t="s">
        <v>141</v>
      </c>
      <c r="E107" s="13" t="s">
        <v>164</v>
      </c>
      <c r="F107" s="2" t="s">
        <v>250</v>
      </c>
      <c r="G107" s="2">
        <v>4</v>
      </c>
      <c r="H107" s="2" t="s">
        <v>2</v>
      </c>
      <c r="I107" s="2" t="s">
        <v>1448</v>
      </c>
      <c r="J107" s="10">
        <v>0.5</v>
      </c>
      <c r="K107" s="6">
        <v>1.0999999999999999</v>
      </c>
      <c r="L107" s="13" t="s">
        <v>444</v>
      </c>
      <c r="M107" s="2" t="s">
        <v>1464</v>
      </c>
      <c r="N107" s="13" t="s">
        <v>1424</v>
      </c>
      <c r="O107" s="13" t="s">
        <v>1424</v>
      </c>
      <c r="P107" s="2" t="s">
        <v>976</v>
      </c>
      <c r="Q107" s="10">
        <v>0.5</v>
      </c>
      <c r="T107" s="20">
        <v>6</v>
      </c>
      <c r="U107" s="20">
        <v>12</v>
      </c>
      <c r="V107" s="20">
        <v>0</v>
      </c>
      <c r="W107" s="48">
        <f>T107+U107/20+V107/240</f>
        <v>6.6</v>
      </c>
      <c r="X107" s="48">
        <f>W107/Q107</f>
        <v>13.2</v>
      </c>
      <c r="Z107" s="24">
        <f>X107/12</f>
        <v>1.0999999999999999</v>
      </c>
      <c r="AA107">
        <v>13</v>
      </c>
      <c r="AB107">
        <v>4</v>
      </c>
      <c r="AC107">
        <v>0</v>
      </c>
      <c r="AD107" s="48">
        <f>AA107+AB107/20+AC107/240</f>
        <v>13.2</v>
      </c>
      <c r="AE107">
        <v>1</v>
      </c>
      <c r="AF107">
        <v>2</v>
      </c>
      <c r="AG107">
        <v>0</v>
      </c>
      <c r="AH107" s="24">
        <f>AE107+AF107/20+AG107/240</f>
        <v>1.1</v>
      </c>
      <c r="AI107">
        <v>1</v>
      </c>
      <c r="AJ107">
        <v>2</v>
      </c>
      <c r="AK107">
        <v>0</v>
      </c>
      <c r="AL107" s="6">
        <f>1*Z107</f>
        <v>1.0999999999999999</v>
      </c>
      <c r="AM107" s="38"/>
      <c r="AO107" s="38"/>
      <c r="AP107" s="38"/>
      <c r="AQ107" s="38"/>
      <c r="BC107" s="6">
        <v>1.0999999999999999</v>
      </c>
      <c r="BE107" s="37"/>
      <c r="BF107" s="37"/>
      <c r="BG107" s="37"/>
      <c r="BH107" s="37"/>
      <c r="BI107" s="48">
        <f>AL107+BH107</f>
        <v>1.0999999999999999</v>
      </c>
      <c r="BM107" s="37"/>
      <c r="BP107" s="48">
        <f>BQ107*Q107</f>
        <v>6.6</v>
      </c>
      <c r="BQ107" s="48">
        <f>(BI107+BN107/Q107)*12</f>
        <v>13.2</v>
      </c>
      <c r="CB107">
        <f>1*A107</f>
        <v>1361</v>
      </c>
      <c r="CC107" s="2" t="s">
        <v>1464</v>
      </c>
    </row>
    <row r="108" spans="1:81" ht="12.75">
      <c r="A108" s="14">
        <v>1361</v>
      </c>
      <c r="B108" s="13" t="s">
        <v>57</v>
      </c>
      <c r="C108" s="13" t="s">
        <v>1355</v>
      </c>
      <c r="D108" s="13" t="s">
        <v>141</v>
      </c>
      <c r="E108" s="13" t="s">
        <v>164</v>
      </c>
      <c r="F108" s="2" t="s">
        <v>251</v>
      </c>
      <c r="G108" s="2">
        <v>4</v>
      </c>
      <c r="H108" s="2" t="s">
        <v>2</v>
      </c>
      <c r="I108" s="2" t="s">
        <v>793</v>
      </c>
      <c r="L108" s="13" t="s">
        <v>444</v>
      </c>
      <c r="M108" s="2" t="s">
        <v>848</v>
      </c>
      <c r="N108" s="13" t="s">
        <v>1424</v>
      </c>
      <c r="O108" s="13" t="s">
        <v>1424</v>
      </c>
      <c r="P108" s="2" t="s">
        <v>2</v>
      </c>
      <c r="R108" s="10">
        <v>6</v>
      </c>
      <c r="T108" s="20">
        <v>3</v>
      </c>
      <c r="U108" s="20">
        <v>0</v>
      </c>
      <c r="V108" s="20">
        <v>0</v>
      </c>
      <c r="W108" s="48">
        <f>T108+U108/20+V108/240</f>
        <v>3</v>
      </c>
      <c r="Y108" s="24">
        <f>(W108*20)/R108</f>
        <v>10</v>
      </c>
      <c r="AD108" s="48"/>
      <c r="AM108" s="38">
        <f>Y108/12</f>
        <v>0.8333333333333334</v>
      </c>
      <c r="AO108" s="38"/>
      <c r="AP108" s="38"/>
      <c r="AQ108" s="38"/>
      <c r="BE108" s="37"/>
      <c r="BF108" s="37"/>
      <c r="BG108" s="37"/>
      <c r="BH108" s="37"/>
      <c r="BM108" s="37"/>
      <c r="BP108" s="48"/>
      <c r="BQ108" s="48"/>
      <c r="CB108">
        <f>1*A108</f>
        <v>1361</v>
      </c>
      <c r="CC108" s="2" t="s">
        <v>848</v>
      </c>
    </row>
    <row r="109" spans="1:81" ht="12.75">
      <c r="A109" s="14">
        <v>1361</v>
      </c>
      <c r="B109" s="13" t="s">
        <v>57</v>
      </c>
      <c r="C109" s="13" t="s">
        <v>1355</v>
      </c>
      <c r="D109" s="13" t="s">
        <v>141</v>
      </c>
      <c r="E109" s="13" t="s">
        <v>164</v>
      </c>
      <c r="F109" s="2" t="s">
        <v>252</v>
      </c>
      <c r="G109" s="2">
        <v>4</v>
      </c>
      <c r="H109" s="2" t="s">
        <v>557</v>
      </c>
      <c r="I109" s="2" t="s">
        <v>543</v>
      </c>
      <c r="J109" s="10">
        <v>29</v>
      </c>
      <c r="K109" s="6">
        <v>2.65</v>
      </c>
      <c r="L109" s="13" t="s">
        <v>444</v>
      </c>
      <c r="M109" s="2" t="s">
        <v>565</v>
      </c>
      <c r="N109" s="13" t="s">
        <v>526</v>
      </c>
      <c r="O109" s="13" t="s">
        <v>2</v>
      </c>
      <c r="P109" s="2" t="s">
        <v>1393</v>
      </c>
      <c r="Q109" s="10">
        <v>29</v>
      </c>
      <c r="T109" s="20">
        <v>922</v>
      </c>
      <c r="U109" s="20">
        <v>4</v>
      </c>
      <c r="V109" s="20">
        <v>0</v>
      </c>
      <c r="W109" s="48">
        <f>T109+U109/20+V109/240</f>
        <v>922.2</v>
      </c>
      <c r="X109" s="48">
        <f>W109/Q109</f>
        <v>31.8</v>
      </c>
      <c r="Z109" s="24">
        <f>X109/12</f>
        <v>2.65</v>
      </c>
      <c r="AA109">
        <v>31</v>
      </c>
      <c r="AB109">
        <v>16</v>
      </c>
      <c r="AC109">
        <v>0</v>
      </c>
      <c r="AD109" s="48">
        <f>AA109+AB109/20+AC109/240</f>
        <v>31.8</v>
      </c>
      <c r="AH109" s="24">
        <f>Q109*Z109</f>
        <v>76.85</v>
      </c>
      <c r="AL109" s="6">
        <f>1*Z109</f>
        <v>2.65</v>
      </c>
      <c r="BA109" s="6">
        <v>2.65</v>
      </c>
      <c r="BE109" s="37"/>
      <c r="BF109" s="37"/>
      <c r="BG109" s="37"/>
      <c r="BH109" s="37"/>
      <c r="BI109" s="48">
        <f>AL109+BH109</f>
        <v>2.65</v>
      </c>
      <c r="BM109" s="37"/>
      <c r="BP109" s="48">
        <f>BQ109*Q109</f>
        <v>922.1999999999999</v>
      </c>
      <c r="BQ109" s="48">
        <f>(BI109+BN109/Q109)*12</f>
        <v>31.799999999999997</v>
      </c>
      <c r="CB109">
        <f>1*A109</f>
        <v>1361</v>
      </c>
      <c r="CC109" s="2" t="s">
        <v>565</v>
      </c>
    </row>
    <row r="110" spans="1:81" ht="12.75">
      <c r="A110" s="14"/>
      <c r="E110" s="13"/>
      <c r="F110" s="2"/>
      <c r="G110" s="2"/>
      <c r="M110" s="2"/>
      <c r="AD110" s="48"/>
      <c r="BE110" s="37"/>
      <c r="BF110" s="37"/>
      <c r="BG110" s="37"/>
      <c r="BH110" s="37"/>
      <c r="BM110" s="37"/>
      <c r="BP110" s="48"/>
      <c r="CC110" s="2"/>
    </row>
    <row r="111" spans="1:81" ht="12.75">
      <c r="A111" s="14">
        <v>1361</v>
      </c>
      <c r="B111" s="13" t="s">
        <v>1168</v>
      </c>
      <c r="C111" s="13" t="s">
        <v>1355</v>
      </c>
      <c r="D111" s="13" t="s">
        <v>141</v>
      </c>
      <c r="E111" s="13" t="s">
        <v>167</v>
      </c>
      <c r="F111" s="2" t="s">
        <v>260</v>
      </c>
      <c r="G111" s="2">
        <v>1</v>
      </c>
      <c r="H111" s="2" t="s">
        <v>2</v>
      </c>
      <c r="I111" s="2" t="s">
        <v>596</v>
      </c>
      <c r="J111" s="10">
        <v>4</v>
      </c>
      <c r="K111" s="6">
        <v>9</v>
      </c>
      <c r="L111" s="13" t="s">
        <v>444</v>
      </c>
      <c r="M111" s="2" t="s">
        <v>534</v>
      </c>
      <c r="N111" s="13" t="s">
        <v>1371</v>
      </c>
      <c r="O111" s="13" t="s">
        <v>485</v>
      </c>
      <c r="P111" s="2" t="s">
        <v>1593</v>
      </c>
      <c r="Q111" s="10">
        <v>4</v>
      </c>
      <c r="T111" s="20">
        <v>432</v>
      </c>
      <c r="U111" s="20">
        <v>0</v>
      </c>
      <c r="V111" s="20">
        <v>0</v>
      </c>
      <c r="W111" s="48">
        <f aca="true" t="shared" si="74" ref="W111:W118">T111+U111/20+V111/240</f>
        <v>432</v>
      </c>
      <c r="X111" s="48">
        <f aca="true" t="shared" si="75" ref="X111:X118">W111/Q111</f>
        <v>108</v>
      </c>
      <c r="Z111" s="24">
        <f aca="true" t="shared" si="76" ref="Z111:Z118">X111/12</f>
        <v>9</v>
      </c>
      <c r="AA111">
        <v>108</v>
      </c>
      <c r="AB111">
        <v>0</v>
      </c>
      <c r="AC111">
        <v>0</v>
      </c>
      <c r="AD111" s="48">
        <f aca="true" t="shared" si="77" ref="AD111:AD118">AA111+AB111/20+AC111/240</f>
        <v>108</v>
      </c>
      <c r="AH111" s="24">
        <f aca="true" t="shared" si="78" ref="AH111:AH118">Q111*Z111</f>
        <v>36</v>
      </c>
      <c r="AL111" s="6">
        <f aca="true" t="shared" si="79" ref="AL111:AL118">1*Z111</f>
        <v>9</v>
      </c>
      <c r="AS111" s="6">
        <v>9</v>
      </c>
      <c r="BE111" s="37"/>
      <c r="BF111" s="37"/>
      <c r="BG111" s="37"/>
      <c r="BI111" s="48">
        <f aca="true" t="shared" si="80" ref="BI111:BI118">AL111+BH111</f>
        <v>9</v>
      </c>
      <c r="BJ111" s="39"/>
      <c r="BK111" s="39"/>
      <c r="BL111" s="22"/>
      <c r="BM111" s="37"/>
      <c r="BN111" s="37"/>
      <c r="BO111" s="39"/>
      <c r="BP111" s="48">
        <f aca="true" t="shared" si="81" ref="BP111:BP118">BQ111*Q111</f>
        <v>432</v>
      </c>
      <c r="BQ111" s="48">
        <f aca="true" t="shared" si="82" ref="BQ111:BQ118">(BI111+BN111/Q111)*12</f>
        <v>108</v>
      </c>
      <c r="CB111">
        <f aca="true" t="shared" si="83" ref="CB111:CB118">1*A111</f>
        <v>1361</v>
      </c>
      <c r="CC111" s="2" t="s">
        <v>534</v>
      </c>
    </row>
    <row r="112" spans="1:81" ht="12.75">
      <c r="A112" s="14">
        <v>1361</v>
      </c>
      <c r="B112" s="13" t="s">
        <v>1168</v>
      </c>
      <c r="C112" s="13" t="s">
        <v>1355</v>
      </c>
      <c r="D112" s="13" t="s">
        <v>141</v>
      </c>
      <c r="E112" s="13" t="s">
        <v>167</v>
      </c>
      <c r="F112" s="2" t="s">
        <v>268</v>
      </c>
      <c r="G112" s="2">
        <v>1</v>
      </c>
      <c r="H112" s="2" t="s">
        <v>2</v>
      </c>
      <c r="I112" s="2" t="s">
        <v>1331</v>
      </c>
      <c r="J112" s="10">
        <v>2</v>
      </c>
      <c r="K112" s="6">
        <v>8.875</v>
      </c>
      <c r="L112" s="13" t="s">
        <v>444</v>
      </c>
      <c r="M112" s="2" t="s">
        <v>1308</v>
      </c>
      <c r="N112" s="13" t="s">
        <v>1371</v>
      </c>
      <c r="O112" s="13" t="s">
        <v>1284</v>
      </c>
      <c r="P112" s="2" t="s">
        <v>1593</v>
      </c>
      <c r="Q112" s="10">
        <v>2</v>
      </c>
      <c r="T112" s="20">
        <v>213</v>
      </c>
      <c r="U112" s="20">
        <v>0</v>
      </c>
      <c r="V112" s="20">
        <v>0</v>
      </c>
      <c r="W112" s="48">
        <f t="shared" si="74"/>
        <v>213</v>
      </c>
      <c r="X112" s="48">
        <f t="shared" si="75"/>
        <v>106.5</v>
      </c>
      <c r="Z112" s="24">
        <f t="shared" si="76"/>
        <v>8.875</v>
      </c>
      <c r="AA112">
        <v>106</v>
      </c>
      <c r="AB112">
        <v>10</v>
      </c>
      <c r="AC112">
        <v>0</v>
      </c>
      <c r="AD112" s="48">
        <f t="shared" si="77"/>
        <v>106.5</v>
      </c>
      <c r="AH112" s="24">
        <f t="shared" si="78"/>
        <v>17.75</v>
      </c>
      <c r="AL112" s="6">
        <f t="shared" si="79"/>
        <v>8.875</v>
      </c>
      <c r="AS112" s="6">
        <v>8.875</v>
      </c>
      <c r="BE112" s="37"/>
      <c r="BF112" s="37"/>
      <c r="BG112" s="37"/>
      <c r="BI112" s="48">
        <f t="shared" si="80"/>
        <v>8.875</v>
      </c>
      <c r="BJ112" s="39"/>
      <c r="BK112" s="39"/>
      <c r="BL112" s="22"/>
      <c r="BM112" s="37"/>
      <c r="BN112" s="37"/>
      <c r="BO112" s="39"/>
      <c r="BP112" s="48">
        <f t="shared" si="81"/>
        <v>213</v>
      </c>
      <c r="BQ112" s="48">
        <f t="shared" si="82"/>
        <v>106.5</v>
      </c>
      <c r="CB112">
        <f t="shared" si="83"/>
        <v>1361</v>
      </c>
      <c r="CC112" s="2" t="s">
        <v>1308</v>
      </c>
    </row>
    <row r="113" spans="1:81" ht="12.75">
      <c r="A113" s="14">
        <v>1361</v>
      </c>
      <c r="B113" s="13" t="s">
        <v>1168</v>
      </c>
      <c r="C113" s="13" t="s">
        <v>1355</v>
      </c>
      <c r="D113" s="13" t="s">
        <v>141</v>
      </c>
      <c r="E113" s="13" t="s">
        <v>167</v>
      </c>
      <c r="F113" s="2" t="s">
        <v>269</v>
      </c>
      <c r="G113" s="2">
        <v>1</v>
      </c>
      <c r="H113" s="2" t="s">
        <v>2</v>
      </c>
      <c r="I113" s="2" t="s">
        <v>1343</v>
      </c>
      <c r="J113" s="10">
        <v>1</v>
      </c>
      <c r="K113" s="6">
        <v>9</v>
      </c>
      <c r="L113" s="13" t="s">
        <v>444</v>
      </c>
      <c r="M113" s="2" t="s">
        <v>1308</v>
      </c>
      <c r="N113" s="13" t="s">
        <v>1371</v>
      </c>
      <c r="O113" s="13" t="s">
        <v>1284</v>
      </c>
      <c r="P113" s="2" t="s">
        <v>1593</v>
      </c>
      <c r="Q113" s="10">
        <v>1</v>
      </c>
      <c r="T113" s="20">
        <v>108</v>
      </c>
      <c r="U113" s="20">
        <v>0</v>
      </c>
      <c r="V113" s="20">
        <v>0</v>
      </c>
      <c r="W113" s="48">
        <f t="shared" si="74"/>
        <v>108</v>
      </c>
      <c r="X113" s="48">
        <f t="shared" si="75"/>
        <v>108</v>
      </c>
      <c r="Z113" s="24">
        <f t="shared" si="76"/>
        <v>9</v>
      </c>
      <c r="AA113">
        <v>108</v>
      </c>
      <c r="AB113">
        <v>0</v>
      </c>
      <c r="AC113">
        <v>0</v>
      </c>
      <c r="AD113" s="48">
        <f t="shared" si="77"/>
        <v>108</v>
      </c>
      <c r="AH113" s="24">
        <f t="shared" si="78"/>
        <v>9</v>
      </c>
      <c r="AL113" s="6">
        <f t="shared" si="79"/>
        <v>9</v>
      </c>
      <c r="AS113" s="6">
        <v>9</v>
      </c>
      <c r="BE113" s="37"/>
      <c r="BF113" s="37"/>
      <c r="BG113" s="37"/>
      <c r="BI113" s="48">
        <f t="shared" si="80"/>
        <v>9</v>
      </c>
      <c r="BJ113" s="39"/>
      <c r="BK113" s="39"/>
      <c r="BL113" s="22"/>
      <c r="BM113" s="37"/>
      <c r="BN113" s="37"/>
      <c r="BO113" s="39"/>
      <c r="BP113" s="48">
        <f t="shared" si="81"/>
        <v>108</v>
      </c>
      <c r="BQ113" s="48">
        <f t="shared" si="82"/>
        <v>108</v>
      </c>
      <c r="CB113">
        <f t="shared" si="83"/>
        <v>1361</v>
      </c>
      <c r="CC113" s="2" t="s">
        <v>1308</v>
      </c>
    </row>
    <row r="114" spans="1:81" ht="12.75">
      <c r="A114" s="14">
        <v>1361</v>
      </c>
      <c r="B114" s="13" t="s">
        <v>1168</v>
      </c>
      <c r="C114" s="13" t="s">
        <v>1355</v>
      </c>
      <c r="D114" s="13" t="s">
        <v>141</v>
      </c>
      <c r="E114" s="13" t="s">
        <v>167</v>
      </c>
      <c r="F114" s="2" t="s">
        <v>270</v>
      </c>
      <c r="G114" s="2">
        <v>1</v>
      </c>
      <c r="H114" s="2" t="s">
        <v>2</v>
      </c>
      <c r="I114" s="2" t="s">
        <v>1343</v>
      </c>
      <c r="J114" s="10">
        <v>1</v>
      </c>
      <c r="K114" s="6">
        <v>8.75</v>
      </c>
      <c r="L114" s="13" t="s">
        <v>444</v>
      </c>
      <c r="M114" s="2" t="s">
        <v>1308</v>
      </c>
      <c r="N114" s="13" t="s">
        <v>1371</v>
      </c>
      <c r="O114" s="13" t="s">
        <v>1284</v>
      </c>
      <c r="P114" s="2" t="s">
        <v>1593</v>
      </c>
      <c r="Q114" s="10">
        <v>1</v>
      </c>
      <c r="T114" s="20">
        <v>105</v>
      </c>
      <c r="U114" s="20">
        <v>0</v>
      </c>
      <c r="V114" s="20">
        <v>0</v>
      </c>
      <c r="W114" s="48">
        <f t="shared" si="74"/>
        <v>105</v>
      </c>
      <c r="X114" s="48">
        <f t="shared" si="75"/>
        <v>105</v>
      </c>
      <c r="Z114" s="24">
        <f t="shared" si="76"/>
        <v>8.75</v>
      </c>
      <c r="AA114">
        <v>105</v>
      </c>
      <c r="AB114">
        <v>0</v>
      </c>
      <c r="AC114">
        <v>0</v>
      </c>
      <c r="AD114" s="48">
        <f t="shared" si="77"/>
        <v>105</v>
      </c>
      <c r="AH114" s="24">
        <f t="shared" si="78"/>
        <v>8.75</v>
      </c>
      <c r="AL114" s="6">
        <f t="shared" si="79"/>
        <v>8.75</v>
      </c>
      <c r="AS114" s="6">
        <v>8.75</v>
      </c>
      <c r="BE114" s="37"/>
      <c r="BF114" s="37"/>
      <c r="BG114" s="37"/>
      <c r="BI114" s="48">
        <f t="shared" si="80"/>
        <v>8.75</v>
      </c>
      <c r="BJ114" s="39"/>
      <c r="BK114" s="39"/>
      <c r="BL114" s="22"/>
      <c r="BM114" s="37"/>
      <c r="BN114" s="37"/>
      <c r="BO114" s="39"/>
      <c r="BP114" s="48">
        <f t="shared" si="81"/>
        <v>105</v>
      </c>
      <c r="BQ114" s="48">
        <f t="shared" si="82"/>
        <v>105</v>
      </c>
      <c r="CB114">
        <f t="shared" si="83"/>
        <v>1361</v>
      </c>
      <c r="CC114" s="2" t="s">
        <v>1308</v>
      </c>
    </row>
    <row r="115" spans="1:81" ht="12.75">
      <c r="A115" s="14">
        <v>1361</v>
      </c>
      <c r="B115" s="13" t="s">
        <v>1168</v>
      </c>
      <c r="C115" s="13" t="s">
        <v>1355</v>
      </c>
      <c r="D115" s="13" t="s">
        <v>141</v>
      </c>
      <c r="E115" s="13" t="s">
        <v>167</v>
      </c>
      <c r="F115" s="2" t="s">
        <v>271</v>
      </c>
      <c r="G115" s="2">
        <v>1</v>
      </c>
      <c r="H115" s="2" t="s">
        <v>606</v>
      </c>
      <c r="I115" s="2" t="s">
        <v>547</v>
      </c>
      <c r="J115" s="10">
        <v>1</v>
      </c>
      <c r="K115" s="6">
        <v>6.416666666666667</v>
      </c>
      <c r="L115" s="13" t="s">
        <v>444</v>
      </c>
      <c r="M115" s="2" t="s">
        <v>608</v>
      </c>
      <c r="N115" s="13" t="s">
        <v>646</v>
      </c>
      <c r="O115" s="13" t="s">
        <v>1071</v>
      </c>
      <c r="P115" s="2" t="s">
        <v>1528</v>
      </c>
      <c r="Q115" s="10">
        <v>1</v>
      </c>
      <c r="T115" s="20">
        <v>77</v>
      </c>
      <c r="U115" s="20">
        <v>0</v>
      </c>
      <c r="V115" s="20">
        <v>0</v>
      </c>
      <c r="W115" s="48">
        <f t="shared" si="74"/>
        <v>77</v>
      </c>
      <c r="X115" s="48">
        <f t="shared" si="75"/>
        <v>77</v>
      </c>
      <c r="Z115" s="24">
        <f t="shared" si="76"/>
        <v>6.416666666666667</v>
      </c>
      <c r="AA115">
        <v>77</v>
      </c>
      <c r="AB115">
        <v>0</v>
      </c>
      <c r="AC115">
        <v>0</v>
      </c>
      <c r="AD115" s="48">
        <f t="shared" si="77"/>
        <v>77</v>
      </c>
      <c r="AH115" s="24">
        <f t="shared" si="78"/>
        <v>6.416666666666667</v>
      </c>
      <c r="AL115" s="6">
        <f t="shared" si="79"/>
        <v>6.416666666666667</v>
      </c>
      <c r="AW115" s="6">
        <v>6.416666666666667</v>
      </c>
      <c r="BE115" s="37"/>
      <c r="BF115" s="37"/>
      <c r="BG115" s="37"/>
      <c r="BI115" s="48">
        <f t="shared" si="80"/>
        <v>6.416666666666667</v>
      </c>
      <c r="BJ115" s="39"/>
      <c r="BK115" s="39"/>
      <c r="BL115" s="22"/>
      <c r="BM115" s="37"/>
      <c r="BN115" s="37"/>
      <c r="BO115" s="39"/>
      <c r="BP115" s="48">
        <f t="shared" si="81"/>
        <v>77</v>
      </c>
      <c r="BQ115" s="48">
        <f t="shared" si="82"/>
        <v>77</v>
      </c>
      <c r="BR115" t="s">
        <v>1130</v>
      </c>
      <c r="BS115">
        <v>55</v>
      </c>
      <c r="BT115" s="48">
        <f>Z115/BS115</f>
        <v>0.11666666666666667</v>
      </c>
      <c r="BU115" s="24">
        <f>BS115*BT115</f>
        <v>6.416666666666667</v>
      </c>
      <c r="CB115">
        <f t="shared" si="83"/>
        <v>1361</v>
      </c>
      <c r="CC115" s="2" t="s">
        <v>608</v>
      </c>
    </row>
    <row r="116" spans="1:81" ht="12.75">
      <c r="A116" s="14">
        <v>1361</v>
      </c>
      <c r="B116" s="13" t="s">
        <v>1168</v>
      </c>
      <c r="C116" s="13" t="s">
        <v>1355</v>
      </c>
      <c r="D116" s="13" t="s">
        <v>141</v>
      </c>
      <c r="E116" s="13" t="s">
        <v>167</v>
      </c>
      <c r="F116" s="2" t="s">
        <v>272</v>
      </c>
      <c r="G116" s="2">
        <v>1</v>
      </c>
      <c r="H116" s="2" t="s">
        <v>557</v>
      </c>
      <c r="I116" s="2" t="s">
        <v>896</v>
      </c>
      <c r="J116" s="10">
        <v>2</v>
      </c>
      <c r="K116" s="6">
        <v>3.25</v>
      </c>
      <c r="L116" s="13" t="s">
        <v>444</v>
      </c>
      <c r="M116" s="2" t="s">
        <v>572</v>
      </c>
      <c r="N116" s="13" t="s">
        <v>524</v>
      </c>
      <c r="O116" s="13" t="s">
        <v>1071</v>
      </c>
      <c r="P116" s="2" t="s">
        <v>1179</v>
      </c>
      <c r="Q116" s="10">
        <v>2</v>
      </c>
      <c r="T116" s="20">
        <v>78</v>
      </c>
      <c r="U116" s="20">
        <v>0</v>
      </c>
      <c r="V116" s="20">
        <v>0</v>
      </c>
      <c r="W116" s="48">
        <f t="shared" si="74"/>
        <v>78</v>
      </c>
      <c r="X116" s="48">
        <f t="shared" si="75"/>
        <v>39</v>
      </c>
      <c r="Z116" s="24">
        <f t="shared" si="76"/>
        <v>3.25</v>
      </c>
      <c r="AA116">
        <v>39</v>
      </c>
      <c r="AB116">
        <v>0</v>
      </c>
      <c r="AC116">
        <v>0</v>
      </c>
      <c r="AD116" s="48">
        <f t="shared" si="77"/>
        <v>39</v>
      </c>
      <c r="AH116" s="24">
        <f t="shared" si="78"/>
        <v>6.5</v>
      </c>
      <c r="AL116" s="6">
        <f t="shared" si="79"/>
        <v>3.25</v>
      </c>
      <c r="AX116" s="6">
        <v>3.25</v>
      </c>
      <c r="BE116" s="37"/>
      <c r="BF116" s="37"/>
      <c r="BG116" s="37"/>
      <c r="BI116" s="48">
        <f t="shared" si="80"/>
        <v>3.25</v>
      </c>
      <c r="BJ116" s="39"/>
      <c r="BK116" s="39"/>
      <c r="BL116" s="22"/>
      <c r="BM116" s="37"/>
      <c r="BN116" s="37"/>
      <c r="BO116" s="39"/>
      <c r="BP116" s="48">
        <f t="shared" si="81"/>
        <v>78</v>
      </c>
      <c r="BQ116" s="48">
        <f t="shared" si="82"/>
        <v>39</v>
      </c>
      <c r="CB116">
        <f t="shared" si="83"/>
        <v>1361</v>
      </c>
      <c r="CC116" s="2" t="s">
        <v>572</v>
      </c>
    </row>
    <row r="117" spans="1:81" ht="12.75">
      <c r="A117" s="14">
        <v>1361</v>
      </c>
      <c r="B117" s="13" t="s">
        <v>1168</v>
      </c>
      <c r="C117" s="13" t="s">
        <v>1355</v>
      </c>
      <c r="D117" s="13" t="s">
        <v>141</v>
      </c>
      <c r="E117" s="13" t="s">
        <v>167</v>
      </c>
      <c r="F117" s="2" t="s">
        <v>273</v>
      </c>
      <c r="G117" s="2">
        <v>1</v>
      </c>
      <c r="H117" s="2" t="s">
        <v>912</v>
      </c>
      <c r="I117" s="2" t="s">
        <v>1461</v>
      </c>
      <c r="J117" s="10">
        <v>4</v>
      </c>
      <c r="K117" s="6">
        <v>2.5500000000000003</v>
      </c>
      <c r="L117" s="13" t="s">
        <v>444</v>
      </c>
      <c r="M117" s="2" t="s">
        <v>940</v>
      </c>
      <c r="N117" s="13" t="s">
        <v>1001</v>
      </c>
      <c r="O117" s="13" t="s">
        <v>1424</v>
      </c>
      <c r="P117" s="2" t="s">
        <v>1408</v>
      </c>
      <c r="Q117" s="10">
        <v>4</v>
      </c>
      <c r="T117" s="20">
        <v>122</v>
      </c>
      <c r="U117" s="20">
        <v>8</v>
      </c>
      <c r="V117" s="20">
        <v>0</v>
      </c>
      <c r="W117" s="48">
        <f t="shared" si="74"/>
        <v>122.4</v>
      </c>
      <c r="X117" s="48">
        <f t="shared" si="75"/>
        <v>30.6</v>
      </c>
      <c r="Z117" s="24">
        <f t="shared" si="76"/>
        <v>2.5500000000000003</v>
      </c>
      <c r="AA117">
        <v>30</v>
      </c>
      <c r="AB117">
        <v>12</v>
      </c>
      <c r="AC117">
        <v>0</v>
      </c>
      <c r="AD117" s="48">
        <f t="shared" si="77"/>
        <v>30.6</v>
      </c>
      <c r="AH117" s="24">
        <f t="shared" si="78"/>
        <v>10.200000000000001</v>
      </c>
      <c r="AL117" s="6">
        <f t="shared" si="79"/>
        <v>2.5500000000000003</v>
      </c>
      <c r="AZ117" s="6">
        <v>2.5500000000000003</v>
      </c>
      <c r="BE117" s="37"/>
      <c r="BF117" s="37"/>
      <c r="BG117" s="37"/>
      <c r="BI117" s="48">
        <f t="shared" si="80"/>
        <v>2.5500000000000003</v>
      </c>
      <c r="BJ117" s="39"/>
      <c r="BK117" s="39"/>
      <c r="BL117" s="22"/>
      <c r="BM117" s="37"/>
      <c r="BN117" s="37"/>
      <c r="BO117" s="39"/>
      <c r="BP117" s="48">
        <f t="shared" si="81"/>
        <v>122.4</v>
      </c>
      <c r="BQ117" s="48">
        <f t="shared" si="82"/>
        <v>30.6</v>
      </c>
      <c r="CB117">
        <f t="shared" si="83"/>
        <v>1361</v>
      </c>
      <c r="CC117" s="2" t="s">
        <v>940</v>
      </c>
    </row>
    <row r="118" spans="1:81" ht="12.75">
      <c r="A118" s="14">
        <v>1361</v>
      </c>
      <c r="B118" s="13" t="s">
        <v>1168</v>
      </c>
      <c r="C118" s="13" t="s">
        <v>1355</v>
      </c>
      <c r="D118" s="13" t="s">
        <v>141</v>
      </c>
      <c r="E118" s="13" t="s">
        <v>167</v>
      </c>
      <c r="F118" s="2" t="s">
        <v>274</v>
      </c>
      <c r="G118" s="2">
        <v>1</v>
      </c>
      <c r="H118" s="2" t="s">
        <v>912</v>
      </c>
      <c r="I118" s="2" t="s">
        <v>1461</v>
      </c>
      <c r="J118" s="10">
        <v>5</v>
      </c>
      <c r="K118" s="6">
        <v>1.3</v>
      </c>
      <c r="L118" s="13" t="s">
        <v>444</v>
      </c>
      <c r="M118" s="2" t="s">
        <v>940</v>
      </c>
      <c r="N118" s="13" t="s">
        <v>1001</v>
      </c>
      <c r="O118" s="13" t="s">
        <v>1424</v>
      </c>
      <c r="P118" s="2" t="s">
        <v>880</v>
      </c>
      <c r="Q118" s="10">
        <v>5</v>
      </c>
      <c r="T118" s="20">
        <v>78</v>
      </c>
      <c r="U118" s="20">
        <v>0</v>
      </c>
      <c r="V118" s="20">
        <v>0</v>
      </c>
      <c r="W118" s="48">
        <f t="shared" si="74"/>
        <v>78</v>
      </c>
      <c r="X118" s="48">
        <f t="shared" si="75"/>
        <v>15.6</v>
      </c>
      <c r="Z118" s="24">
        <f t="shared" si="76"/>
        <v>1.3</v>
      </c>
      <c r="AA118">
        <v>15</v>
      </c>
      <c r="AB118">
        <v>12</v>
      </c>
      <c r="AC118">
        <v>0</v>
      </c>
      <c r="AD118" s="48">
        <f t="shared" si="77"/>
        <v>15.6</v>
      </c>
      <c r="AH118" s="24">
        <f t="shared" si="78"/>
        <v>6.5</v>
      </c>
      <c r="AL118" s="6">
        <f t="shared" si="79"/>
        <v>1.3</v>
      </c>
      <c r="BC118" s="6">
        <v>1.3</v>
      </c>
      <c r="BE118" s="37"/>
      <c r="BF118" s="37"/>
      <c r="BG118" s="37"/>
      <c r="BI118" s="48">
        <f t="shared" si="80"/>
        <v>1.3</v>
      </c>
      <c r="BJ118" s="39"/>
      <c r="BK118" s="39"/>
      <c r="BL118" s="22"/>
      <c r="BM118" s="37"/>
      <c r="BN118" s="37"/>
      <c r="BO118" s="39"/>
      <c r="BP118" s="48">
        <f t="shared" si="81"/>
        <v>78</v>
      </c>
      <c r="BQ118" s="48">
        <f t="shared" si="82"/>
        <v>15.600000000000001</v>
      </c>
      <c r="CB118">
        <f t="shared" si="83"/>
        <v>1361</v>
      </c>
      <c r="CC118" s="2" t="s">
        <v>940</v>
      </c>
    </row>
    <row r="119" spans="1:144" ht="12.75">
      <c r="A119" s="14"/>
      <c r="E119" s="13"/>
      <c r="F119" s="2"/>
      <c r="G119" s="2"/>
      <c r="M119" s="2"/>
      <c r="AD119" s="48"/>
      <c r="BE119" s="37"/>
      <c r="BF119" s="37"/>
      <c r="BG119" s="37"/>
      <c r="BI119" s="48"/>
      <c r="BJ119" s="39"/>
      <c r="BK119" s="39"/>
      <c r="BL119" s="22"/>
      <c r="BM119" s="37"/>
      <c r="BN119" s="37"/>
      <c r="BO119" s="39"/>
      <c r="BQ119" s="48"/>
      <c r="CC119" s="2"/>
      <c r="CE119" s="13"/>
      <c r="CF119" s="2"/>
      <c r="CG119" s="10"/>
      <c r="CH119" s="10"/>
      <c r="CI119" s="10"/>
      <c r="CJ119" s="20"/>
      <c r="CK119" s="20"/>
      <c r="CL119" s="20"/>
      <c r="CT119" s="48"/>
      <c r="DQ119" s="37"/>
      <c r="DR119" s="37"/>
      <c r="DS119" s="37"/>
      <c r="DU119" s="48"/>
      <c r="DV119" s="39"/>
      <c r="DW119" s="39"/>
      <c r="DX119" s="22"/>
      <c r="DY119" s="37"/>
      <c r="DZ119" s="37"/>
      <c r="EA119" s="39"/>
      <c r="EB119" s="48"/>
      <c r="EC119" s="48"/>
      <c r="EN119" s="2"/>
    </row>
    <row r="120" spans="1:144" ht="12.75">
      <c r="A120" s="14">
        <v>1361</v>
      </c>
      <c r="B120" s="13" t="s">
        <v>1168</v>
      </c>
      <c r="C120" s="13" t="s">
        <v>1355</v>
      </c>
      <c r="D120" s="13" t="s">
        <v>141</v>
      </c>
      <c r="E120" s="13" t="s">
        <v>167</v>
      </c>
      <c r="F120" s="2" t="s">
        <v>275</v>
      </c>
      <c r="G120" s="2">
        <v>2</v>
      </c>
      <c r="H120" s="2" t="s">
        <v>557</v>
      </c>
      <c r="I120" s="2" t="s">
        <v>541</v>
      </c>
      <c r="J120" s="10">
        <v>1</v>
      </c>
      <c r="K120" s="6">
        <v>2.4499999999999997</v>
      </c>
      <c r="L120" s="13" t="s">
        <v>444</v>
      </c>
      <c r="M120" s="2" t="s">
        <v>572</v>
      </c>
      <c r="N120" s="13" t="s">
        <v>524</v>
      </c>
      <c r="O120" s="13" t="s">
        <v>1071</v>
      </c>
      <c r="P120" s="2" t="s">
        <v>1296</v>
      </c>
      <c r="Q120" s="10">
        <v>1</v>
      </c>
      <c r="T120" s="20">
        <v>29</v>
      </c>
      <c r="U120" s="20">
        <v>8</v>
      </c>
      <c r="V120" s="20">
        <v>0</v>
      </c>
      <c r="W120" s="48">
        <f aca="true" t="shared" si="84" ref="W120:W127">T120+U120/20+V120/240</f>
        <v>29.4</v>
      </c>
      <c r="X120" s="48">
        <f>W120/Q120</f>
        <v>29.4</v>
      </c>
      <c r="Z120" s="24">
        <f>X120/12</f>
        <v>2.4499999999999997</v>
      </c>
      <c r="AA120">
        <v>29</v>
      </c>
      <c r="AB120">
        <v>8</v>
      </c>
      <c r="AC120">
        <v>0</v>
      </c>
      <c r="AD120" s="48">
        <f>AA120+AB120/20+AC120/240</f>
        <v>29.4</v>
      </c>
      <c r="AH120" s="24">
        <f>Q120*Z120</f>
        <v>2.4499999999999997</v>
      </c>
      <c r="AL120" s="6">
        <f>1*Z120</f>
        <v>2.4499999999999997</v>
      </c>
      <c r="BC120" s="6">
        <v>2.4499999999999997</v>
      </c>
      <c r="BE120" s="37"/>
      <c r="BF120" s="37"/>
      <c r="BG120" s="37"/>
      <c r="BI120" s="48">
        <f aca="true" t="shared" si="85" ref="BI120:BI127">AL120+BH120</f>
        <v>2.4499999999999997</v>
      </c>
      <c r="BJ120" s="39"/>
      <c r="BK120" s="39"/>
      <c r="BL120" s="22"/>
      <c r="BM120" s="37"/>
      <c r="BP120" s="48">
        <f>BQ120*Q120</f>
        <v>29.4</v>
      </c>
      <c r="BQ120" s="48">
        <f>(BI120+BN120/Q120)*12</f>
        <v>29.4</v>
      </c>
      <c r="CB120">
        <f aca="true" t="shared" si="86" ref="CB120:CB127">1*A120</f>
        <v>1361</v>
      </c>
      <c r="CC120" s="2" t="s">
        <v>572</v>
      </c>
      <c r="DB120" s="6">
        <v>2.4499999999999997</v>
      </c>
      <c r="DO120" s="6">
        <v>2.4499999999999997</v>
      </c>
      <c r="DQ120" s="37"/>
      <c r="DR120" s="37"/>
      <c r="DS120" s="37"/>
      <c r="DU120" s="48">
        <v>2.4499999999999997</v>
      </c>
      <c r="DV120" s="39"/>
      <c r="DW120" s="39"/>
      <c r="DX120" s="22"/>
      <c r="DY120" s="37"/>
      <c r="EB120" s="48"/>
      <c r="EC120" s="48">
        <v>29.4</v>
      </c>
      <c r="EM120">
        <v>1361</v>
      </c>
      <c r="EN120" s="2" t="s">
        <v>572</v>
      </c>
    </row>
    <row r="121" spans="1:144" ht="12.75">
      <c r="A121" s="14">
        <v>1361</v>
      </c>
      <c r="B121" s="13" t="s">
        <v>1168</v>
      </c>
      <c r="C121" s="13" t="s">
        <v>1355</v>
      </c>
      <c r="D121" s="13" t="s">
        <v>141</v>
      </c>
      <c r="E121" s="13" t="s">
        <v>167</v>
      </c>
      <c r="F121" s="2" t="s">
        <v>261</v>
      </c>
      <c r="G121" s="2">
        <v>2</v>
      </c>
      <c r="H121" s="2" t="s">
        <v>2</v>
      </c>
      <c r="I121" s="2" t="s">
        <v>1448</v>
      </c>
      <c r="J121" s="10">
        <v>1</v>
      </c>
      <c r="K121" s="6">
        <v>2.8</v>
      </c>
      <c r="L121" s="13" t="s">
        <v>444</v>
      </c>
      <c r="M121" s="2" t="s">
        <v>1464</v>
      </c>
      <c r="N121" s="13" t="s">
        <v>1424</v>
      </c>
      <c r="O121" s="13" t="s">
        <v>1424</v>
      </c>
      <c r="P121" s="2" t="s">
        <v>1599</v>
      </c>
      <c r="Q121" s="10">
        <v>1</v>
      </c>
      <c r="T121" s="20">
        <v>33</v>
      </c>
      <c r="U121" s="20">
        <v>12</v>
      </c>
      <c r="V121" s="20">
        <v>0</v>
      </c>
      <c r="W121" s="48">
        <f t="shared" si="84"/>
        <v>33.6</v>
      </c>
      <c r="X121" s="48">
        <f>W121/Q121</f>
        <v>33.6</v>
      </c>
      <c r="Z121" s="24">
        <f>X121/12</f>
        <v>2.8000000000000003</v>
      </c>
      <c r="AA121">
        <v>33</v>
      </c>
      <c r="AB121">
        <v>12</v>
      </c>
      <c r="AC121">
        <v>0</v>
      </c>
      <c r="AD121" s="48">
        <f>AA121+AB121/20+AC121/240</f>
        <v>33.6</v>
      </c>
      <c r="AH121" s="24">
        <f>Q121*Z121</f>
        <v>2.8000000000000003</v>
      </c>
      <c r="AL121" s="6">
        <f>1*Z121</f>
        <v>2.8000000000000003</v>
      </c>
      <c r="BE121" s="37"/>
      <c r="BF121" s="37"/>
      <c r="BG121" s="37"/>
      <c r="BI121" s="48">
        <f t="shared" si="85"/>
        <v>2.8000000000000003</v>
      </c>
      <c r="BJ121" s="39"/>
      <c r="BK121" s="39"/>
      <c r="BL121" s="22"/>
      <c r="BM121" s="37"/>
      <c r="BP121" s="48">
        <f>BQ121*Q121</f>
        <v>33.6</v>
      </c>
      <c r="BQ121" s="48">
        <f>(BI121+BN121/Q121)*12</f>
        <v>33.6</v>
      </c>
      <c r="CB121">
        <f t="shared" si="86"/>
        <v>1361</v>
      </c>
      <c r="CC121" s="2" t="s">
        <v>1464</v>
      </c>
      <c r="DB121" s="6">
        <v>2.8</v>
      </c>
      <c r="DQ121" s="37"/>
      <c r="DR121" s="37"/>
      <c r="DS121" s="37"/>
      <c r="DU121" s="48">
        <v>2.8</v>
      </c>
      <c r="DV121" s="39"/>
      <c r="DW121" s="39"/>
      <c r="DX121" s="22"/>
      <c r="DY121" s="37"/>
      <c r="EB121" s="48"/>
      <c r="EC121" s="48">
        <v>33.6</v>
      </c>
      <c r="EM121">
        <v>1361</v>
      </c>
      <c r="EN121" s="2" t="s">
        <v>1464</v>
      </c>
    </row>
    <row r="122" spans="1:144" ht="12.75">
      <c r="A122" s="14">
        <v>1361</v>
      </c>
      <c r="B122" s="13" t="s">
        <v>1168</v>
      </c>
      <c r="C122" s="13" t="s">
        <v>1355</v>
      </c>
      <c r="D122" s="13" t="s">
        <v>141</v>
      </c>
      <c r="E122" s="13" t="s">
        <v>167</v>
      </c>
      <c r="F122" s="2" t="s">
        <v>262</v>
      </c>
      <c r="G122" s="2">
        <v>2</v>
      </c>
      <c r="H122" s="2" t="s">
        <v>2</v>
      </c>
      <c r="I122" s="2" t="s">
        <v>1448</v>
      </c>
      <c r="J122" s="10">
        <v>1</v>
      </c>
      <c r="K122" s="6">
        <v>2.8</v>
      </c>
      <c r="L122" s="13" t="s">
        <v>444</v>
      </c>
      <c r="M122" s="2" t="s">
        <v>1464</v>
      </c>
      <c r="N122" s="13" t="s">
        <v>1424</v>
      </c>
      <c r="O122" s="13" t="s">
        <v>1424</v>
      </c>
      <c r="P122" s="2" t="s">
        <v>1599</v>
      </c>
      <c r="Q122" s="10">
        <v>1</v>
      </c>
      <c r="T122" s="20">
        <v>33</v>
      </c>
      <c r="U122" s="20">
        <v>12</v>
      </c>
      <c r="V122" s="20">
        <v>0</v>
      </c>
      <c r="W122" s="48">
        <f t="shared" si="84"/>
        <v>33.6</v>
      </c>
      <c r="X122" s="48">
        <f>W122/Q122</f>
        <v>33.6</v>
      </c>
      <c r="Z122" s="24">
        <f>X122/12</f>
        <v>2.8000000000000003</v>
      </c>
      <c r="AA122">
        <v>33</v>
      </c>
      <c r="AB122">
        <v>12</v>
      </c>
      <c r="AC122">
        <v>0</v>
      </c>
      <c r="AD122" s="48">
        <f>AA122+AB122/20+AC122/240</f>
        <v>33.6</v>
      </c>
      <c r="AH122" s="24">
        <f>Q122*Z122</f>
        <v>2.8000000000000003</v>
      </c>
      <c r="AL122" s="6">
        <f>1*Z122</f>
        <v>2.8000000000000003</v>
      </c>
      <c r="BE122" s="37"/>
      <c r="BF122" s="37"/>
      <c r="BG122" s="37"/>
      <c r="BI122" s="48">
        <f t="shared" si="85"/>
        <v>2.8000000000000003</v>
      </c>
      <c r="BJ122" s="39"/>
      <c r="BK122" s="39"/>
      <c r="BL122" s="22"/>
      <c r="BM122" s="37"/>
      <c r="BP122" s="48">
        <f>BQ122*Q122</f>
        <v>33.6</v>
      </c>
      <c r="BQ122" s="48">
        <f>(BI122+BN122/Q122)*12</f>
        <v>33.6</v>
      </c>
      <c r="CB122">
        <f t="shared" si="86"/>
        <v>1361</v>
      </c>
      <c r="CC122" s="2" t="s">
        <v>1464</v>
      </c>
      <c r="DB122" s="6">
        <v>2.8</v>
      </c>
      <c r="DQ122" s="37"/>
      <c r="DR122" s="37"/>
      <c r="DS122" s="37"/>
      <c r="DU122" s="48">
        <v>2.8</v>
      </c>
      <c r="DV122" s="39"/>
      <c r="DW122" s="39"/>
      <c r="DX122" s="22"/>
      <c r="DY122" s="37"/>
      <c r="EB122" s="48"/>
      <c r="EC122" s="48">
        <v>33.6</v>
      </c>
      <c r="EM122">
        <v>1361</v>
      </c>
      <c r="EN122" s="2" t="s">
        <v>1464</v>
      </c>
    </row>
    <row r="123" spans="1:144" ht="12.75">
      <c r="A123" s="14">
        <v>1361</v>
      </c>
      <c r="B123" s="13" t="s">
        <v>1168</v>
      </c>
      <c r="C123" s="13" t="s">
        <v>1355</v>
      </c>
      <c r="D123" s="13" t="s">
        <v>141</v>
      </c>
      <c r="E123" s="13" t="s">
        <v>167</v>
      </c>
      <c r="F123" s="2" t="s">
        <v>263</v>
      </c>
      <c r="G123" s="2">
        <v>2</v>
      </c>
      <c r="H123" s="2" t="s">
        <v>557</v>
      </c>
      <c r="I123" s="2" t="s">
        <v>1255</v>
      </c>
      <c r="J123" s="10">
        <v>2</v>
      </c>
      <c r="K123" s="6">
        <v>3.8</v>
      </c>
      <c r="L123" s="13" t="s">
        <v>444</v>
      </c>
      <c r="M123" s="2" t="s">
        <v>1243</v>
      </c>
      <c r="N123" s="13" t="s">
        <v>526</v>
      </c>
      <c r="O123" s="13" t="s">
        <v>1237</v>
      </c>
      <c r="P123" s="2" t="s">
        <v>1484</v>
      </c>
      <c r="Q123" s="10">
        <v>2</v>
      </c>
      <c r="R123" s="10">
        <v>5</v>
      </c>
      <c r="T123" s="20">
        <v>97</v>
      </c>
      <c r="U123" s="20">
        <v>4</v>
      </c>
      <c r="V123" s="20">
        <v>0</v>
      </c>
      <c r="W123" s="48">
        <f t="shared" si="84"/>
        <v>97.2</v>
      </c>
      <c r="X123" s="48">
        <f>45+12/20</f>
        <v>45.6</v>
      </c>
      <c r="Y123" s="24">
        <f>(W123-(X123*Q123))*20/5</f>
        <v>24</v>
      </c>
      <c r="Z123" s="24">
        <f>X123/12</f>
        <v>3.8000000000000003</v>
      </c>
      <c r="AA123">
        <v>45</v>
      </c>
      <c r="AB123">
        <v>12</v>
      </c>
      <c r="AC123">
        <v>0</v>
      </c>
      <c r="AD123" s="48">
        <f>AA123+AB123/20+AC123/240</f>
        <v>45.6</v>
      </c>
      <c r="AH123" s="24">
        <f>Q123*Z123</f>
        <v>7.6000000000000005</v>
      </c>
      <c r="AL123" s="6">
        <f>1*Z123</f>
        <v>3.8000000000000003</v>
      </c>
      <c r="AM123" s="38">
        <f>Y123/12</f>
        <v>2</v>
      </c>
      <c r="AO123" s="38"/>
      <c r="AP123" s="38"/>
      <c r="AQ123" s="38"/>
      <c r="BE123" s="37"/>
      <c r="BF123" s="37"/>
      <c r="BG123" s="37"/>
      <c r="BI123" s="48">
        <f t="shared" si="85"/>
        <v>3.8000000000000003</v>
      </c>
      <c r="BJ123" s="39"/>
      <c r="BK123" s="39"/>
      <c r="BL123" s="22"/>
      <c r="BM123" s="37"/>
      <c r="BP123" s="48">
        <f>BQ123*Q123</f>
        <v>91.2</v>
      </c>
      <c r="BQ123" s="48">
        <f>(BI123+BN123/Q123)*12</f>
        <v>45.6</v>
      </c>
      <c r="CB123">
        <f t="shared" si="86"/>
        <v>1361</v>
      </c>
      <c r="CC123" s="2" t="s">
        <v>1243</v>
      </c>
      <c r="CD123" t="s">
        <v>1149</v>
      </c>
      <c r="DB123" s="6">
        <v>3.8</v>
      </c>
      <c r="DC123" s="38">
        <v>2</v>
      </c>
      <c r="DQ123" s="37"/>
      <c r="DR123" s="37"/>
      <c r="DS123" s="37"/>
      <c r="DU123" s="48">
        <v>3.8</v>
      </c>
      <c r="DV123" s="39"/>
      <c r="DW123" s="39"/>
      <c r="DX123" s="22"/>
      <c r="DY123" s="37"/>
      <c r="EB123" s="48"/>
      <c r="EC123" s="48">
        <v>45.6</v>
      </c>
      <c r="EM123">
        <v>1361</v>
      </c>
      <c r="EN123" s="2" t="s">
        <v>1243</v>
      </c>
    </row>
    <row r="124" spans="1:144" ht="12.75">
      <c r="A124" s="14">
        <v>1361</v>
      </c>
      <c r="B124" s="13" t="s">
        <v>1168</v>
      </c>
      <c r="C124" s="13" t="s">
        <v>1355</v>
      </c>
      <c r="D124" s="13" t="s">
        <v>141</v>
      </c>
      <c r="E124" s="13" t="s">
        <v>167</v>
      </c>
      <c r="F124" s="2" t="s">
        <v>264</v>
      </c>
      <c r="G124" s="2">
        <v>2</v>
      </c>
      <c r="H124" s="2" t="s">
        <v>2</v>
      </c>
      <c r="I124" s="2" t="s">
        <v>844</v>
      </c>
      <c r="L124" s="13" t="s">
        <v>444</v>
      </c>
      <c r="M124" s="2" t="s">
        <v>841</v>
      </c>
      <c r="N124" s="13" t="s">
        <v>1371</v>
      </c>
      <c r="O124" s="13" t="s">
        <v>1284</v>
      </c>
      <c r="P124" s="2" t="s">
        <v>1264</v>
      </c>
      <c r="R124" s="10">
        <v>12</v>
      </c>
      <c r="T124" s="20">
        <v>36</v>
      </c>
      <c r="U124" s="20">
        <v>0</v>
      </c>
      <c r="V124" s="20">
        <v>0</v>
      </c>
      <c r="W124" s="48">
        <f t="shared" si="84"/>
        <v>36</v>
      </c>
      <c r="X124" s="48"/>
      <c r="Y124" s="24">
        <f>(W124*20)/R124</f>
        <v>60</v>
      </c>
      <c r="AM124" s="38">
        <f>Y124/12</f>
        <v>5</v>
      </c>
      <c r="AO124" s="38"/>
      <c r="AP124" s="38"/>
      <c r="AQ124" s="38"/>
      <c r="BE124" s="37"/>
      <c r="BF124" s="37"/>
      <c r="BG124" s="37"/>
      <c r="BI124" s="48">
        <f t="shared" si="85"/>
        <v>0</v>
      </c>
      <c r="BJ124" s="39"/>
      <c r="BK124" s="39"/>
      <c r="BL124" s="22"/>
      <c r="BM124" s="37"/>
      <c r="BP124" s="48"/>
      <c r="CB124">
        <f t="shared" si="86"/>
        <v>1361</v>
      </c>
      <c r="CC124" s="2" t="s">
        <v>841</v>
      </c>
      <c r="DB124" s="6"/>
      <c r="DC124" s="38">
        <v>5</v>
      </c>
      <c r="DQ124" s="37"/>
      <c r="DR124" s="37"/>
      <c r="DS124" s="37"/>
      <c r="DU124" s="48">
        <v>0</v>
      </c>
      <c r="DV124" s="39"/>
      <c r="DW124" s="39"/>
      <c r="DX124" s="22"/>
      <c r="DY124" s="37"/>
      <c r="EB124" s="48"/>
      <c r="EM124">
        <v>1361</v>
      </c>
      <c r="EN124" s="2" t="s">
        <v>841</v>
      </c>
    </row>
    <row r="125" spans="1:144" ht="12.75">
      <c r="A125" s="14">
        <v>1361</v>
      </c>
      <c r="B125" s="13" t="s">
        <v>1168</v>
      </c>
      <c r="C125" s="13" t="s">
        <v>1355</v>
      </c>
      <c r="D125" s="13" t="s">
        <v>141</v>
      </c>
      <c r="E125" s="13" t="s">
        <v>167</v>
      </c>
      <c r="F125" s="2" t="s">
        <v>265</v>
      </c>
      <c r="G125" s="2">
        <v>2</v>
      </c>
      <c r="H125" s="2" t="s">
        <v>557</v>
      </c>
      <c r="I125" s="2" t="s">
        <v>802</v>
      </c>
      <c r="L125" s="13" t="s">
        <v>444</v>
      </c>
      <c r="M125" s="2" t="s">
        <v>806</v>
      </c>
      <c r="N125" s="13" t="s">
        <v>524</v>
      </c>
      <c r="O125" s="13" t="s">
        <v>1071</v>
      </c>
      <c r="P125" t="s">
        <v>682</v>
      </c>
      <c r="R125" s="10">
        <v>24</v>
      </c>
      <c r="T125" s="20">
        <v>33</v>
      </c>
      <c r="U125" s="20">
        <v>12</v>
      </c>
      <c r="V125" s="20">
        <v>0</v>
      </c>
      <c r="W125" s="48">
        <f t="shared" si="84"/>
        <v>33.6</v>
      </c>
      <c r="X125" s="48"/>
      <c r="Y125" s="24">
        <f>(W125*20)/R125</f>
        <v>28</v>
      </c>
      <c r="AM125" s="38">
        <f>Y125/12</f>
        <v>2.3333333333333335</v>
      </c>
      <c r="AO125" s="38"/>
      <c r="AP125" s="38"/>
      <c r="AQ125" s="38"/>
      <c r="BE125" s="37"/>
      <c r="BF125" s="37"/>
      <c r="BG125" s="37"/>
      <c r="BI125" s="48">
        <f t="shared" si="85"/>
        <v>0</v>
      </c>
      <c r="BJ125" s="39"/>
      <c r="BK125" s="39"/>
      <c r="BL125" s="22"/>
      <c r="BM125" s="37"/>
      <c r="BP125" s="48"/>
      <c r="CB125">
        <f t="shared" si="86"/>
        <v>1361</v>
      </c>
      <c r="CC125" s="2" t="s">
        <v>806</v>
      </c>
      <c r="DB125" s="6"/>
      <c r="DC125" s="38">
        <v>2.3333333333333335</v>
      </c>
      <c r="DQ125" s="37"/>
      <c r="DR125" s="37"/>
      <c r="DS125" s="37"/>
      <c r="DU125" s="48">
        <v>0</v>
      </c>
      <c r="DV125" s="39"/>
      <c r="DW125" s="39"/>
      <c r="DX125" s="22"/>
      <c r="DY125" s="37"/>
      <c r="EB125" s="48"/>
      <c r="EM125">
        <v>1361</v>
      </c>
      <c r="EN125" s="2" t="s">
        <v>806</v>
      </c>
    </row>
    <row r="126" spans="1:144" ht="12.75">
      <c r="A126" s="14">
        <v>1361</v>
      </c>
      <c r="B126" s="13" t="s">
        <v>1168</v>
      </c>
      <c r="C126" s="13" t="s">
        <v>1355</v>
      </c>
      <c r="D126" s="13" t="s">
        <v>141</v>
      </c>
      <c r="E126" s="13" t="s">
        <v>167</v>
      </c>
      <c r="F126" s="2" t="s">
        <v>266</v>
      </c>
      <c r="G126" s="2">
        <v>2</v>
      </c>
      <c r="H126" s="2" t="s">
        <v>2</v>
      </c>
      <c r="I126" s="2" t="s">
        <v>1455</v>
      </c>
      <c r="J126" s="10">
        <v>1</v>
      </c>
      <c r="K126" s="6">
        <v>1.05</v>
      </c>
      <c r="L126" s="13" t="s">
        <v>444</v>
      </c>
      <c r="M126" s="2" t="s">
        <v>1464</v>
      </c>
      <c r="N126" s="13" t="s">
        <v>1424</v>
      </c>
      <c r="O126" s="13" t="s">
        <v>1424</v>
      </c>
      <c r="P126" s="2" t="s">
        <v>1562</v>
      </c>
      <c r="Q126" s="10">
        <v>1</v>
      </c>
      <c r="T126" s="20">
        <v>12</v>
      </c>
      <c r="U126" s="20">
        <v>12</v>
      </c>
      <c r="V126" s="20">
        <v>0</v>
      </c>
      <c r="W126" s="48">
        <f t="shared" si="84"/>
        <v>12.6</v>
      </c>
      <c r="X126" s="48">
        <f>W126/Q126</f>
        <v>12.6</v>
      </c>
      <c r="Z126" s="24">
        <f>X126/12</f>
        <v>1.05</v>
      </c>
      <c r="AA126">
        <v>12</v>
      </c>
      <c r="AB126">
        <v>12</v>
      </c>
      <c r="AC126">
        <v>0</v>
      </c>
      <c r="AD126" s="48">
        <f>AA126+AB126/20+AC126/240</f>
        <v>12.6</v>
      </c>
      <c r="AH126" s="24">
        <f>Q126*Z126</f>
        <v>1.05</v>
      </c>
      <c r="AL126" s="6">
        <f>1*Z126</f>
        <v>1.05</v>
      </c>
      <c r="BC126" s="6">
        <v>1.05</v>
      </c>
      <c r="BE126" s="37"/>
      <c r="BF126" s="37"/>
      <c r="BG126" s="37"/>
      <c r="BI126" s="48">
        <f t="shared" si="85"/>
        <v>1.05</v>
      </c>
      <c r="BJ126" s="39"/>
      <c r="BK126" s="39"/>
      <c r="BL126" s="22"/>
      <c r="BM126" s="37"/>
      <c r="BP126" s="48">
        <f>BQ126*Q126</f>
        <v>12.600000000000001</v>
      </c>
      <c r="BQ126" s="48">
        <f>(BI126+BN126/Q126)*12</f>
        <v>12.600000000000001</v>
      </c>
      <c r="CB126">
        <f t="shared" si="86"/>
        <v>1361</v>
      </c>
      <c r="CC126" s="2" t="s">
        <v>1464</v>
      </c>
      <c r="DB126" s="6">
        <v>1.05</v>
      </c>
      <c r="DO126" s="6">
        <v>1.05</v>
      </c>
      <c r="DQ126" s="37"/>
      <c r="DR126" s="37"/>
      <c r="DS126" s="37"/>
      <c r="DU126" s="48">
        <v>1.05</v>
      </c>
      <c r="DV126" s="39"/>
      <c r="DW126" s="39"/>
      <c r="DX126" s="22"/>
      <c r="DY126" s="37"/>
      <c r="EB126" s="48"/>
      <c r="EC126" s="48">
        <v>12.600000000000001</v>
      </c>
      <c r="EM126">
        <v>1361</v>
      </c>
      <c r="EN126" s="2" t="s">
        <v>1464</v>
      </c>
    </row>
    <row r="127" spans="1:144" ht="12.75">
      <c r="A127" s="14">
        <v>1361</v>
      </c>
      <c r="B127" s="13" t="s">
        <v>1168</v>
      </c>
      <c r="C127" s="13" t="s">
        <v>1355</v>
      </c>
      <c r="D127" s="13" t="s">
        <v>141</v>
      </c>
      <c r="E127" s="13" t="s">
        <v>167</v>
      </c>
      <c r="F127" s="2" t="s">
        <v>267</v>
      </c>
      <c r="G127" s="2">
        <v>2</v>
      </c>
      <c r="H127" s="2" t="s">
        <v>2</v>
      </c>
      <c r="I127" s="2" t="s">
        <v>1455</v>
      </c>
      <c r="J127" s="10">
        <v>1</v>
      </c>
      <c r="K127" s="6">
        <v>1</v>
      </c>
      <c r="L127" s="13" t="s">
        <v>444</v>
      </c>
      <c r="M127" s="2" t="s">
        <v>1464</v>
      </c>
      <c r="N127" s="13" t="s">
        <v>1424</v>
      </c>
      <c r="O127" s="13" t="s">
        <v>1424</v>
      </c>
      <c r="P127" s="2" t="s">
        <v>1565</v>
      </c>
      <c r="Q127" s="10">
        <v>1</v>
      </c>
      <c r="T127" s="20">
        <v>12</v>
      </c>
      <c r="U127" s="20">
        <v>0</v>
      </c>
      <c r="V127" s="20">
        <v>0</v>
      </c>
      <c r="W127" s="48">
        <f t="shared" si="84"/>
        <v>12</v>
      </c>
      <c r="X127" s="48">
        <f>W127/Q127</f>
        <v>12</v>
      </c>
      <c r="Z127" s="24">
        <f>X127/12</f>
        <v>1</v>
      </c>
      <c r="AA127">
        <v>12</v>
      </c>
      <c r="AB127">
        <v>0</v>
      </c>
      <c r="AC127">
        <v>0</v>
      </c>
      <c r="AD127" s="48">
        <f>AA127+AB127/20+AC127/240</f>
        <v>12</v>
      </c>
      <c r="AH127" s="24">
        <f>Q127*Z127</f>
        <v>1</v>
      </c>
      <c r="AL127" s="6">
        <f>1*Z127</f>
        <v>1</v>
      </c>
      <c r="BC127" s="6">
        <v>1</v>
      </c>
      <c r="BE127" s="37"/>
      <c r="BF127" s="37"/>
      <c r="BG127" s="37"/>
      <c r="BI127" s="48">
        <f t="shared" si="85"/>
        <v>1</v>
      </c>
      <c r="BJ127" s="39"/>
      <c r="BK127" s="39"/>
      <c r="BL127" s="22"/>
      <c r="BM127" s="37"/>
      <c r="BP127" s="48">
        <f>BQ127*Q127</f>
        <v>12</v>
      </c>
      <c r="BQ127" s="48">
        <f>(BI127+BN127/Q127)*12</f>
        <v>12</v>
      </c>
      <c r="CB127">
        <f t="shared" si="86"/>
        <v>1361</v>
      </c>
      <c r="CC127" s="2" t="s">
        <v>1464</v>
      </c>
      <c r="DB127" s="6">
        <v>1</v>
      </c>
      <c r="DO127" s="6">
        <v>1</v>
      </c>
      <c r="DQ127" s="37"/>
      <c r="DR127" s="37"/>
      <c r="DS127" s="37"/>
      <c r="DU127" s="48">
        <v>1</v>
      </c>
      <c r="DV127" s="39"/>
      <c r="DW127" s="39"/>
      <c r="DX127" s="22"/>
      <c r="DY127" s="37"/>
      <c r="EB127" s="48"/>
      <c r="EC127" s="48">
        <v>12</v>
      </c>
      <c r="EM127">
        <v>1361</v>
      </c>
      <c r="EN127" s="2" t="s">
        <v>1464</v>
      </c>
    </row>
    <row r="128" spans="1:82" ht="12.75">
      <c r="A128" s="14"/>
      <c r="E128" s="13"/>
      <c r="F128" s="2"/>
      <c r="G128" s="2"/>
      <c r="M128" s="2"/>
      <c r="BE128" s="37"/>
      <c r="BF128" s="37"/>
      <c r="BG128" s="37"/>
      <c r="BI128" s="48"/>
      <c r="BJ128" s="39"/>
      <c r="BK128" s="39"/>
      <c r="BL128" s="22"/>
      <c r="BM128" s="37"/>
      <c r="CC128" s="2"/>
      <c r="CD128" t="s">
        <v>59</v>
      </c>
    </row>
    <row r="129" spans="1:82" ht="12.75">
      <c r="A129" s="14">
        <v>1361</v>
      </c>
      <c r="B129" s="13" t="s">
        <v>2</v>
      </c>
      <c r="C129" s="13" t="s">
        <v>1355</v>
      </c>
      <c r="D129" s="13" t="s">
        <v>141</v>
      </c>
      <c r="E129" s="13" t="s">
        <v>169</v>
      </c>
      <c r="F129" s="2" t="s">
        <v>276</v>
      </c>
      <c r="G129" s="2">
        <v>1</v>
      </c>
      <c r="H129" s="2" t="s">
        <v>557</v>
      </c>
      <c r="I129" s="2" t="s">
        <v>1324</v>
      </c>
      <c r="J129" s="10">
        <v>4</v>
      </c>
      <c r="K129" s="6">
        <v>2.670833333333333</v>
      </c>
      <c r="L129" s="13" t="s">
        <v>444</v>
      </c>
      <c r="M129" s="2" t="s">
        <v>576</v>
      </c>
      <c r="N129" s="13" t="s">
        <v>524</v>
      </c>
      <c r="O129" s="13" t="s">
        <v>1280</v>
      </c>
      <c r="P129" s="2" t="s">
        <v>1383</v>
      </c>
      <c r="Q129" s="10">
        <v>4</v>
      </c>
      <c r="T129" s="20">
        <v>128</v>
      </c>
      <c r="U129" s="20">
        <v>4</v>
      </c>
      <c r="V129" s="20">
        <v>0</v>
      </c>
      <c r="W129" s="48">
        <f aca="true" t="shared" si="87" ref="W129:W135">T129+U129/20+V129/240</f>
        <v>128.2</v>
      </c>
      <c r="X129" s="48">
        <f>W129/Q129</f>
        <v>32.05</v>
      </c>
      <c r="Z129" s="24">
        <f>X129/12</f>
        <v>2.670833333333333</v>
      </c>
      <c r="AA129">
        <v>32</v>
      </c>
      <c r="AB129">
        <v>1</v>
      </c>
      <c r="AC129">
        <v>0</v>
      </c>
      <c r="AD129" s="48">
        <f>AA129+AB129/20+AC129/240</f>
        <v>32.05</v>
      </c>
      <c r="AH129" s="24">
        <f>Q129*Z129</f>
        <v>10.683333333333332</v>
      </c>
      <c r="AL129" s="6">
        <f>1*Z129</f>
        <v>2.670833333333333</v>
      </c>
      <c r="BB129" s="6">
        <v>2.670833333333333</v>
      </c>
      <c r="BE129" s="37"/>
      <c r="BF129" s="37"/>
      <c r="BG129" s="37"/>
      <c r="BH129" s="37"/>
      <c r="BI129" s="48">
        <f>AL129+BH129</f>
        <v>2.670833333333333</v>
      </c>
      <c r="BJ129" s="39"/>
      <c r="BK129" s="39"/>
      <c r="BL129" s="22"/>
      <c r="BM129" s="37"/>
      <c r="BP129" s="48">
        <f>BQ129*Q129</f>
        <v>128.2</v>
      </c>
      <c r="BQ129" s="48">
        <f>(BI129+BN129/Q129)*12</f>
        <v>32.05</v>
      </c>
      <c r="CB129">
        <f aca="true" t="shared" si="88" ref="CB129:CB135">1*A129</f>
        <v>1361</v>
      </c>
      <c r="CC129" s="2" t="s">
        <v>576</v>
      </c>
      <c r="CD129" t="s">
        <v>1146</v>
      </c>
    </row>
    <row r="130" spans="1:81" ht="12.75">
      <c r="A130" s="14">
        <v>1361</v>
      </c>
      <c r="B130" s="13" t="s">
        <v>2</v>
      </c>
      <c r="C130" s="13" t="s">
        <v>1355</v>
      </c>
      <c r="D130" s="13" t="s">
        <v>141</v>
      </c>
      <c r="E130" s="13" t="s">
        <v>169</v>
      </c>
      <c r="F130" s="2" t="s">
        <v>277</v>
      </c>
      <c r="G130" s="2">
        <v>1</v>
      </c>
      <c r="H130" s="2" t="s">
        <v>557</v>
      </c>
      <c r="I130" s="2" t="s">
        <v>807</v>
      </c>
      <c r="L130" s="13" t="s">
        <v>444</v>
      </c>
      <c r="M130" s="2" t="s">
        <v>806</v>
      </c>
      <c r="N130" s="13" t="s">
        <v>524</v>
      </c>
      <c r="O130" s="13" t="s">
        <v>1071</v>
      </c>
      <c r="P130" s="2" t="s">
        <v>1383</v>
      </c>
      <c r="R130" s="10">
        <v>11</v>
      </c>
      <c r="T130" s="20">
        <v>9</v>
      </c>
      <c r="U130" s="20">
        <v>12</v>
      </c>
      <c r="V130" s="20">
        <v>0</v>
      </c>
      <c r="W130" s="48">
        <f t="shared" si="87"/>
        <v>9.6</v>
      </c>
      <c r="X130" s="48"/>
      <c r="Y130" s="24">
        <f>(W130*20)/R130</f>
        <v>17.454545454545453</v>
      </c>
      <c r="AM130" s="38">
        <f>Y130/12</f>
        <v>1.4545454545454544</v>
      </c>
      <c r="AO130" s="38"/>
      <c r="AP130" s="38"/>
      <c r="AQ130" s="38"/>
      <c r="BE130" s="37"/>
      <c r="BF130" s="37"/>
      <c r="BG130" s="37"/>
      <c r="BH130" s="37"/>
      <c r="BL130" s="22"/>
      <c r="BM130" s="37"/>
      <c r="CB130">
        <f t="shared" si="88"/>
        <v>1361</v>
      </c>
      <c r="CC130" s="2" t="s">
        <v>806</v>
      </c>
    </row>
    <row r="131" spans="1:81" ht="12.75">
      <c r="A131" s="14">
        <v>1361</v>
      </c>
      <c r="B131" s="13" t="s">
        <v>2</v>
      </c>
      <c r="C131" s="13" t="s">
        <v>1355</v>
      </c>
      <c r="D131" s="13" t="s">
        <v>141</v>
      </c>
      <c r="E131" s="13" t="s">
        <v>169</v>
      </c>
      <c r="F131" s="2" t="s">
        <v>278</v>
      </c>
      <c r="G131" s="2">
        <v>1</v>
      </c>
      <c r="H131" s="2" t="s">
        <v>2</v>
      </c>
      <c r="I131" s="2" t="s">
        <v>797</v>
      </c>
      <c r="L131" s="13" t="s">
        <v>444</v>
      </c>
      <c r="M131" s="2" t="s">
        <v>799</v>
      </c>
      <c r="N131" s="13" t="s">
        <v>1523</v>
      </c>
      <c r="O131" s="13" t="s">
        <v>470</v>
      </c>
      <c r="P131" s="2" t="s">
        <v>1383</v>
      </c>
      <c r="R131" s="10">
        <v>9</v>
      </c>
      <c r="T131" s="20">
        <v>6</v>
      </c>
      <c r="U131" s="20">
        <v>6</v>
      </c>
      <c r="V131" s="20">
        <v>0</v>
      </c>
      <c r="W131" s="48">
        <f t="shared" si="87"/>
        <v>6.3</v>
      </c>
      <c r="X131" s="48"/>
      <c r="Y131" s="24">
        <f>(W131*20)/R131</f>
        <v>14</v>
      </c>
      <c r="AM131" s="38">
        <f>Y131/12</f>
        <v>1.1666666666666667</v>
      </c>
      <c r="AO131" s="38"/>
      <c r="AP131" s="38"/>
      <c r="AQ131" s="38"/>
      <c r="BE131" s="37"/>
      <c r="BF131" s="37"/>
      <c r="BG131" s="37"/>
      <c r="BH131" s="37"/>
      <c r="BL131" s="22"/>
      <c r="BM131" s="37"/>
      <c r="CB131">
        <f t="shared" si="88"/>
        <v>1361</v>
      </c>
      <c r="CC131" s="2" t="s">
        <v>799</v>
      </c>
    </row>
    <row r="132" spans="1:81" ht="12.75">
      <c r="A132" s="14">
        <v>1361</v>
      </c>
      <c r="B132" s="13" t="s">
        <v>2</v>
      </c>
      <c r="C132" s="13" t="s">
        <v>1355</v>
      </c>
      <c r="D132" s="13" t="s">
        <v>141</v>
      </c>
      <c r="E132" s="13" t="s">
        <v>169</v>
      </c>
      <c r="F132" s="2" t="s">
        <v>279</v>
      </c>
      <c r="G132" s="2">
        <v>1</v>
      </c>
      <c r="H132" s="2" t="s">
        <v>2</v>
      </c>
      <c r="I132" s="2" t="s">
        <v>797</v>
      </c>
      <c r="L132" s="13" t="s">
        <v>444</v>
      </c>
      <c r="M132" s="2" t="s">
        <v>799</v>
      </c>
      <c r="N132" s="13" t="s">
        <v>1523</v>
      </c>
      <c r="O132" s="13" t="s">
        <v>470</v>
      </c>
      <c r="P132" s="2" t="s">
        <v>1383</v>
      </c>
      <c r="R132" s="10">
        <v>2</v>
      </c>
      <c r="T132" s="20">
        <v>1</v>
      </c>
      <c r="U132" s="20">
        <v>10</v>
      </c>
      <c r="V132" s="20">
        <v>0</v>
      </c>
      <c r="W132" s="48">
        <f t="shared" si="87"/>
        <v>1.5</v>
      </c>
      <c r="X132" s="48"/>
      <c r="Y132" s="24">
        <f>(W132*20)/R132</f>
        <v>15</v>
      </c>
      <c r="AM132" s="38">
        <f>Y132/12</f>
        <v>1.25</v>
      </c>
      <c r="AO132" s="38"/>
      <c r="AP132" s="38"/>
      <c r="AQ132" s="38"/>
      <c r="BE132" s="37"/>
      <c r="BF132" s="37"/>
      <c r="BG132" s="37"/>
      <c r="BH132" s="37"/>
      <c r="BL132" s="22"/>
      <c r="BM132" s="37"/>
      <c r="CB132">
        <f t="shared" si="88"/>
        <v>1361</v>
      </c>
      <c r="CC132" s="2" t="s">
        <v>799</v>
      </c>
    </row>
    <row r="133" spans="1:81" ht="12.75">
      <c r="A133" s="14">
        <v>1361</v>
      </c>
      <c r="B133" s="13" t="s">
        <v>2</v>
      </c>
      <c r="C133" s="13" t="s">
        <v>1355</v>
      </c>
      <c r="D133" s="13" t="s">
        <v>141</v>
      </c>
      <c r="E133" s="13" t="s">
        <v>169</v>
      </c>
      <c r="F133" s="2" t="s">
        <v>280</v>
      </c>
      <c r="G133" s="2">
        <v>1</v>
      </c>
      <c r="H133" s="2" t="s">
        <v>557</v>
      </c>
      <c r="I133" s="2" t="s">
        <v>628</v>
      </c>
      <c r="J133" s="10">
        <v>4</v>
      </c>
      <c r="K133" s="6">
        <v>2.375</v>
      </c>
      <c r="L133" s="13" t="s">
        <v>444</v>
      </c>
      <c r="M133" s="2" t="s">
        <v>572</v>
      </c>
      <c r="N133" s="13" t="s">
        <v>524</v>
      </c>
      <c r="O133" s="13" t="s">
        <v>1071</v>
      </c>
      <c r="P133" s="2" t="s">
        <v>1383</v>
      </c>
      <c r="Q133" s="10">
        <v>4</v>
      </c>
      <c r="T133" s="20">
        <v>114</v>
      </c>
      <c r="U133" s="20">
        <v>0</v>
      </c>
      <c r="V133" s="20">
        <v>0</v>
      </c>
      <c r="W133" s="48">
        <f t="shared" si="87"/>
        <v>114</v>
      </c>
      <c r="X133" s="48">
        <f>W133/Q133</f>
        <v>28.5</v>
      </c>
      <c r="Z133" s="24">
        <f>X133/12</f>
        <v>2.375</v>
      </c>
      <c r="AA133">
        <v>28</v>
      </c>
      <c r="AB133">
        <v>10</v>
      </c>
      <c r="AC133">
        <v>0</v>
      </c>
      <c r="AD133" s="48">
        <f>AA133+AB133/20+AC133/240</f>
        <v>28.5</v>
      </c>
      <c r="AH133" s="24">
        <f>Q133*Z133</f>
        <v>9.5</v>
      </c>
      <c r="AL133" s="6">
        <f>1*Z133</f>
        <v>2.375</v>
      </c>
      <c r="BB133" s="6">
        <v>2.375</v>
      </c>
      <c r="BE133" s="37"/>
      <c r="BF133" s="37"/>
      <c r="BG133" s="37"/>
      <c r="BH133" s="37"/>
      <c r="BI133" s="48">
        <f>AL133+BH133</f>
        <v>2.375</v>
      </c>
      <c r="BJ133" s="39"/>
      <c r="BK133" s="39"/>
      <c r="BL133" s="22"/>
      <c r="BM133" s="37"/>
      <c r="BP133" s="48">
        <f>BQ133*Q133</f>
        <v>114</v>
      </c>
      <c r="BQ133" s="48">
        <f>(BI133+BN133/Q133)*12</f>
        <v>28.5</v>
      </c>
      <c r="CB133">
        <f t="shared" si="88"/>
        <v>1361</v>
      </c>
      <c r="CC133" s="2" t="s">
        <v>572</v>
      </c>
    </row>
    <row r="134" spans="1:81" ht="12.75">
      <c r="A134" s="14">
        <v>1361</v>
      </c>
      <c r="B134" s="13" t="s">
        <v>2</v>
      </c>
      <c r="C134" s="13" t="s">
        <v>1355</v>
      </c>
      <c r="D134" s="13" t="s">
        <v>141</v>
      </c>
      <c r="E134" s="13" t="s">
        <v>169</v>
      </c>
      <c r="F134" s="2" t="s">
        <v>281</v>
      </c>
      <c r="G134" s="2">
        <v>1</v>
      </c>
      <c r="H134" s="2" t="s">
        <v>2</v>
      </c>
      <c r="I134" s="2" t="s">
        <v>1043</v>
      </c>
      <c r="J134" s="10">
        <v>1</v>
      </c>
      <c r="K134" s="6">
        <v>2.5</v>
      </c>
      <c r="L134" s="13" t="s">
        <v>444</v>
      </c>
      <c r="M134" s="2" t="s">
        <v>686</v>
      </c>
      <c r="N134" s="13" t="s">
        <v>1523</v>
      </c>
      <c r="O134" s="13" t="s">
        <v>2</v>
      </c>
      <c r="P134" s="2" t="s">
        <v>1383</v>
      </c>
      <c r="Q134" s="10">
        <v>1</v>
      </c>
      <c r="T134" s="20">
        <v>30</v>
      </c>
      <c r="U134" s="20">
        <v>0</v>
      </c>
      <c r="V134" s="20">
        <v>0</v>
      </c>
      <c r="W134" s="48">
        <f t="shared" si="87"/>
        <v>30</v>
      </c>
      <c r="X134" s="48">
        <f>W134/Q134</f>
        <v>30</v>
      </c>
      <c r="Z134" s="24">
        <f>X134/12</f>
        <v>2.5</v>
      </c>
      <c r="AA134">
        <v>30</v>
      </c>
      <c r="AB134">
        <v>0</v>
      </c>
      <c r="AC134">
        <v>0</v>
      </c>
      <c r="AD134" s="48">
        <f>AA134+AB134/20+AC134/240</f>
        <v>30</v>
      </c>
      <c r="AH134" s="24">
        <f>Q134*Z134</f>
        <v>2.5</v>
      </c>
      <c r="AL134" s="6">
        <f>1*Z134</f>
        <v>2.5</v>
      </c>
      <c r="BB134" s="6">
        <v>2.5</v>
      </c>
      <c r="BE134" s="37"/>
      <c r="BF134" s="37"/>
      <c r="BG134" s="37"/>
      <c r="BH134" s="37"/>
      <c r="BI134" s="48">
        <f>AL134+BH134</f>
        <v>2.5</v>
      </c>
      <c r="BJ134" s="39"/>
      <c r="BK134" s="39"/>
      <c r="BL134" s="22"/>
      <c r="BM134" s="37"/>
      <c r="BP134" s="48">
        <f>BQ134*Q134</f>
        <v>30</v>
      </c>
      <c r="BQ134" s="48">
        <f>(BI134+BN134/Q134)*12</f>
        <v>30</v>
      </c>
      <c r="CB134">
        <f t="shared" si="88"/>
        <v>1361</v>
      </c>
      <c r="CC134" s="2" t="s">
        <v>686</v>
      </c>
    </row>
    <row r="135" spans="1:81" ht="12.75">
      <c r="A135" s="14">
        <v>1361</v>
      </c>
      <c r="B135" s="13" t="s">
        <v>2</v>
      </c>
      <c r="C135" s="13" t="s">
        <v>1355</v>
      </c>
      <c r="D135" s="13" t="s">
        <v>141</v>
      </c>
      <c r="E135" s="13" t="s">
        <v>169</v>
      </c>
      <c r="F135" s="2" t="s">
        <v>282</v>
      </c>
      <c r="G135" s="2">
        <v>1</v>
      </c>
      <c r="H135" s="2" t="s">
        <v>2</v>
      </c>
      <c r="I135" s="2" t="s">
        <v>796</v>
      </c>
      <c r="L135" s="13" t="s">
        <v>444</v>
      </c>
      <c r="M135" s="2" t="s">
        <v>830</v>
      </c>
      <c r="N135" s="13" t="s">
        <v>1523</v>
      </c>
      <c r="O135" s="13" t="s">
        <v>1166</v>
      </c>
      <c r="P135" s="2" t="s">
        <v>1383</v>
      </c>
      <c r="R135" s="10">
        <v>11</v>
      </c>
      <c r="T135" s="20">
        <v>9</v>
      </c>
      <c r="U135" s="20">
        <v>18</v>
      </c>
      <c r="V135" s="20">
        <v>0</v>
      </c>
      <c r="W135" s="48">
        <f t="shared" si="87"/>
        <v>9.9</v>
      </c>
      <c r="Y135" s="24">
        <f>(W135*20)/R135</f>
        <v>18</v>
      </c>
      <c r="AH135" s="24"/>
      <c r="AM135" s="38">
        <f>Y135/12</f>
        <v>1.5</v>
      </c>
      <c r="AO135" s="38"/>
      <c r="AP135" s="38"/>
      <c r="AQ135" s="38"/>
      <c r="BE135" s="37"/>
      <c r="BF135" s="37"/>
      <c r="BG135" s="37"/>
      <c r="BH135" s="37"/>
      <c r="BI135" s="48"/>
      <c r="BJ135" s="39"/>
      <c r="BK135" s="39"/>
      <c r="BL135" s="22"/>
      <c r="BM135" s="37"/>
      <c r="CB135">
        <f t="shared" si="88"/>
        <v>1361</v>
      </c>
      <c r="CC135" s="2" t="s">
        <v>830</v>
      </c>
    </row>
    <row r="136" spans="1:81" ht="12.75">
      <c r="A136" s="14"/>
      <c r="E136" s="13"/>
      <c r="F136" s="2"/>
      <c r="G136" s="2"/>
      <c r="M136" s="2"/>
      <c r="W136" s="48"/>
      <c r="X136" s="48"/>
      <c r="AH136" s="24"/>
      <c r="BE136" s="37"/>
      <c r="BF136" s="37"/>
      <c r="BG136" s="37"/>
      <c r="BH136" s="37"/>
      <c r="BI136" s="48"/>
      <c r="BJ136" s="39"/>
      <c r="BK136" s="39"/>
      <c r="BL136" s="22"/>
      <c r="BM136" s="37"/>
      <c r="CC136" s="2"/>
    </row>
    <row r="137" spans="1:82" ht="12.75">
      <c r="A137" s="14">
        <v>1362</v>
      </c>
      <c r="B137" s="13" t="s">
        <v>1081</v>
      </c>
      <c r="C137" s="13" t="s">
        <v>1355</v>
      </c>
      <c r="D137" s="13" t="s">
        <v>142</v>
      </c>
      <c r="E137" s="13" t="s">
        <v>159</v>
      </c>
      <c r="F137" s="2" t="s">
        <v>283</v>
      </c>
      <c r="G137" s="2">
        <v>1</v>
      </c>
      <c r="H137" s="2" t="s">
        <v>912</v>
      </c>
      <c r="I137" s="2" t="s">
        <v>1450</v>
      </c>
      <c r="J137" s="10">
        <v>6</v>
      </c>
      <c r="K137" s="6">
        <v>8.395833333333334</v>
      </c>
      <c r="L137" s="13" t="s">
        <v>444</v>
      </c>
      <c r="M137" s="2" t="s">
        <v>1468</v>
      </c>
      <c r="N137" s="13" t="s">
        <v>1397</v>
      </c>
      <c r="O137" s="13" t="s">
        <v>1427</v>
      </c>
      <c r="P137" s="2" t="s">
        <v>1593</v>
      </c>
      <c r="Q137" s="10">
        <v>6</v>
      </c>
      <c r="T137" s="20">
        <v>604</v>
      </c>
      <c r="U137" s="20">
        <v>10</v>
      </c>
      <c r="V137" s="20">
        <v>0</v>
      </c>
      <c r="W137" s="48">
        <f aca="true" t="shared" si="89" ref="W137:W142">T137+U137/20+V137/240</f>
        <v>604.5</v>
      </c>
      <c r="X137" s="48">
        <f>W137/Q137</f>
        <v>100.75</v>
      </c>
      <c r="Z137" s="24">
        <f>X137/12</f>
        <v>8.395833333333334</v>
      </c>
      <c r="AA137">
        <v>100</v>
      </c>
      <c r="AB137">
        <v>15</v>
      </c>
      <c r="AC137">
        <v>0</v>
      </c>
      <c r="AD137" s="48">
        <f>AA137+AB137/20+AC137/240</f>
        <v>100.75</v>
      </c>
      <c r="AH137" s="24">
        <f>Q137*Z137</f>
        <v>50.375</v>
      </c>
      <c r="AL137" s="6">
        <f>1*Z137</f>
        <v>8.395833333333334</v>
      </c>
      <c r="AS137" s="6">
        <v>8.395833333333334</v>
      </c>
      <c r="BE137" s="37"/>
      <c r="BF137" s="37"/>
      <c r="BG137" s="37"/>
      <c r="BH137" s="37"/>
      <c r="BI137" s="48">
        <f>AL137+BH137</f>
        <v>8.395833333333334</v>
      </c>
      <c r="BM137" s="37"/>
      <c r="BN137" s="37"/>
      <c r="BP137" s="48">
        <f>BQ137*Q137</f>
        <v>604.5</v>
      </c>
      <c r="BQ137" s="48">
        <f>(BI137+BN137/Q137)*12</f>
        <v>100.75</v>
      </c>
      <c r="CB137">
        <f aca="true" t="shared" si="90" ref="CB137:CB142">1*A137</f>
        <v>1362</v>
      </c>
      <c r="CC137" s="2" t="s">
        <v>1468</v>
      </c>
      <c r="CD137" t="s">
        <v>11</v>
      </c>
    </row>
    <row r="138" spans="1:81" ht="12.75">
      <c r="A138" s="14">
        <v>1362</v>
      </c>
      <c r="B138" s="13" t="s">
        <v>1081</v>
      </c>
      <c r="C138" s="13" t="s">
        <v>1355</v>
      </c>
      <c r="D138" s="13" t="s">
        <v>142</v>
      </c>
      <c r="E138" s="13" t="s">
        <v>159</v>
      </c>
      <c r="F138" s="2" t="s">
        <v>294</v>
      </c>
      <c r="G138" s="2">
        <v>1</v>
      </c>
      <c r="H138" s="2" t="s">
        <v>912</v>
      </c>
      <c r="I138" s="2" t="s">
        <v>1208</v>
      </c>
      <c r="J138" s="10">
        <v>4</v>
      </c>
      <c r="K138" s="6">
        <v>9.5</v>
      </c>
      <c r="L138" s="13" t="s">
        <v>444</v>
      </c>
      <c r="M138" s="2" t="s">
        <v>1227</v>
      </c>
      <c r="N138" s="13" t="s">
        <v>1371</v>
      </c>
      <c r="O138" s="13" t="s">
        <v>477</v>
      </c>
      <c r="P138" s="2" t="s">
        <v>1593</v>
      </c>
      <c r="Q138" s="10">
        <v>4</v>
      </c>
      <c r="T138" s="20">
        <v>456</v>
      </c>
      <c r="U138" s="20">
        <v>0</v>
      </c>
      <c r="V138" s="20">
        <v>0</v>
      </c>
      <c r="W138" s="48">
        <f t="shared" si="89"/>
        <v>456</v>
      </c>
      <c r="X138" s="48">
        <f>W138/Q138</f>
        <v>114</v>
      </c>
      <c r="Z138" s="24">
        <f>X138/12</f>
        <v>9.5</v>
      </c>
      <c r="AA138">
        <v>114</v>
      </c>
      <c r="AB138">
        <v>0</v>
      </c>
      <c r="AC138">
        <v>0</v>
      </c>
      <c r="AD138" s="48">
        <f>AA138+AB138/20+AC138/240</f>
        <v>114</v>
      </c>
      <c r="AH138" s="24">
        <f>Q138*Z138</f>
        <v>38</v>
      </c>
      <c r="AI138">
        <v>9</v>
      </c>
      <c r="AJ138">
        <v>10</v>
      </c>
      <c r="AK138">
        <v>0</v>
      </c>
      <c r="AL138" s="6">
        <f>1*Z138</f>
        <v>9.5</v>
      </c>
      <c r="AS138" s="6">
        <v>9.5</v>
      </c>
      <c r="BE138" s="37"/>
      <c r="BF138" s="37"/>
      <c r="BG138" s="37"/>
      <c r="BH138" s="37"/>
      <c r="BI138" s="48">
        <f>AL138+BH138</f>
        <v>9.5</v>
      </c>
      <c r="BM138" s="37"/>
      <c r="BN138" s="37"/>
      <c r="BP138" s="48">
        <f>BQ138*Q138</f>
        <v>456</v>
      </c>
      <c r="BQ138" s="48">
        <f>(BI138+BN138/Q138)*12</f>
        <v>114</v>
      </c>
      <c r="CB138">
        <f t="shared" si="90"/>
        <v>1362</v>
      </c>
      <c r="CC138" s="2" t="s">
        <v>1227</v>
      </c>
    </row>
    <row r="139" spans="1:81" ht="12.75">
      <c r="A139" s="14">
        <v>1362</v>
      </c>
      <c r="B139" s="13" t="s">
        <v>1081</v>
      </c>
      <c r="C139" s="13" t="s">
        <v>1355</v>
      </c>
      <c r="D139" s="13" t="s">
        <v>142</v>
      </c>
      <c r="E139" s="13" t="s">
        <v>159</v>
      </c>
      <c r="F139" s="2" t="s">
        <v>301</v>
      </c>
      <c r="G139" s="2">
        <v>1</v>
      </c>
      <c r="H139" s="2" t="s">
        <v>774</v>
      </c>
      <c r="I139" s="2" t="s">
        <v>1337</v>
      </c>
      <c r="J139" s="10">
        <v>1</v>
      </c>
      <c r="K139" s="6">
        <v>8</v>
      </c>
      <c r="L139" s="13" t="s">
        <v>444</v>
      </c>
      <c r="M139" s="2" t="s">
        <v>1309</v>
      </c>
      <c r="N139" s="13" t="s">
        <v>1371</v>
      </c>
      <c r="O139" s="13" t="s">
        <v>1284</v>
      </c>
      <c r="P139" s="2" t="s">
        <v>1595</v>
      </c>
      <c r="Q139" s="10">
        <v>1</v>
      </c>
      <c r="T139" s="20">
        <v>96</v>
      </c>
      <c r="U139" s="20">
        <v>0</v>
      </c>
      <c r="V139" s="20">
        <v>0</v>
      </c>
      <c r="W139" s="48">
        <f t="shared" si="89"/>
        <v>96</v>
      </c>
      <c r="X139" s="48">
        <f>W139/Q139</f>
        <v>96</v>
      </c>
      <c r="Z139" s="24">
        <f>X139/12</f>
        <v>8</v>
      </c>
      <c r="AA139">
        <v>96</v>
      </c>
      <c r="AB139">
        <v>0</v>
      </c>
      <c r="AC139">
        <v>0</v>
      </c>
      <c r="AD139" s="48">
        <f>AA139+AB139/20+AC139/240</f>
        <v>96</v>
      </c>
      <c r="AH139" s="24">
        <f>Q139*Z139</f>
        <v>8</v>
      </c>
      <c r="AI139">
        <v>8</v>
      </c>
      <c r="AJ139">
        <v>0</v>
      </c>
      <c r="AK139">
        <v>0</v>
      </c>
      <c r="AL139" s="6">
        <f>1*Z139</f>
        <v>8</v>
      </c>
      <c r="AS139" s="6">
        <v>8</v>
      </c>
      <c r="BC139" s="6">
        <v>8</v>
      </c>
      <c r="BE139" s="37"/>
      <c r="BF139" s="37"/>
      <c r="BG139" s="37"/>
      <c r="BH139" s="37"/>
      <c r="BI139" s="48">
        <f>AL139+BH139</f>
        <v>8</v>
      </c>
      <c r="BM139" s="37"/>
      <c r="BN139" s="37"/>
      <c r="BP139" s="48">
        <f>BQ139*Q139</f>
        <v>96</v>
      </c>
      <c r="BQ139" s="48">
        <f>(BI139+BN139/Q139)*12</f>
        <v>96</v>
      </c>
      <c r="CB139">
        <f t="shared" si="90"/>
        <v>1362</v>
      </c>
      <c r="CC139" s="2" t="s">
        <v>1309</v>
      </c>
    </row>
    <row r="140" spans="1:81" ht="12.75">
      <c r="A140" s="14">
        <v>1362</v>
      </c>
      <c r="B140" s="13" t="s">
        <v>1081</v>
      </c>
      <c r="C140" s="13" t="s">
        <v>1355</v>
      </c>
      <c r="D140" s="13" t="s">
        <v>142</v>
      </c>
      <c r="E140" s="13" t="s">
        <v>159</v>
      </c>
      <c r="F140" s="2" t="s">
        <v>302</v>
      </c>
      <c r="G140" s="2">
        <v>1</v>
      </c>
      <c r="H140" s="2" t="s">
        <v>2</v>
      </c>
      <c r="I140" s="2" t="s">
        <v>831</v>
      </c>
      <c r="L140" s="13" t="s">
        <v>444</v>
      </c>
      <c r="M140" s="2" t="s">
        <v>835</v>
      </c>
      <c r="N140" s="13" t="s">
        <v>1371</v>
      </c>
      <c r="O140" s="13" t="s">
        <v>477</v>
      </c>
      <c r="P140" s="2" t="s">
        <v>1593</v>
      </c>
      <c r="R140" s="10">
        <v>144</v>
      </c>
      <c r="T140" s="20">
        <v>37</v>
      </c>
      <c r="U140" s="20">
        <v>4</v>
      </c>
      <c r="V140" s="20">
        <v>0</v>
      </c>
      <c r="W140" s="48">
        <f t="shared" si="89"/>
        <v>37.2</v>
      </c>
      <c r="Y140" s="24">
        <f>(W140*20)/R140</f>
        <v>5.166666666666667</v>
      </c>
      <c r="AD140" s="48"/>
      <c r="AM140" s="38">
        <f>Y140/12</f>
        <v>0.4305555555555556</v>
      </c>
      <c r="AO140" s="38"/>
      <c r="AP140" s="38"/>
      <c r="AQ140" s="38"/>
      <c r="BE140" s="37"/>
      <c r="BF140" s="37"/>
      <c r="BG140" s="37"/>
      <c r="BH140" s="37"/>
      <c r="BM140" s="37"/>
      <c r="BN140" s="37"/>
      <c r="CB140">
        <f t="shared" si="90"/>
        <v>1362</v>
      </c>
      <c r="CC140" s="2" t="s">
        <v>835</v>
      </c>
    </row>
    <row r="141" spans="1:81" ht="12.75">
      <c r="A141" s="14">
        <v>1362</v>
      </c>
      <c r="B141" s="13" t="s">
        <v>1081</v>
      </c>
      <c r="C141" s="13" t="s">
        <v>1355</v>
      </c>
      <c r="D141" s="13" t="s">
        <v>142</v>
      </c>
      <c r="E141" s="13" t="s">
        <v>159</v>
      </c>
      <c r="F141" s="2" t="s">
        <v>303</v>
      </c>
      <c r="G141" s="2">
        <v>1</v>
      </c>
      <c r="H141" s="2" t="s">
        <v>606</v>
      </c>
      <c r="I141" s="2" t="s">
        <v>614</v>
      </c>
      <c r="J141" s="10">
        <v>1</v>
      </c>
      <c r="K141" s="6">
        <v>6.533333333333334</v>
      </c>
      <c r="L141" s="13" t="s">
        <v>444</v>
      </c>
      <c r="M141" s="2" t="s">
        <v>530</v>
      </c>
      <c r="N141" s="13" t="s">
        <v>648</v>
      </c>
      <c r="O141" s="13" t="s">
        <v>480</v>
      </c>
      <c r="P141" s="2" t="s">
        <v>1528</v>
      </c>
      <c r="Q141" s="10">
        <v>1</v>
      </c>
      <c r="T141" s="20">
        <v>78</v>
      </c>
      <c r="U141" s="20">
        <v>8</v>
      </c>
      <c r="V141" s="20">
        <v>0</v>
      </c>
      <c r="W141" s="48">
        <f t="shared" si="89"/>
        <v>78.4</v>
      </c>
      <c r="X141" s="48">
        <f>W141/Q141</f>
        <v>78.4</v>
      </c>
      <c r="Z141" s="24">
        <f>X141/12</f>
        <v>6.533333333333334</v>
      </c>
      <c r="AA141">
        <v>78</v>
      </c>
      <c r="AB141">
        <v>8</v>
      </c>
      <c r="AC141">
        <v>0</v>
      </c>
      <c r="AD141" s="48">
        <f>AA141+AB141/20+AC141/240</f>
        <v>78.4</v>
      </c>
      <c r="AH141" s="24">
        <f>Q141*Z141</f>
        <v>6.533333333333334</v>
      </c>
      <c r="AL141" s="6">
        <f>1*Z141</f>
        <v>6.533333333333334</v>
      </c>
      <c r="AM141" s="38"/>
      <c r="AO141" s="38"/>
      <c r="AP141" s="38"/>
      <c r="AQ141" s="38"/>
      <c r="AW141" s="6">
        <v>6.533333333333334</v>
      </c>
      <c r="BE141" s="37"/>
      <c r="BF141" s="37"/>
      <c r="BG141" s="37"/>
      <c r="BH141" s="37"/>
      <c r="BI141" s="48">
        <f>AL141+BH141</f>
        <v>6.533333333333334</v>
      </c>
      <c r="BM141" s="37"/>
      <c r="BN141" s="37"/>
      <c r="BP141" s="48">
        <f>BQ141*Q141</f>
        <v>78.4</v>
      </c>
      <c r="BQ141" s="48">
        <f>(BI141+BN141/Q141)*12</f>
        <v>78.4</v>
      </c>
      <c r="BR141" t="s">
        <v>1130</v>
      </c>
      <c r="BS141">
        <v>56</v>
      </c>
      <c r="BT141" s="48">
        <f>Z141/BS141</f>
        <v>0.11666666666666668</v>
      </c>
      <c r="BU141" s="24">
        <f>BS141*BT141</f>
        <v>6.533333333333334</v>
      </c>
      <c r="CB141">
        <f t="shared" si="90"/>
        <v>1362</v>
      </c>
      <c r="CC141" s="2" t="s">
        <v>530</v>
      </c>
    </row>
    <row r="142" spans="1:81" ht="12.75">
      <c r="A142" s="14">
        <v>1362</v>
      </c>
      <c r="B142" s="13" t="s">
        <v>1081</v>
      </c>
      <c r="C142" s="13" t="s">
        <v>1355</v>
      </c>
      <c r="D142" s="13" t="s">
        <v>142</v>
      </c>
      <c r="E142" s="13" t="s">
        <v>159</v>
      </c>
      <c r="F142" s="2" t="s">
        <v>304</v>
      </c>
      <c r="G142" s="2">
        <v>1</v>
      </c>
      <c r="H142" s="2" t="s">
        <v>557</v>
      </c>
      <c r="I142" s="2" t="s">
        <v>505</v>
      </c>
      <c r="J142" s="10">
        <v>2</v>
      </c>
      <c r="K142" s="6">
        <v>3.75</v>
      </c>
      <c r="L142" s="13" t="s">
        <v>444</v>
      </c>
      <c r="M142" s="2" t="s">
        <v>511</v>
      </c>
      <c r="N142" s="13" t="s">
        <v>526</v>
      </c>
      <c r="O142" s="13" t="s">
        <v>470</v>
      </c>
      <c r="P142" s="2" t="s">
        <v>1179</v>
      </c>
      <c r="Q142" s="10">
        <v>2</v>
      </c>
      <c r="T142" s="20">
        <v>90</v>
      </c>
      <c r="U142" s="20">
        <v>0</v>
      </c>
      <c r="V142" s="20">
        <v>0</v>
      </c>
      <c r="W142" s="48">
        <f t="shared" si="89"/>
        <v>90</v>
      </c>
      <c r="X142" s="48">
        <f>W142/Q142</f>
        <v>45</v>
      </c>
      <c r="Z142" s="24">
        <f>X142/12</f>
        <v>3.75</v>
      </c>
      <c r="AA142">
        <v>45</v>
      </c>
      <c r="AB142">
        <v>0</v>
      </c>
      <c r="AC142">
        <v>0</v>
      </c>
      <c r="AD142" s="48">
        <f>AA142+AB142/20+AC142/240</f>
        <v>45</v>
      </c>
      <c r="AH142" s="24">
        <f>Q142*Z142</f>
        <v>7.5</v>
      </c>
      <c r="AL142" s="6">
        <f>1*Z142</f>
        <v>3.75</v>
      </c>
      <c r="AM142" s="38"/>
      <c r="AO142" s="38"/>
      <c r="AP142" s="38"/>
      <c r="AQ142" s="38"/>
      <c r="AX142" s="6">
        <v>3.75</v>
      </c>
      <c r="BE142" s="37"/>
      <c r="BF142" s="37"/>
      <c r="BG142" s="37"/>
      <c r="BH142" s="37"/>
      <c r="BI142" s="48">
        <f>AL142+BH142</f>
        <v>3.75</v>
      </c>
      <c r="BM142" s="37"/>
      <c r="BN142" s="37"/>
      <c r="BP142" s="48">
        <f>BQ142*Q142</f>
        <v>90</v>
      </c>
      <c r="BQ142" s="48">
        <f>(BI142+BN142/Q142)*12</f>
        <v>45</v>
      </c>
      <c r="CB142">
        <f t="shared" si="90"/>
        <v>1362</v>
      </c>
      <c r="CC142" s="2" t="s">
        <v>511</v>
      </c>
    </row>
    <row r="143" spans="1:81" ht="12.75">
      <c r="A143" s="14"/>
      <c r="E143" s="13"/>
      <c r="F143" s="2"/>
      <c r="G143" s="2"/>
      <c r="M143" s="2"/>
      <c r="W143" s="48"/>
      <c r="X143" s="48"/>
      <c r="AD143" s="48"/>
      <c r="AM143" s="38"/>
      <c r="AO143" s="38"/>
      <c r="AP143" s="38"/>
      <c r="AQ143" s="38"/>
      <c r="BE143" s="37"/>
      <c r="BF143" s="37"/>
      <c r="BG143" s="37"/>
      <c r="BH143" s="37"/>
      <c r="BI143" s="48"/>
      <c r="BJ143" s="39"/>
      <c r="BK143" s="39"/>
      <c r="BL143" s="22"/>
      <c r="BM143" s="37"/>
      <c r="BN143" s="37"/>
      <c r="CC143" s="2"/>
    </row>
    <row r="144" spans="1:82" ht="12.75">
      <c r="A144" s="14">
        <v>1362</v>
      </c>
      <c r="B144" s="13" t="s">
        <v>1081</v>
      </c>
      <c r="C144" s="13" t="s">
        <v>1355</v>
      </c>
      <c r="D144" s="13" t="s">
        <v>142</v>
      </c>
      <c r="E144" s="13" t="s">
        <v>159</v>
      </c>
      <c r="F144" s="2" t="s">
        <v>305</v>
      </c>
      <c r="G144" s="2">
        <v>2</v>
      </c>
      <c r="H144" s="2" t="s">
        <v>912</v>
      </c>
      <c r="I144" s="2" t="s">
        <v>1447</v>
      </c>
      <c r="J144" s="10">
        <v>2</v>
      </c>
      <c r="K144" s="6">
        <v>3.6833333333333336</v>
      </c>
      <c r="L144" s="13" t="s">
        <v>444</v>
      </c>
      <c r="M144" s="2" t="s">
        <v>1466</v>
      </c>
      <c r="N144" s="13" t="s">
        <v>1001</v>
      </c>
      <c r="O144" s="13" t="s">
        <v>1424</v>
      </c>
      <c r="P144" s="2" t="s">
        <v>1408</v>
      </c>
      <c r="Q144" s="10">
        <v>2</v>
      </c>
      <c r="T144" s="20">
        <v>88</v>
      </c>
      <c r="U144" s="20">
        <v>8</v>
      </c>
      <c r="V144" s="20">
        <v>0</v>
      </c>
      <c r="W144" s="48">
        <f aca="true" t="shared" si="91" ref="W144:W152">T144+U144/20+V144/240</f>
        <v>88.4</v>
      </c>
      <c r="X144" s="48">
        <f aca="true" t="shared" si="92" ref="X144:X152">W144/Q144</f>
        <v>44.2</v>
      </c>
      <c r="Z144" s="24">
        <f aca="true" t="shared" si="93" ref="Z144:Z152">X144/12</f>
        <v>3.6833333333333336</v>
      </c>
      <c r="AA144">
        <v>44</v>
      </c>
      <c r="AB144">
        <v>4</v>
      </c>
      <c r="AC144">
        <v>0</v>
      </c>
      <c r="AD144" s="48">
        <f aca="true" t="shared" si="94" ref="AD144:AD152">AA144+AB144/20+AC144/240</f>
        <v>44.2</v>
      </c>
      <c r="AH144" s="24">
        <f aca="true" t="shared" si="95" ref="AH144:AH152">Q144*Z144</f>
        <v>7.366666666666667</v>
      </c>
      <c r="AL144" s="6">
        <f aca="true" t="shared" si="96" ref="AL144:AL152">1*Z144</f>
        <v>3.6833333333333336</v>
      </c>
      <c r="AZ144" s="6">
        <v>3.6833333333333336</v>
      </c>
      <c r="BE144" s="37"/>
      <c r="BF144" s="37"/>
      <c r="BG144" s="37"/>
      <c r="BH144" s="37"/>
      <c r="BI144" s="48">
        <f aca="true" t="shared" si="97" ref="BI144:BI152">AL144+BH144</f>
        <v>3.6833333333333336</v>
      </c>
      <c r="BJ144" s="39"/>
      <c r="BK144" s="39"/>
      <c r="BL144" s="22"/>
      <c r="BM144" s="37"/>
      <c r="BN144" s="37"/>
      <c r="BO144" s="39"/>
      <c r="BP144" s="48">
        <f aca="true" t="shared" si="98" ref="BP144:BP152">BQ144*Q144</f>
        <v>88.4</v>
      </c>
      <c r="BQ144" s="48">
        <f aca="true" t="shared" si="99" ref="BQ144:BQ152">(BI144+BN144/Q144)*12</f>
        <v>44.2</v>
      </c>
      <c r="CB144">
        <f aca="true" t="shared" si="100" ref="CB144:CB152">1*A144</f>
        <v>1362</v>
      </c>
      <c r="CC144" s="2" t="s">
        <v>1466</v>
      </c>
      <c r="CD144" t="s">
        <v>15</v>
      </c>
    </row>
    <row r="145" spans="1:81" ht="12.75">
      <c r="A145" s="14">
        <v>1362</v>
      </c>
      <c r="B145" s="13" t="s">
        <v>1081</v>
      </c>
      <c r="C145" s="13" t="s">
        <v>1355</v>
      </c>
      <c r="D145" s="13" t="s">
        <v>142</v>
      </c>
      <c r="E145" s="13" t="s">
        <v>159</v>
      </c>
      <c r="F145" s="2" t="s">
        <v>306</v>
      </c>
      <c r="G145" s="2">
        <v>2</v>
      </c>
      <c r="H145" s="2" t="s">
        <v>606</v>
      </c>
      <c r="I145" s="2" t="s">
        <v>1252</v>
      </c>
      <c r="J145" s="10">
        <v>2</v>
      </c>
      <c r="K145" s="6">
        <v>3.6</v>
      </c>
      <c r="L145" s="13" t="s">
        <v>444</v>
      </c>
      <c r="M145" s="2" t="s">
        <v>611</v>
      </c>
      <c r="N145" s="13" t="s">
        <v>646</v>
      </c>
      <c r="O145" s="13" t="s">
        <v>1256</v>
      </c>
      <c r="P145" s="2" t="s">
        <v>1408</v>
      </c>
      <c r="Q145" s="10">
        <v>2</v>
      </c>
      <c r="T145" s="20">
        <v>86</v>
      </c>
      <c r="U145" s="20">
        <v>8</v>
      </c>
      <c r="V145" s="20">
        <v>0</v>
      </c>
      <c r="W145" s="48">
        <f t="shared" si="91"/>
        <v>86.4</v>
      </c>
      <c r="X145" s="48">
        <f t="shared" si="92"/>
        <v>43.2</v>
      </c>
      <c r="Z145" s="24">
        <f t="shared" si="93"/>
        <v>3.6</v>
      </c>
      <c r="AA145">
        <v>43</v>
      </c>
      <c r="AB145">
        <v>4</v>
      </c>
      <c r="AC145">
        <v>0</v>
      </c>
      <c r="AD145" s="48">
        <f t="shared" si="94"/>
        <v>43.2</v>
      </c>
      <c r="AH145" s="24">
        <f t="shared" si="95"/>
        <v>7.2</v>
      </c>
      <c r="AI145">
        <v>3</v>
      </c>
      <c r="AJ145">
        <v>12</v>
      </c>
      <c r="AK145">
        <v>0</v>
      </c>
      <c r="AL145" s="6">
        <f t="shared" si="96"/>
        <v>3.6</v>
      </c>
      <c r="AZ145" s="6">
        <v>3.6</v>
      </c>
      <c r="BE145" s="37"/>
      <c r="BF145" s="37"/>
      <c r="BG145" s="37"/>
      <c r="BH145" s="37"/>
      <c r="BI145" s="48">
        <f t="shared" si="97"/>
        <v>3.6</v>
      </c>
      <c r="BJ145" s="39"/>
      <c r="BK145" s="39"/>
      <c r="BL145" s="22"/>
      <c r="BM145" s="37"/>
      <c r="BN145" s="37"/>
      <c r="BO145" s="39"/>
      <c r="BP145" s="48">
        <f t="shared" si="98"/>
        <v>86.4</v>
      </c>
      <c r="BQ145" s="48">
        <f t="shared" si="99"/>
        <v>43.2</v>
      </c>
      <c r="CB145">
        <f t="shared" si="100"/>
        <v>1362</v>
      </c>
      <c r="CC145" s="2" t="s">
        <v>611</v>
      </c>
    </row>
    <row r="146" spans="1:82" ht="12.75">
      <c r="A146" s="14">
        <v>1362</v>
      </c>
      <c r="B146" s="13" t="s">
        <v>1081</v>
      </c>
      <c r="C146" s="13" t="s">
        <v>1355</v>
      </c>
      <c r="D146" s="13" t="s">
        <v>142</v>
      </c>
      <c r="E146" s="13" t="s">
        <v>159</v>
      </c>
      <c r="F146" s="2" t="s">
        <v>307</v>
      </c>
      <c r="G146" s="2">
        <v>2</v>
      </c>
      <c r="H146" s="2" t="s">
        <v>912</v>
      </c>
      <c r="I146" s="2" t="s">
        <v>1446</v>
      </c>
      <c r="J146" s="10">
        <v>2</v>
      </c>
      <c r="K146" s="6">
        <v>2.2875</v>
      </c>
      <c r="L146" s="13" t="s">
        <v>444</v>
      </c>
      <c r="M146" s="2" t="s">
        <v>940</v>
      </c>
      <c r="N146" s="13" t="s">
        <v>1001</v>
      </c>
      <c r="O146" s="13" t="s">
        <v>1424</v>
      </c>
      <c r="P146" s="2" t="s">
        <v>1580</v>
      </c>
      <c r="Q146" s="10">
        <v>2</v>
      </c>
      <c r="T146" s="20">
        <v>54</v>
      </c>
      <c r="U146" s="20">
        <v>18</v>
      </c>
      <c r="V146" s="20">
        <v>0</v>
      </c>
      <c r="W146" s="48">
        <f t="shared" si="91"/>
        <v>54.9</v>
      </c>
      <c r="X146" s="48">
        <f t="shared" si="92"/>
        <v>27.45</v>
      </c>
      <c r="Z146" s="24">
        <f t="shared" si="93"/>
        <v>2.2875</v>
      </c>
      <c r="AA146">
        <v>27</v>
      </c>
      <c r="AB146">
        <v>9</v>
      </c>
      <c r="AC146">
        <v>0</v>
      </c>
      <c r="AD146" s="48">
        <f t="shared" si="94"/>
        <v>27.45</v>
      </c>
      <c r="AH146" s="24">
        <f t="shared" si="95"/>
        <v>4.575</v>
      </c>
      <c r="AL146" s="6">
        <f t="shared" si="96"/>
        <v>2.2875</v>
      </c>
      <c r="BC146" s="6">
        <v>2.2875</v>
      </c>
      <c r="BE146" s="37"/>
      <c r="BF146" s="37"/>
      <c r="BG146" s="37"/>
      <c r="BH146" s="37"/>
      <c r="BI146" s="48">
        <f t="shared" si="97"/>
        <v>2.2875</v>
      </c>
      <c r="BJ146" s="39"/>
      <c r="BK146" s="39"/>
      <c r="BL146" s="22"/>
      <c r="BM146" s="37"/>
      <c r="BN146" s="37"/>
      <c r="BO146" s="39"/>
      <c r="BP146" s="48">
        <f t="shared" si="98"/>
        <v>54.900000000000006</v>
      </c>
      <c r="BQ146" s="48">
        <f t="shared" si="99"/>
        <v>27.450000000000003</v>
      </c>
      <c r="CB146">
        <f t="shared" si="100"/>
        <v>1362</v>
      </c>
      <c r="CC146" s="2" t="s">
        <v>940</v>
      </c>
      <c r="CD146" t="s">
        <v>14</v>
      </c>
    </row>
    <row r="147" spans="1:82" ht="12.75">
      <c r="A147" s="14">
        <v>1362</v>
      </c>
      <c r="B147" s="13" t="s">
        <v>1081</v>
      </c>
      <c r="C147" s="13" t="s">
        <v>1355</v>
      </c>
      <c r="D147" s="13" t="s">
        <v>142</v>
      </c>
      <c r="E147" s="13" t="s">
        <v>159</v>
      </c>
      <c r="F147" s="2" t="s">
        <v>284</v>
      </c>
      <c r="G147" s="2">
        <v>2</v>
      </c>
      <c r="H147" s="2" t="s">
        <v>912</v>
      </c>
      <c r="I147" s="2" t="s">
        <v>911</v>
      </c>
      <c r="J147" s="10">
        <v>2.5</v>
      </c>
      <c r="K147" s="6">
        <v>1.4625</v>
      </c>
      <c r="L147" s="13" t="s">
        <v>444</v>
      </c>
      <c r="M147" s="2" t="s">
        <v>940</v>
      </c>
      <c r="N147" s="13" t="s">
        <v>1001</v>
      </c>
      <c r="O147" s="13" t="s">
        <v>1424</v>
      </c>
      <c r="P147" s="2" t="s">
        <v>878</v>
      </c>
      <c r="Q147" s="10">
        <v>2.5</v>
      </c>
      <c r="T147" s="20">
        <v>43</v>
      </c>
      <c r="U147" s="20">
        <v>17</v>
      </c>
      <c r="V147" s="20">
        <v>6</v>
      </c>
      <c r="W147" s="48">
        <f t="shared" si="91"/>
        <v>43.875</v>
      </c>
      <c r="X147" s="48">
        <f t="shared" si="92"/>
        <v>17.55</v>
      </c>
      <c r="Z147" s="24">
        <f t="shared" si="93"/>
        <v>1.4625000000000001</v>
      </c>
      <c r="AA147">
        <v>17</v>
      </c>
      <c r="AB147">
        <v>11</v>
      </c>
      <c r="AC147">
        <v>0</v>
      </c>
      <c r="AD147" s="48">
        <f t="shared" si="94"/>
        <v>17.55</v>
      </c>
      <c r="AH147" s="24">
        <f t="shared" si="95"/>
        <v>3.6562500000000004</v>
      </c>
      <c r="AL147" s="6">
        <f t="shared" si="96"/>
        <v>1.4625000000000001</v>
      </c>
      <c r="BC147" s="6">
        <v>1.4625</v>
      </c>
      <c r="BE147" s="37"/>
      <c r="BF147" s="37"/>
      <c r="BG147" s="37"/>
      <c r="BH147" s="37"/>
      <c r="BI147" s="48">
        <f t="shared" si="97"/>
        <v>1.4625000000000001</v>
      </c>
      <c r="BJ147" s="39"/>
      <c r="BK147" s="39"/>
      <c r="BL147" s="22"/>
      <c r="BM147" s="37"/>
      <c r="BN147" s="37"/>
      <c r="BO147" s="39"/>
      <c r="BP147" s="48">
        <f t="shared" si="98"/>
        <v>43.875</v>
      </c>
      <c r="BQ147" s="48">
        <f t="shared" si="99"/>
        <v>17.55</v>
      </c>
      <c r="CB147">
        <f t="shared" si="100"/>
        <v>1362</v>
      </c>
      <c r="CC147" s="2" t="s">
        <v>940</v>
      </c>
      <c r="CD147" t="s">
        <v>12</v>
      </c>
    </row>
    <row r="148" spans="1:81" ht="12.75">
      <c r="A148" s="14">
        <v>1362</v>
      </c>
      <c r="B148" s="13" t="s">
        <v>1081</v>
      </c>
      <c r="C148" s="13" t="s">
        <v>1355</v>
      </c>
      <c r="D148" s="13" t="s">
        <v>142</v>
      </c>
      <c r="E148" s="13" t="s">
        <v>159</v>
      </c>
      <c r="F148" s="2" t="s">
        <v>285</v>
      </c>
      <c r="G148" s="2">
        <v>2</v>
      </c>
      <c r="H148" s="2" t="s">
        <v>2</v>
      </c>
      <c r="I148" s="2" t="s">
        <v>897</v>
      </c>
      <c r="J148" s="10">
        <v>2.5</v>
      </c>
      <c r="K148" s="6">
        <v>1.4</v>
      </c>
      <c r="L148" s="13" t="s">
        <v>444</v>
      </c>
      <c r="M148" s="2" t="s">
        <v>1099</v>
      </c>
      <c r="N148" s="13" t="s">
        <v>870</v>
      </c>
      <c r="O148" s="13" t="s">
        <v>1071</v>
      </c>
      <c r="P148" s="2" t="s">
        <v>879</v>
      </c>
      <c r="Q148" s="10">
        <v>2.5</v>
      </c>
      <c r="T148" s="20">
        <v>42</v>
      </c>
      <c r="U148" s="20">
        <v>0</v>
      </c>
      <c r="V148" s="20">
        <v>0</v>
      </c>
      <c r="W148" s="48">
        <f t="shared" si="91"/>
        <v>42</v>
      </c>
      <c r="X148" s="48">
        <f t="shared" si="92"/>
        <v>16.8</v>
      </c>
      <c r="Z148" s="24">
        <f t="shared" si="93"/>
        <v>1.4000000000000001</v>
      </c>
      <c r="AA148">
        <v>16</v>
      </c>
      <c r="AB148">
        <v>16</v>
      </c>
      <c r="AC148">
        <v>0</v>
      </c>
      <c r="AD148" s="48">
        <f t="shared" si="94"/>
        <v>16.8</v>
      </c>
      <c r="AH148" s="24">
        <f t="shared" si="95"/>
        <v>3.5000000000000004</v>
      </c>
      <c r="AI148">
        <v>1</v>
      </c>
      <c r="AJ148">
        <v>8</v>
      </c>
      <c r="AK148">
        <v>0</v>
      </c>
      <c r="AL148" s="6">
        <f t="shared" si="96"/>
        <v>1.4000000000000001</v>
      </c>
      <c r="BC148" s="6">
        <v>1.4</v>
      </c>
      <c r="BE148" s="37"/>
      <c r="BF148" s="37"/>
      <c r="BG148" s="37"/>
      <c r="BH148" s="37"/>
      <c r="BI148" s="48">
        <f t="shared" si="97"/>
        <v>1.4000000000000001</v>
      </c>
      <c r="BJ148" s="39"/>
      <c r="BK148" s="39"/>
      <c r="BL148" s="22"/>
      <c r="BM148" s="37"/>
      <c r="BN148" s="37"/>
      <c r="BO148" s="39"/>
      <c r="BP148" s="48">
        <f t="shared" si="98"/>
        <v>42</v>
      </c>
      <c r="BQ148" s="48">
        <f t="shared" si="99"/>
        <v>16.8</v>
      </c>
      <c r="CB148">
        <f t="shared" si="100"/>
        <v>1362</v>
      </c>
      <c r="CC148" s="2" t="s">
        <v>1099</v>
      </c>
    </row>
    <row r="149" spans="1:81" ht="12.75">
      <c r="A149" s="14">
        <v>1362</v>
      </c>
      <c r="B149" s="13" t="s">
        <v>1081</v>
      </c>
      <c r="C149" s="13" t="s">
        <v>1355</v>
      </c>
      <c r="D149" s="13" t="s">
        <v>142</v>
      </c>
      <c r="E149" s="13" t="s">
        <v>159</v>
      </c>
      <c r="F149" s="2" t="s">
        <v>286</v>
      </c>
      <c r="G149" s="2">
        <v>2</v>
      </c>
      <c r="H149" s="2" t="s">
        <v>2</v>
      </c>
      <c r="I149" s="2" t="s">
        <v>901</v>
      </c>
      <c r="J149" s="10">
        <v>1</v>
      </c>
      <c r="K149" s="6">
        <v>2.75</v>
      </c>
      <c r="L149" s="13" t="s">
        <v>444</v>
      </c>
      <c r="M149" s="2" t="s">
        <v>1099</v>
      </c>
      <c r="N149" s="13" t="s">
        <v>870</v>
      </c>
      <c r="O149" s="13" t="s">
        <v>1071</v>
      </c>
      <c r="P149" s="2" t="s">
        <v>1297</v>
      </c>
      <c r="Q149" s="10">
        <v>1</v>
      </c>
      <c r="T149" s="20">
        <v>33</v>
      </c>
      <c r="U149" s="20">
        <v>0</v>
      </c>
      <c r="V149" s="20">
        <v>0</v>
      </c>
      <c r="W149" s="48">
        <f t="shared" si="91"/>
        <v>33</v>
      </c>
      <c r="X149" s="48">
        <f t="shared" si="92"/>
        <v>33</v>
      </c>
      <c r="Z149" s="24">
        <f t="shared" si="93"/>
        <v>2.75</v>
      </c>
      <c r="AA149">
        <v>33</v>
      </c>
      <c r="AB149">
        <v>0</v>
      </c>
      <c r="AC149">
        <v>0</v>
      </c>
      <c r="AD149" s="48">
        <f t="shared" si="94"/>
        <v>33</v>
      </c>
      <c r="AH149" s="24">
        <f t="shared" si="95"/>
        <v>2.75</v>
      </c>
      <c r="AL149" s="6">
        <f t="shared" si="96"/>
        <v>2.75</v>
      </c>
      <c r="BC149" s="6">
        <v>2.75</v>
      </c>
      <c r="BE149" s="37"/>
      <c r="BF149" s="37"/>
      <c r="BG149" s="37"/>
      <c r="BH149" s="37"/>
      <c r="BI149" s="48">
        <f t="shared" si="97"/>
        <v>2.75</v>
      </c>
      <c r="BJ149" s="39"/>
      <c r="BK149" s="39"/>
      <c r="BL149" s="22"/>
      <c r="BM149" s="37"/>
      <c r="BN149" s="37"/>
      <c r="BO149" s="39"/>
      <c r="BP149" s="48">
        <f t="shared" si="98"/>
        <v>33</v>
      </c>
      <c r="BQ149" s="48">
        <f t="shared" si="99"/>
        <v>33</v>
      </c>
      <c r="CB149">
        <f t="shared" si="100"/>
        <v>1362</v>
      </c>
      <c r="CC149" s="2" t="s">
        <v>1099</v>
      </c>
    </row>
    <row r="150" spans="1:81" ht="12.75">
      <c r="A150" s="14">
        <v>1362</v>
      </c>
      <c r="B150" s="13" t="s">
        <v>1081</v>
      </c>
      <c r="C150" s="13" t="s">
        <v>1355</v>
      </c>
      <c r="D150" s="13" t="s">
        <v>142</v>
      </c>
      <c r="E150" s="13" t="s">
        <v>159</v>
      </c>
      <c r="F150" s="2" t="s">
        <v>287</v>
      </c>
      <c r="G150" s="2">
        <v>2</v>
      </c>
      <c r="H150" s="2" t="s">
        <v>2</v>
      </c>
      <c r="I150" s="2" t="s">
        <v>1445</v>
      </c>
      <c r="J150" s="10">
        <v>1</v>
      </c>
      <c r="K150" s="6">
        <v>1.25</v>
      </c>
      <c r="L150" s="13" t="s">
        <v>444</v>
      </c>
      <c r="M150" s="2" t="s">
        <v>1464</v>
      </c>
      <c r="N150" s="13" t="s">
        <v>1424</v>
      </c>
      <c r="O150" s="13" t="s">
        <v>1424</v>
      </c>
      <c r="P150" s="2" t="s">
        <v>1565</v>
      </c>
      <c r="Q150" s="10">
        <v>1</v>
      </c>
      <c r="T150" s="20">
        <v>15</v>
      </c>
      <c r="U150" s="20">
        <v>0</v>
      </c>
      <c r="V150" s="20">
        <v>0</v>
      </c>
      <c r="W150" s="48">
        <f t="shared" si="91"/>
        <v>15</v>
      </c>
      <c r="X150" s="48">
        <f t="shared" si="92"/>
        <v>15</v>
      </c>
      <c r="Z150" s="24">
        <f t="shared" si="93"/>
        <v>1.25</v>
      </c>
      <c r="AA150">
        <v>15</v>
      </c>
      <c r="AB150">
        <v>0</v>
      </c>
      <c r="AC150">
        <v>0</v>
      </c>
      <c r="AD150" s="48">
        <f t="shared" si="94"/>
        <v>15</v>
      </c>
      <c r="AH150" s="24">
        <f t="shared" si="95"/>
        <v>1.25</v>
      </c>
      <c r="AL150" s="6">
        <f t="shared" si="96"/>
        <v>1.25</v>
      </c>
      <c r="BC150" s="6">
        <v>1.25</v>
      </c>
      <c r="BE150" s="37"/>
      <c r="BF150" s="37"/>
      <c r="BG150" s="37"/>
      <c r="BH150" s="37"/>
      <c r="BI150" s="48">
        <f t="shared" si="97"/>
        <v>1.25</v>
      </c>
      <c r="BJ150" s="39"/>
      <c r="BK150" s="39"/>
      <c r="BL150" s="22"/>
      <c r="BM150" s="37"/>
      <c r="BN150" s="37"/>
      <c r="BO150" s="39"/>
      <c r="BP150" s="48">
        <f t="shared" si="98"/>
        <v>15</v>
      </c>
      <c r="BQ150" s="48">
        <f t="shared" si="99"/>
        <v>15</v>
      </c>
      <c r="CB150">
        <f t="shared" si="100"/>
        <v>1362</v>
      </c>
      <c r="CC150" s="2" t="s">
        <v>1464</v>
      </c>
    </row>
    <row r="151" spans="1:81" ht="12.75">
      <c r="A151" s="14">
        <v>1362</v>
      </c>
      <c r="B151" s="13" t="s">
        <v>1081</v>
      </c>
      <c r="C151" s="13" t="s">
        <v>1355</v>
      </c>
      <c r="D151" s="13" t="s">
        <v>142</v>
      </c>
      <c r="E151" s="13" t="s">
        <v>159</v>
      </c>
      <c r="F151" s="2" t="s">
        <v>288</v>
      </c>
      <c r="G151" s="2">
        <v>2</v>
      </c>
      <c r="H151" s="2" t="s">
        <v>2</v>
      </c>
      <c r="I151" s="2" t="s">
        <v>1445</v>
      </c>
      <c r="J151" s="10">
        <v>1</v>
      </c>
      <c r="K151" s="6">
        <v>1.2</v>
      </c>
      <c r="L151" s="13" t="s">
        <v>444</v>
      </c>
      <c r="M151" s="2" t="s">
        <v>1464</v>
      </c>
      <c r="N151" s="13" t="s">
        <v>1424</v>
      </c>
      <c r="O151" s="13" t="s">
        <v>1424</v>
      </c>
      <c r="P151" s="2" t="s">
        <v>1573</v>
      </c>
      <c r="Q151" s="10">
        <v>1</v>
      </c>
      <c r="T151" s="20">
        <v>14</v>
      </c>
      <c r="U151" s="20">
        <v>8</v>
      </c>
      <c r="V151" s="20">
        <v>0</v>
      </c>
      <c r="W151" s="48">
        <f t="shared" si="91"/>
        <v>14.4</v>
      </c>
      <c r="X151" s="48">
        <f t="shared" si="92"/>
        <v>14.4</v>
      </c>
      <c r="Z151" s="24">
        <f t="shared" si="93"/>
        <v>1.2</v>
      </c>
      <c r="AA151">
        <v>14</v>
      </c>
      <c r="AB151">
        <v>8</v>
      </c>
      <c r="AC151">
        <v>0</v>
      </c>
      <c r="AD151" s="48">
        <f t="shared" si="94"/>
        <v>14.4</v>
      </c>
      <c r="AH151" s="24">
        <f t="shared" si="95"/>
        <v>1.2</v>
      </c>
      <c r="AL151" s="6">
        <f t="shared" si="96"/>
        <v>1.2</v>
      </c>
      <c r="BC151" s="6">
        <v>1.2</v>
      </c>
      <c r="BE151" s="37"/>
      <c r="BF151" s="37"/>
      <c r="BG151" s="37"/>
      <c r="BH151" s="37"/>
      <c r="BI151" s="48">
        <f t="shared" si="97"/>
        <v>1.2</v>
      </c>
      <c r="BJ151" s="39"/>
      <c r="BK151" s="39"/>
      <c r="BL151" s="22"/>
      <c r="BM151" s="37"/>
      <c r="BN151" s="37"/>
      <c r="BO151" s="39"/>
      <c r="BP151" s="48">
        <f t="shared" si="98"/>
        <v>14.399999999999999</v>
      </c>
      <c r="BQ151" s="48">
        <f t="shared" si="99"/>
        <v>14.399999999999999</v>
      </c>
      <c r="CB151">
        <f t="shared" si="100"/>
        <v>1362</v>
      </c>
      <c r="CC151" s="2" t="s">
        <v>1464</v>
      </c>
    </row>
    <row r="152" spans="1:81" ht="12.75">
      <c r="A152" s="14">
        <v>1362</v>
      </c>
      <c r="B152" s="13" t="s">
        <v>1081</v>
      </c>
      <c r="C152" s="13" t="s">
        <v>1355</v>
      </c>
      <c r="D152" s="13" t="s">
        <v>142</v>
      </c>
      <c r="E152" s="13" t="s">
        <v>159</v>
      </c>
      <c r="F152" s="2" t="s">
        <v>289</v>
      </c>
      <c r="G152" s="2">
        <v>2</v>
      </c>
      <c r="H152" s="2" t="s">
        <v>557</v>
      </c>
      <c r="I152" s="2" t="s">
        <v>448</v>
      </c>
      <c r="J152" s="10">
        <v>28</v>
      </c>
      <c r="K152" s="6">
        <v>2.5</v>
      </c>
      <c r="L152" s="13" t="s">
        <v>444</v>
      </c>
      <c r="M152" s="2" t="s">
        <v>565</v>
      </c>
      <c r="N152" s="13" t="s">
        <v>526</v>
      </c>
      <c r="O152" s="13" t="s">
        <v>2</v>
      </c>
      <c r="P152" s="2" t="s">
        <v>1394</v>
      </c>
      <c r="Q152" s="10">
        <v>28</v>
      </c>
      <c r="T152" s="20">
        <v>840</v>
      </c>
      <c r="U152" s="20">
        <v>0</v>
      </c>
      <c r="V152" s="20">
        <v>0</v>
      </c>
      <c r="W152" s="48">
        <f t="shared" si="91"/>
        <v>840</v>
      </c>
      <c r="X152" s="48">
        <f t="shared" si="92"/>
        <v>30</v>
      </c>
      <c r="Z152" s="24">
        <f t="shared" si="93"/>
        <v>2.5</v>
      </c>
      <c r="AA152">
        <v>30</v>
      </c>
      <c r="AB152">
        <v>0</v>
      </c>
      <c r="AC152">
        <v>0</v>
      </c>
      <c r="AD152" s="48">
        <f t="shared" si="94"/>
        <v>30</v>
      </c>
      <c r="AH152" s="24">
        <f t="shared" si="95"/>
        <v>70</v>
      </c>
      <c r="AI152">
        <v>2</v>
      </c>
      <c r="AJ152">
        <v>10</v>
      </c>
      <c r="AK152">
        <v>0</v>
      </c>
      <c r="AL152" s="6">
        <f t="shared" si="96"/>
        <v>2.5</v>
      </c>
      <c r="BA152" s="6">
        <v>2.5</v>
      </c>
      <c r="BE152" s="37"/>
      <c r="BF152" s="37"/>
      <c r="BG152" s="37"/>
      <c r="BH152" s="37"/>
      <c r="BI152" s="48">
        <f t="shared" si="97"/>
        <v>2.5</v>
      </c>
      <c r="BJ152" s="39"/>
      <c r="BK152" s="39"/>
      <c r="BL152" s="22"/>
      <c r="BM152" s="37"/>
      <c r="BN152" s="37"/>
      <c r="BO152" s="39"/>
      <c r="BP152" s="48">
        <f t="shared" si="98"/>
        <v>840</v>
      </c>
      <c r="BQ152" s="48">
        <f t="shared" si="99"/>
        <v>30</v>
      </c>
      <c r="CB152">
        <f t="shared" si="100"/>
        <v>1362</v>
      </c>
      <c r="CC152" s="2" t="s">
        <v>565</v>
      </c>
    </row>
    <row r="153" spans="1:81" ht="12.75">
      <c r="A153" s="14"/>
      <c r="E153" s="13"/>
      <c r="F153" s="2"/>
      <c r="G153" s="2"/>
      <c r="M153" s="2"/>
      <c r="BE153" s="37"/>
      <c r="BF153" s="37"/>
      <c r="BG153" s="37"/>
      <c r="BH153" s="37"/>
      <c r="BI153" s="48"/>
      <c r="BJ153" s="39"/>
      <c r="BK153" s="39"/>
      <c r="BL153" s="22"/>
      <c r="BM153" s="37"/>
      <c r="BN153" s="37"/>
      <c r="BO153" s="39"/>
      <c r="CC153" s="2"/>
    </row>
    <row r="154" spans="1:82" ht="12.75">
      <c r="A154" s="14">
        <v>1362</v>
      </c>
      <c r="B154" s="13" t="s">
        <v>1081</v>
      </c>
      <c r="C154" s="13" t="s">
        <v>1355</v>
      </c>
      <c r="D154" s="13" t="s">
        <v>142</v>
      </c>
      <c r="E154" s="13" t="s">
        <v>159</v>
      </c>
      <c r="F154" s="2" t="s">
        <v>290</v>
      </c>
      <c r="G154" s="2">
        <v>3</v>
      </c>
      <c r="H154" s="2" t="s">
        <v>557</v>
      </c>
      <c r="I154" s="2" t="s">
        <v>540</v>
      </c>
      <c r="J154" s="10">
        <v>4</v>
      </c>
      <c r="K154" s="6">
        <v>2.670833333333333</v>
      </c>
      <c r="L154" s="13" t="s">
        <v>444</v>
      </c>
      <c r="M154" s="2" t="s">
        <v>565</v>
      </c>
      <c r="N154" s="13" t="s">
        <v>526</v>
      </c>
      <c r="O154" s="13" t="s">
        <v>2</v>
      </c>
      <c r="P154" s="2" t="s">
        <v>1385</v>
      </c>
      <c r="Q154" s="10">
        <v>4</v>
      </c>
      <c r="T154" s="20">
        <v>128</v>
      </c>
      <c r="U154" s="20">
        <v>4</v>
      </c>
      <c r="V154" s="20">
        <v>0</v>
      </c>
      <c r="W154" s="48">
        <f aca="true" t="shared" si="101" ref="W154:W159">T154+U154/20+V154/240</f>
        <v>128.2</v>
      </c>
      <c r="X154" s="48">
        <f>W154/Q154</f>
        <v>32.05</v>
      </c>
      <c r="Z154" s="24">
        <f>X154/12</f>
        <v>2.670833333333333</v>
      </c>
      <c r="AA154">
        <v>32</v>
      </c>
      <c r="AB154">
        <v>1</v>
      </c>
      <c r="AC154">
        <v>0</v>
      </c>
      <c r="AD154" s="48">
        <f>AA154+AB154/20+AC154/240</f>
        <v>32.05</v>
      </c>
      <c r="AH154" s="24">
        <f>Q154*Z154</f>
        <v>10.683333333333332</v>
      </c>
      <c r="AL154" s="6">
        <f>1*Z154</f>
        <v>2.670833333333333</v>
      </c>
      <c r="BB154" s="6">
        <v>2.670833333333333</v>
      </c>
      <c r="BE154" s="37"/>
      <c r="BF154" s="37"/>
      <c r="BG154" s="37"/>
      <c r="BH154" s="37"/>
      <c r="BI154" s="48">
        <f>AL154+BH154</f>
        <v>2.670833333333333</v>
      </c>
      <c r="BJ154" s="39"/>
      <c r="BK154" s="39"/>
      <c r="BL154" s="22"/>
      <c r="BM154" s="37"/>
      <c r="BN154" s="37"/>
      <c r="BO154" s="39"/>
      <c r="BP154" s="48">
        <f>BQ154*Q154</f>
        <v>128.2</v>
      </c>
      <c r="BQ154" s="48">
        <f>(BI154+BN154/Q154)*12</f>
        <v>32.05</v>
      </c>
      <c r="CB154">
        <f aca="true" t="shared" si="102" ref="CB154:CB159">1*A154</f>
        <v>1362</v>
      </c>
      <c r="CC154" s="2" t="s">
        <v>565</v>
      </c>
      <c r="CD154" t="s">
        <v>13</v>
      </c>
    </row>
    <row r="155" spans="1:81" ht="12.75">
      <c r="A155" s="14">
        <v>1362</v>
      </c>
      <c r="B155" s="13" t="s">
        <v>1081</v>
      </c>
      <c r="C155" s="13" t="s">
        <v>1355</v>
      </c>
      <c r="D155" s="13" t="s">
        <v>142</v>
      </c>
      <c r="E155" s="13" t="s">
        <v>159</v>
      </c>
      <c r="F155" s="2" t="s">
        <v>291</v>
      </c>
      <c r="G155" s="2">
        <v>3</v>
      </c>
      <c r="H155" s="2" t="s">
        <v>557</v>
      </c>
      <c r="I155" s="2" t="s">
        <v>602</v>
      </c>
      <c r="J155" s="10">
        <v>1</v>
      </c>
      <c r="K155" s="6">
        <v>2.65</v>
      </c>
      <c r="L155" s="13" t="s">
        <v>444</v>
      </c>
      <c r="M155" s="2" t="s">
        <v>565</v>
      </c>
      <c r="N155" s="13" t="s">
        <v>526</v>
      </c>
      <c r="O155" s="13" t="s">
        <v>2</v>
      </c>
      <c r="P155" s="2" t="s">
        <v>1385</v>
      </c>
      <c r="Q155" s="10">
        <v>1</v>
      </c>
      <c r="T155" s="20">
        <v>31</v>
      </c>
      <c r="U155" s="20">
        <v>16</v>
      </c>
      <c r="V155" s="20">
        <v>0</v>
      </c>
      <c r="W155" s="48">
        <f t="shared" si="101"/>
        <v>31.8</v>
      </c>
      <c r="X155" s="48">
        <f>W155/Q155</f>
        <v>31.8</v>
      </c>
      <c r="Z155" s="24">
        <f>X155/12</f>
        <v>2.65</v>
      </c>
      <c r="AA155">
        <v>31</v>
      </c>
      <c r="AB155">
        <v>16</v>
      </c>
      <c r="AC155">
        <v>0</v>
      </c>
      <c r="AD155" s="48">
        <f>AA155+AB155/20+AC155/240</f>
        <v>31.8</v>
      </c>
      <c r="AH155" s="24">
        <f>Q155*Z155</f>
        <v>2.65</v>
      </c>
      <c r="AL155" s="6">
        <f>1*Z155</f>
        <v>2.65</v>
      </c>
      <c r="BB155" s="6">
        <v>2.65</v>
      </c>
      <c r="BE155" s="37"/>
      <c r="BF155" s="37"/>
      <c r="BG155" s="37"/>
      <c r="BH155" s="37"/>
      <c r="BI155" s="48">
        <f>AL155+BH155</f>
        <v>2.65</v>
      </c>
      <c r="BJ155" s="39"/>
      <c r="BK155" s="39"/>
      <c r="BL155" s="22"/>
      <c r="BM155" s="37"/>
      <c r="BN155" s="37"/>
      <c r="BO155" s="39"/>
      <c r="BP155" s="48">
        <f>BQ155*Q155</f>
        <v>31.799999999999997</v>
      </c>
      <c r="BQ155" s="48">
        <f>(BI155+BN155/Q155)*12</f>
        <v>31.799999999999997</v>
      </c>
      <c r="CB155">
        <f t="shared" si="102"/>
        <v>1362</v>
      </c>
      <c r="CC155" s="2" t="s">
        <v>565</v>
      </c>
    </row>
    <row r="156" spans="1:81" ht="12.75">
      <c r="A156" s="14">
        <v>1362</v>
      </c>
      <c r="B156" s="13" t="s">
        <v>1081</v>
      </c>
      <c r="C156" s="13" t="s">
        <v>1355</v>
      </c>
      <c r="D156" s="13" t="s">
        <v>142</v>
      </c>
      <c r="E156" s="13" t="s">
        <v>159</v>
      </c>
      <c r="F156" s="2" t="s">
        <v>292</v>
      </c>
      <c r="G156" s="2">
        <v>3</v>
      </c>
      <c r="H156" s="2" t="s">
        <v>2</v>
      </c>
      <c r="I156" s="2" t="s">
        <v>824</v>
      </c>
      <c r="L156" s="13" t="s">
        <v>444</v>
      </c>
      <c r="M156" s="2" t="s">
        <v>823</v>
      </c>
      <c r="N156" s="13" t="s">
        <v>1523</v>
      </c>
      <c r="O156" s="13" t="s">
        <v>871</v>
      </c>
      <c r="P156" s="2" t="s">
        <v>2</v>
      </c>
      <c r="R156" s="10">
        <v>15</v>
      </c>
      <c r="T156" s="20">
        <v>9</v>
      </c>
      <c r="U156" s="20">
        <v>15</v>
      </c>
      <c r="V156" s="20">
        <v>0</v>
      </c>
      <c r="W156" s="48">
        <f t="shared" si="101"/>
        <v>9.75</v>
      </c>
      <c r="Y156" s="24">
        <f>(W156*20)/R156</f>
        <v>13</v>
      </c>
      <c r="AM156" s="38">
        <f>Y156/12</f>
        <v>1.0833333333333333</v>
      </c>
      <c r="AO156" s="38"/>
      <c r="AP156" s="38"/>
      <c r="AQ156" s="38"/>
      <c r="BE156" s="37"/>
      <c r="BF156" s="37"/>
      <c r="BG156" s="37"/>
      <c r="BH156" s="37"/>
      <c r="BI156" s="48"/>
      <c r="BJ156" s="39"/>
      <c r="BK156" s="39"/>
      <c r="BL156" s="22"/>
      <c r="BM156" s="37"/>
      <c r="BN156" s="37"/>
      <c r="BO156" s="39"/>
      <c r="BQ156" s="48"/>
      <c r="CB156">
        <f t="shared" si="102"/>
        <v>1362</v>
      </c>
      <c r="CC156" s="2" t="s">
        <v>823</v>
      </c>
    </row>
    <row r="157" spans="1:82" ht="12.75">
      <c r="A157" s="14">
        <v>1362</v>
      </c>
      <c r="B157" s="13" t="s">
        <v>1081</v>
      </c>
      <c r="C157" s="13" t="s">
        <v>1355</v>
      </c>
      <c r="D157" s="13" t="s">
        <v>142</v>
      </c>
      <c r="E157" s="13" t="s">
        <v>159</v>
      </c>
      <c r="F157" s="2" t="s">
        <v>293</v>
      </c>
      <c r="G157" s="2">
        <v>3</v>
      </c>
      <c r="H157" s="2" t="s">
        <v>912</v>
      </c>
      <c r="I157" s="2" t="s">
        <v>1446</v>
      </c>
      <c r="J157" s="10">
        <v>4</v>
      </c>
      <c r="K157" s="6">
        <v>2.8</v>
      </c>
      <c r="L157" s="13" t="s">
        <v>444</v>
      </c>
      <c r="M157" s="2" t="s">
        <v>940</v>
      </c>
      <c r="N157" s="13" t="s">
        <v>1001</v>
      </c>
      <c r="O157" s="13" t="s">
        <v>1424</v>
      </c>
      <c r="P157" s="2" t="s">
        <v>1593</v>
      </c>
      <c r="Q157" s="10">
        <v>4</v>
      </c>
      <c r="T157" s="20">
        <v>134</v>
      </c>
      <c r="U157" s="20">
        <v>8</v>
      </c>
      <c r="V157" s="20">
        <v>0</v>
      </c>
      <c r="W157" s="48">
        <f t="shared" si="101"/>
        <v>134.4</v>
      </c>
      <c r="X157" s="48">
        <f>W157/Q157</f>
        <v>33.6</v>
      </c>
      <c r="Z157" s="24">
        <f>X157/12</f>
        <v>2.8000000000000003</v>
      </c>
      <c r="AA157">
        <v>33</v>
      </c>
      <c r="AB157">
        <v>12</v>
      </c>
      <c r="AC157">
        <v>0</v>
      </c>
      <c r="AD157" s="48">
        <f>AA157+AB157/20+AC157/240</f>
        <v>33.6</v>
      </c>
      <c r="AH157" s="24">
        <f>Q157*Z157</f>
        <v>11.200000000000001</v>
      </c>
      <c r="AL157" s="6">
        <f>1*Z157</f>
        <v>2.8000000000000003</v>
      </c>
      <c r="AM157" s="38"/>
      <c r="AO157" s="38"/>
      <c r="AP157" s="38"/>
      <c r="AQ157" s="38"/>
      <c r="BE157" s="37"/>
      <c r="BF157" s="37"/>
      <c r="BG157" s="37"/>
      <c r="BH157" s="37"/>
      <c r="BI157" s="48">
        <f>AL157+BH157</f>
        <v>2.8000000000000003</v>
      </c>
      <c r="BJ157" s="39"/>
      <c r="BK157" s="39"/>
      <c r="BL157" s="22"/>
      <c r="BM157" s="37"/>
      <c r="BN157" s="37"/>
      <c r="BO157" s="39"/>
      <c r="BP157" s="48">
        <f>BQ157*Q157</f>
        <v>134.4</v>
      </c>
      <c r="BQ157" s="48">
        <f>(BI157+BN157/Q157)*12</f>
        <v>33.6</v>
      </c>
      <c r="CB157">
        <f t="shared" si="102"/>
        <v>1362</v>
      </c>
      <c r="CC157" s="2" t="s">
        <v>940</v>
      </c>
      <c r="CD157" t="s">
        <v>13</v>
      </c>
    </row>
    <row r="158" spans="1:81" ht="12.75">
      <c r="A158" s="14">
        <v>1362</v>
      </c>
      <c r="B158" s="13" t="s">
        <v>1081</v>
      </c>
      <c r="C158" s="13" t="s">
        <v>1355</v>
      </c>
      <c r="D158" s="13" t="s">
        <v>142</v>
      </c>
      <c r="E158" s="13" t="s">
        <v>159</v>
      </c>
      <c r="F158" s="2" t="s">
        <v>295</v>
      </c>
      <c r="G158" s="2">
        <v>3</v>
      </c>
      <c r="H158" s="2" t="s">
        <v>1082</v>
      </c>
      <c r="I158" s="2" t="s">
        <v>592</v>
      </c>
      <c r="J158" s="10">
        <v>3</v>
      </c>
      <c r="K158" s="6">
        <v>3.3833333333333333</v>
      </c>
      <c r="L158" s="13" t="s">
        <v>444</v>
      </c>
      <c r="M158" s="2" t="s">
        <v>1085</v>
      </c>
      <c r="N158" s="13" t="s">
        <v>1111</v>
      </c>
      <c r="O158" s="13" t="s">
        <v>483</v>
      </c>
      <c r="P158" s="2" t="s">
        <v>1593</v>
      </c>
      <c r="Q158" s="10">
        <v>3</v>
      </c>
      <c r="T158" s="20">
        <v>121</v>
      </c>
      <c r="U158" s="20">
        <v>16</v>
      </c>
      <c r="V158" s="20">
        <v>0</v>
      </c>
      <c r="W158" s="48">
        <f t="shared" si="101"/>
        <v>121.8</v>
      </c>
      <c r="X158" s="48">
        <f>W158/Q158</f>
        <v>40.6</v>
      </c>
      <c r="Z158" s="24">
        <f>X158/12</f>
        <v>3.3833333333333333</v>
      </c>
      <c r="AA158">
        <v>40</v>
      </c>
      <c r="AB158">
        <v>12</v>
      </c>
      <c r="AC158">
        <v>0</v>
      </c>
      <c r="AD158" s="48">
        <f>AA158+AB158/20+AC158/240</f>
        <v>40.6</v>
      </c>
      <c r="AH158" s="24">
        <f>Q158*Z158</f>
        <v>10.15</v>
      </c>
      <c r="AL158" s="6">
        <f>1*Z158</f>
        <v>3.3833333333333333</v>
      </c>
      <c r="AM158" s="38"/>
      <c r="AO158" s="38"/>
      <c r="AP158" s="38"/>
      <c r="AQ158" s="38"/>
      <c r="BE158" s="37"/>
      <c r="BF158" s="37"/>
      <c r="BG158" s="37"/>
      <c r="BH158" s="37"/>
      <c r="BI158" s="48">
        <f>AL158+BH158</f>
        <v>3.3833333333333333</v>
      </c>
      <c r="BJ158" s="39"/>
      <c r="BK158" s="39"/>
      <c r="BL158" s="22"/>
      <c r="BM158" s="37"/>
      <c r="BN158" s="37"/>
      <c r="BO158" s="39"/>
      <c r="BP158" s="48">
        <f>BQ158*Q158</f>
        <v>121.80000000000001</v>
      </c>
      <c r="BQ158" s="48">
        <f>(BI158+BN158/Q158)*12</f>
        <v>40.6</v>
      </c>
      <c r="CB158">
        <f t="shared" si="102"/>
        <v>1362</v>
      </c>
      <c r="CC158" s="2" t="s">
        <v>1085</v>
      </c>
    </row>
    <row r="159" spans="1:81" ht="12.75">
      <c r="A159" s="14">
        <v>1362</v>
      </c>
      <c r="B159" s="13" t="s">
        <v>1081</v>
      </c>
      <c r="C159" s="13" t="s">
        <v>1355</v>
      </c>
      <c r="D159" s="13" t="s">
        <v>142</v>
      </c>
      <c r="E159" s="13" t="s">
        <v>159</v>
      </c>
      <c r="F159" s="2" t="s">
        <v>296</v>
      </c>
      <c r="G159" s="2">
        <v>3</v>
      </c>
      <c r="H159" s="2" t="s">
        <v>1082</v>
      </c>
      <c r="I159" s="2" t="s">
        <v>1076</v>
      </c>
      <c r="J159" s="10">
        <v>1</v>
      </c>
      <c r="K159" s="6">
        <v>3.4416666666666664</v>
      </c>
      <c r="L159" s="13" t="s">
        <v>444</v>
      </c>
      <c r="M159" s="2" t="s">
        <v>1087</v>
      </c>
      <c r="N159" s="13" t="s">
        <v>1120</v>
      </c>
      <c r="O159" s="13" t="s">
        <v>2</v>
      </c>
      <c r="P159" s="2" t="s">
        <v>682</v>
      </c>
      <c r="Q159" s="10">
        <v>1</v>
      </c>
      <c r="T159" s="20">
        <v>41</v>
      </c>
      <c r="U159" s="20">
        <v>6</v>
      </c>
      <c r="V159" s="20">
        <v>0</v>
      </c>
      <c r="W159" s="48">
        <f t="shared" si="101"/>
        <v>41.3</v>
      </c>
      <c r="X159" s="48">
        <f>W159/Q159</f>
        <v>41.3</v>
      </c>
      <c r="Z159" s="24">
        <f>X159/12</f>
        <v>3.4416666666666664</v>
      </c>
      <c r="AA159">
        <v>41</v>
      </c>
      <c r="AB159">
        <v>6</v>
      </c>
      <c r="AC159">
        <v>0</v>
      </c>
      <c r="AD159" s="48">
        <f>AA159+AB159/20+AC159/240</f>
        <v>41.3</v>
      </c>
      <c r="AH159" s="24">
        <f>Q159*Z159</f>
        <v>3.4416666666666664</v>
      </c>
      <c r="AL159" s="6">
        <f>1*Z159</f>
        <v>3.4416666666666664</v>
      </c>
      <c r="AM159" s="38"/>
      <c r="AO159" s="38"/>
      <c r="AP159" s="38"/>
      <c r="AQ159" s="38"/>
      <c r="AV159" s="6">
        <v>3.4416666666666664</v>
      </c>
      <c r="BE159" s="37"/>
      <c r="BF159" s="37"/>
      <c r="BG159" s="37"/>
      <c r="BH159" s="37"/>
      <c r="BI159" s="48">
        <f>AL159+BH159</f>
        <v>3.4416666666666664</v>
      </c>
      <c r="BJ159" s="39"/>
      <c r="BK159" s="39"/>
      <c r="BL159" s="22"/>
      <c r="BM159" s="37"/>
      <c r="BN159" s="37"/>
      <c r="BO159" s="39"/>
      <c r="BP159" s="48">
        <f>BQ159*Q159</f>
        <v>41.3</v>
      </c>
      <c r="BQ159" s="48">
        <f>(BI159+BN159/Q159)*12</f>
        <v>41.3</v>
      </c>
      <c r="CB159">
        <f t="shared" si="102"/>
        <v>1362</v>
      </c>
      <c r="CC159" s="2" t="s">
        <v>1087</v>
      </c>
    </row>
    <row r="160" spans="1:81" ht="12.75">
      <c r="A160" s="14"/>
      <c r="E160" s="13"/>
      <c r="F160" s="2"/>
      <c r="G160" s="2"/>
      <c r="M160" s="2"/>
      <c r="AD160" s="48"/>
      <c r="AM160" s="38"/>
      <c r="AO160" s="38"/>
      <c r="AP160" s="38"/>
      <c r="AQ160" s="38"/>
      <c r="BE160" s="37"/>
      <c r="BF160" s="37"/>
      <c r="BG160" s="37"/>
      <c r="BH160" s="37"/>
      <c r="BJ160" s="39"/>
      <c r="BK160" s="39"/>
      <c r="BL160" s="22"/>
      <c r="BM160" s="37"/>
      <c r="BN160" s="37"/>
      <c r="BO160" s="39"/>
      <c r="BQ160" s="48"/>
      <c r="CC160" s="2"/>
    </row>
    <row r="161" spans="1:81" ht="12.75">
      <c r="A161" s="14">
        <v>1362</v>
      </c>
      <c r="B161" s="13" t="s">
        <v>1081</v>
      </c>
      <c r="C161" s="13" t="s">
        <v>1355</v>
      </c>
      <c r="D161" s="13" t="s">
        <v>142</v>
      </c>
      <c r="E161" s="13" t="s">
        <v>159</v>
      </c>
      <c r="F161" s="2" t="s">
        <v>297</v>
      </c>
      <c r="G161" s="2">
        <v>4</v>
      </c>
      <c r="H161" s="2" t="s">
        <v>606</v>
      </c>
      <c r="I161" s="2" t="s">
        <v>549</v>
      </c>
      <c r="J161" s="10">
        <v>1</v>
      </c>
      <c r="K161" s="6">
        <v>5.833333333333333</v>
      </c>
      <c r="L161" s="13" t="s">
        <v>444</v>
      </c>
      <c r="M161" s="2" t="s">
        <v>608</v>
      </c>
      <c r="N161" s="13" t="s">
        <v>646</v>
      </c>
      <c r="O161" s="13" t="s">
        <v>1071</v>
      </c>
      <c r="P161" s="2" t="s">
        <v>1265</v>
      </c>
      <c r="Q161" s="10">
        <v>1</v>
      </c>
      <c r="T161" s="20">
        <v>70</v>
      </c>
      <c r="U161" s="20">
        <v>0</v>
      </c>
      <c r="V161" s="20">
        <v>0</v>
      </c>
      <c r="W161" s="48">
        <f>T161+U161/20+V161/240</f>
        <v>70</v>
      </c>
      <c r="X161" s="48">
        <f>W161/Q161</f>
        <v>70</v>
      </c>
      <c r="Z161" s="24">
        <f>X161/12</f>
        <v>5.833333333333333</v>
      </c>
      <c r="AA161">
        <v>70</v>
      </c>
      <c r="AB161">
        <v>0</v>
      </c>
      <c r="AC161">
        <v>0</v>
      </c>
      <c r="AD161" s="48">
        <f>AA161+AB161/20+AC161/240</f>
        <v>70</v>
      </c>
      <c r="AH161" s="24">
        <f>Q161*Z161</f>
        <v>5.833333333333333</v>
      </c>
      <c r="AL161" s="6">
        <f>1*Z161</f>
        <v>5.833333333333333</v>
      </c>
      <c r="AM161" s="38"/>
      <c r="AO161" s="38"/>
      <c r="AP161" s="38"/>
      <c r="AQ161" s="38"/>
      <c r="BE161" s="37"/>
      <c r="BF161" s="37"/>
      <c r="BG161" s="37"/>
      <c r="BH161" s="37"/>
      <c r="BI161" s="48">
        <f>AL161+BH161</f>
        <v>5.833333333333333</v>
      </c>
      <c r="BJ161" s="39"/>
      <c r="BK161" s="39"/>
      <c r="BL161" s="22"/>
      <c r="BM161" s="37"/>
      <c r="BN161" s="37"/>
      <c r="BO161" s="39"/>
      <c r="BP161" s="48">
        <f>BQ161*Q161</f>
        <v>70</v>
      </c>
      <c r="BQ161" s="48">
        <f>(BI161+BN161/Q161)*12</f>
        <v>70</v>
      </c>
      <c r="BR161" t="s">
        <v>1133</v>
      </c>
      <c r="BS161">
        <v>50</v>
      </c>
      <c r="BT161" s="48">
        <f>Z161/BS161</f>
        <v>0.11666666666666665</v>
      </c>
      <c r="BU161" s="24">
        <f>BS161*BT161</f>
        <v>5.833333333333333</v>
      </c>
      <c r="CB161">
        <f>1*A161</f>
        <v>1362</v>
      </c>
      <c r="CC161" s="2" t="s">
        <v>608</v>
      </c>
    </row>
    <row r="162" spans="1:81" ht="12.75">
      <c r="A162" s="14">
        <v>1362</v>
      </c>
      <c r="B162" s="13" t="s">
        <v>1081</v>
      </c>
      <c r="C162" s="13" t="s">
        <v>1355</v>
      </c>
      <c r="D162" s="13" t="s">
        <v>142</v>
      </c>
      <c r="E162" s="13" t="s">
        <v>159</v>
      </c>
      <c r="F162" s="2" t="s">
        <v>298</v>
      </c>
      <c r="G162" s="2">
        <v>4</v>
      </c>
      <c r="H162" s="2" t="s">
        <v>1082</v>
      </c>
      <c r="I162" s="2" t="s">
        <v>1075</v>
      </c>
      <c r="J162" s="10">
        <v>1</v>
      </c>
      <c r="K162" s="6">
        <v>3.4416666666666664</v>
      </c>
      <c r="L162" s="13" t="s">
        <v>444</v>
      </c>
      <c r="M162" s="2" t="s">
        <v>1087</v>
      </c>
      <c r="N162" s="13" t="s">
        <v>1120</v>
      </c>
      <c r="O162" s="13" t="s">
        <v>2</v>
      </c>
      <c r="P162" s="2" t="s">
        <v>1494</v>
      </c>
      <c r="Q162" s="10">
        <v>1</v>
      </c>
      <c r="T162" s="20">
        <v>41</v>
      </c>
      <c r="U162" s="20">
        <v>6</v>
      </c>
      <c r="V162" s="20">
        <v>0</v>
      </c>
      <c r="W162" s="48">
        <f>T162+U162/20+V162/240</f>
        <v>41.3</v>
      </c>
      <c r="X162" s="48">
        <f>W162/Q162</f>
        <v>41.3</v>
      </c>
      <c r="Z162" s="24">
        <f>X162/12</f>
        <v>3.4416666666666664</v>
      </c>
      <c r="AA162">
        <v>41</v>
      </c>
      <c r="AB162">
        <v>6</v>
      </c>
      <c r="AC162">
        <v>0</v>
      </c>
      <c r="AD162" s="48">
        <f>AA162+AB162/20+AC162/240</f>
        <v>41.3</v>
      </c>
      <c r="AH162" s="24">
        <f>Q162*Z162</f>
        <v>3.4416666666666664</v>
      </c>
      <c r="AL162" s="6">
        <f>1*Z162</f>
        <v>3.4416666666666664</v>
      </c>
      <c r="AM162" s="38"/>
      <c r="AO162" s="38"/>
      <c r="AP162" s="38"/>
      <c r="AQ162" s="38"/>
      <c r="BE162" s="37"/>
      <c r="BF162" s="37"/>
      <c r="BG162" s="37"/>
      <c r="BH162" s="37"/>
      <c r="BI162" s="48">
        <f>AL162+BH162</f>
        <v>3.4416666666666664</v>
      </c>
      <c r="BJ162" s="39"/>
      <c r="BK162" s="39"/>
      <c r="BL162" s="22"/>
      <c r="BM162" s="37"/>
      <c r="BN162" s="37"/>
      <c r="BO162" s="39"/>
      <c r="BP162" s="48">
        <f>BQ162*Q162</f>
        <v>41.3</v>
      </c>
      <c r="BQ162" s="48">
        <f>(BI162+BN162/Q162)*12</f>
        <v>41.3</v>
      </c>
      <c r="CB162">
        <f>1*A162</f>
        <v>1362</v>
      </c>
      <c r="CC162" s="2" t="s">
        <v>1087</v>
      </c>
    </row>
    <row r="163" spans="1:81" ht="12.75">
      <c r="A163" s="14">
        <v>1362</v>
      </c>
      <c r="B163" s="13" t="s">
        <v>1081</v>
      </c>
      <c r="C163" s="13" t="s">
        <v>1355</v>
      </c>
      <c r="D163" s="13" t="s">
        <v>142</v>
      </c>
      <c r="E163" s="13" t="s">
        <v>159</v>
      </c>
      <c r="F163" s="2" t="s">
        <v>299</v>
      </c>
      <c r="G163" s="2">
        <v>4</v>
      </c>
      <c r="H163" s="2" t="s">
        <v>557</v>
      </c>
      <c r="I163" s="2" t="s">
        <v>979</v>
      </c>
      <c r="J163" s="10">
        <v>5</v>
      </c>
      <c r="K163" s="6">
        <v>2.5</v>
      </c>
      <c r="L163" s="13" t="s">
        <v>444</v>
      </c>
      <c r="M163" s="2" t="s">
        <v>570</v>
      </c>
      <c r="N163" s="13" t="s">
        <v>524</v>
      </c>
      <c r="O163" s="13" t="s">
        <v>877</v>
      </c>
      <c r="P163" s="2" t="s">
        <v>1385</v>
      </c>
      <c r="Q163" s="10">
        <v>5</v>
      </c>
      <c r="T163" s="20">
        <v>150</v>
      </c>
      <c r="U163" s="20">
        <v>0</v>
      </c>
      <c r="V163" s="20">
        <v>0</v>
      </c>
      <c r="W163" s="48">
        <f>T163+U163/20+V163/240</f>
        <v>150</v>
      </c>
      <c r="X163" s="48">
        <f>W163/Q163</f>
        <v>30</v>
      </c>
      <c r="Z163" s="24">
        <f>X163/12</f>
        <v>2.5</v>
      </c>
      <c r="AA163">
        <v>30</v>
      </c>
      <c r="AB163">
        <v>0</v>
      </c>
      <c r="AC163">
        <v>0</v>
      </c>
      <c r="AD163" s="48">
        <f>AA163+AB163/20+AC163/240</f>
        <v>30</v>
      </c>
      <c r="AH163" s="24">
        <f>Q163*Z163</f>
        <v>12.5</v>
      </c>
      <c r="AL163" s="6">
        <f>1*Z163</f>
        <v>2.5</v>
      </c>
      <c r="AM163" s="38"/>
      <c r="AO163" s="38"/>
      <c r="AP163" s="38"/>
      <c r="AQ163" s="38"/>
      <c r="BB163" s="6">
        <v>2.5</v>
      </c>
      <c r="BE163" s="37"/>
      <c r="BF163" s="37"/>
      <c r="BG163" s="37"/>
      <c r="BH163" s="37"/>
      <c r="BI163" s="48">
        <f>AL163+BH163</f>
        <v>2.5</v>
      </c>
      <c r="BJ163" s="39"/>
      <c r="BK163" s="39"/>
      <c r="BL163" s="22"/>
      <c r="BM163" s="37"/>
      <c r="BN163" s="37"/>
      <c r="BO163" s="39"/>
      <c r="BP163" s="48">
        <f>BQ163*Q163</f>
        <v>150</v>
      </c>
      <c r="BQ163" s="48">
        <f>(BI163+BN163/Q163)*12</f>
        <v>30</v>
      </c>
      <c r="CB163">
        <f>1*A163</f>
        <v>1362</v>
      </c>
      <c r="CC163" s="2" t="s">
        <v>570</v>
      </c>
    </row>
    <row r="164" spans="1:81" ht="12.75">
      <c r="A164" s="14">
        <v>1362</v>
      </c>
      <c r="B164" s="13" t="s">
        <v>1081</v>
      </c>
      <c r="C164" s="13" t="s">
        <v>1355</v>
      </c>
      <c r="D164" s="13" t="s">
        <v>142</v>
      </c>
      <c r="E164" s="13" t="s">
        <v>159</v>
      </c>
      <c r="F164" s="2" t="s">
        <v>300</v>
      </c>
      <c r="G164" s="2">
        <v>4</v>
      </c>
      <c r="H164" s="2" t="s">
        <v>557</v>
      </c>
      <c r="I164" s="2" t="s">
        <v>822</v>
      </c>
      <c r="L164" s="13" t="s">
        <v>444</v>
      </c>
      <c r="M164" s="2" t="s">
        <v>805</v>
      </c>
      <c r="N164" s="13" t="s">
        <v>526</v>
      </c>
      <c r="O164" s="13" t="s">
        <v>1666</v>
      </c>
      <c r="P164" s="2" t="s">
        <v>2</v>
      </c>
      <c r="R164" s="10">
        <v>14</v>
      </c>
      <c r="T164" s="20">
        <v>11</v>
      </c>
      <c r="U164" s="20">
        <v>18</v>
      </c>
      <c r="V164" s="20">
        <v>0</v>
      </c>
      <c r="W164" s="48">
        <f>T164+U164/20+V164/240</f>
        <v>11.9</v>
      </c>
      <c r="Y164" s="24">
        <f>(W164*20)/R164</f>
        <v>17</v>
      </c>
      <c r="AD164" s="48"/>
      <c r="AH164" s="24"/>
      <c r="AM164" s="38">
        <f>Y164/12</f>
        <v>1.4166666666666667</v>
      </c>
      <c r="AO164" s="38"/>
      <c r="AP164" s="38"/>
      <c r="AQ164" s="38"/>
      <c r="BE164" s="37"/>
      <c r="BF164" s="37"/>
      <c r="BG164" s="37"/>
      <c r="BH164" s="37"/>
      <c r="BJ164" s="39"/>
      <c r="BK164" s="39"/>
      <c r="BL164" s="22"/>
      <c r="BM164" s="37"/>
      <c r="BN164" s="37"/>
      <c r="BO164" s="39"/>
      <c r="BP164" s="48"/>
      <c r="CB164">
        <f>1*A164</f>
        <v>1362</v>
      </c>
      <c r="CC164" s="2" t="s">
        <v>805</v>
      </c>
    </row>
    <row r="165" spans="1:81" ht="12.75">
      <c r="A165" s="14"/>
      <c r="E165" s="13"/>
      <c r="F165" s="2"/>
      <c r="G165" s="2"/>
      <c r="M165" s="2"/>
      <c r="W165" s="48"/>
      <c r="X165" s="48"/>
      <c r="AD165" s="48"/>
      <c r="AH165" s="24"/>
      <c r="BE165" s="37"/>
      <c r="BF165" s="37"/>
      <c r="BG165" s="37"/>
      <c r="BH165" s="37"/>
      <c r="BJ165" s="39"/>
      <c r="BK165" s="39"/>
      <c r="BL165" s="22"/>
      <c r="BM165" s="37"/>
      <c r="BN165" s="37"/>
      <c r="BO165" s="39"/>
      <c r="BP165" s="48"/>
      <c r="CC165" s="2"/>
    </row>
    <row r="166" spans="1:81" ht="12.75">
      <c r="A166" s="14">
        <v>1362</v>
      </c>
      <c r="B166" s="13" t="s">
        <v>1168</v>
      </c>
      <c r="C166" s="13" t="s">
        <v>1355</v>
      </c>
      <c r="D166" s="13" t="s">
        <v>142</v>
      </c>
      <c r="E166" s="13" t="s">
        <v>161</v>
      </c>
      <c r="F166" s="2" t="s">
        <v>308</v>
      </c>
      <c r="G166" s="2">
        <v>1</v>
      </c>
      <c r="H166" s="2" t="s">
        <v>557</v>
      </c>
      <c r="I166" s="2" t="s">
        <v>601</v>
      </c>
      <c r="J166" s="10">
        <v>1</v>
      </c>
      <c r="K166" s="6">
        <v>4</v>
      </c>
      <c r="L166" s="13" t="s">
        <v>444</v>
      </c>
      <c r="M166" s="2" t="s">
        <v>572</v>
      </c>
      <c r="N166" s="13" t="s">
        <v>524</v>
      </c>
      <c r="O166" s="13" t="s">
        <v>1071</v>
      </c>
      <c r="P166" s="2" t="s">
        <v>1593</v>
      </c>
      <c r="Q166" s="10">
        <v>1</v>
      </c>
      <c r="T166" s="20">
        <v>48</v>
      </c>
      <c r="U166" s="20">
        <v>0</v>
      </c>
      <c r="V166" s="20">
        <v>0</v>
      </c>
      <c r="W166" s="48">
        <f aca="true" t="shared" si="103" ref="W166:W171">T166+U166/20+V166/240</f>
        <v>48</v>
      </c>
      <c r="X166" s="48">
        <f aca="true" t="shared" si="104" ref="X166:X171">W166/Q166</f>
        <v>48</v>
      </c>
      <c r="Z166" s="24">
        <f aca="true" t="shared" si="105" ref="Z166:Z171">X166/12</f>
        <v>4</v>
      </c>
      <c r="AA166">
        <v>48</v>
      </c>
      <c r="AB166">
        <v>0</v>
      </c>
      <c r="AC166">
        <v>0</v>
      </c>
      <c r="AD166" s="48">
        <f aca="true" t="shared" si="106" ref="AD166:AD171">AA166+AB166/20+AC166/240</f>
        <v>48</v>
      </c>
      <c r="AH166" s="24">
        <f aca="true" t="shared" si="107" ref="AH166:AH171">Q166*Z166</f>
        <v>4</v>
      </c>
      <c r="AI166">
        <v>4</v>
      </c>
      <c r="AJ166">
        <v>0</v>
      </c>
      <c r="AK166">
        <v>0</v>
      </c>
      <c r="AL166" s="6">
        <f aca="true" t="shared" si="108" ref="AL166:AL171">1*Z166</f>
        <v>4</v>
      </c>
      <c r="BE166" s="37"/>
      <c r="BF166" s="37"/>
      <c r="BG166" s="37"/>
      <c r="BH166" s="37"/>
      <c r="BI166" s="48">
        <f aca="true" t="shared" si="109" ref="BI166:BI171">AL166+BH166</f>
        <v>4</v>
      </c>
      <c r="BJ166" s="39"/>
      <c r="BK166" s="39"/>
      <c r="BL166" s="22"/>
      <c r="BM166" s="37"/>
      <c r="BN166" s="37"/>
      <c r="BO166" s="39"/>
      <c r="BP166" s="48">
        <f aca="true" t="shared" si="110" ref="BP166:BP171">BQ166*Q166</f>
        <v>48</v>
      </c>
      <c r="BQ166" s="48">
        <f aca="true" t="shared" si="111" ref="BQ166:BQ171">(BI166+BN166/Q166)*12</f>
        <v>48</v>
      </c>
      <c r="CB166">
        <f aca="true" t="shared" si="112" ref="CB166:CB171">1*A166</f>
        <v>1362</v>
      </c>
      <c r="CC166" s="2" t="s">
        <v>572</v>
      </c>
    </row>
    <row r="167" spans="1:81" ht="12.75">
      <c r="A167" s="14">
        <v>1362</v>
      </c>
      <c r="B167" s="13" t="s">
        <v>1168</v>
      </c>
      <c r="C167" s="13" t="s">
        <v>1355</v>
      </c>
      <c r="D167" s="13" t="s">
        <v>142</v>
      </c>
      <c r="E167" s="13" t="s">
        <v>161</v>
      </c>
      <c r="F167" s="2" t="s">
        <v>313</v>
      </c>
      <c r="G167" s="2">
        <v>1</v>
      </c>
      <c r="H167" s="2" t="s">
        <v>557</v>
      </c>
      <c r="I167" s="2" t="s">
        <v>448</v>
      </c>
      <c r="J167" s="10">
        <v>2</v>
      </c>
      <c r="K167" s="6">
        <v>4</v>
      </c>
      <c r="L167" s="13" t="s">
        <v>444</v>
      </c>
      <c r="M167" s="2" t="s">
        <v>565</v>
      </c>
      <c r="N167" s="13" t="s">
        <v>526</v>
      </c>
      <c r="O167" s="13" t="s">
        <v>2</v>
      </c>
      <c r="P167" s="2" t="s">
        <v>1593</v>
      </c>
      <c r="Q167" s="10">
        <v>2</v>
      </c>
      <c r="T167" s="20">
        <v>96</v>
      </c>
      <c r="U167" s="20">
        <v>0</v>
      </c>
      <c r="V167" s="20">
        <v>0</v>
      </c>
      <c r="W167" s="48">
        <f t="shared" si="103"/>
        <v>96</v>
      </c>
      <c r="X167" s="48">
        <f t="shared" si="104"/>
        <v>48</v>
      </c>
      <c r="Z167" s="24">
        <f t="shared" si="105"/>
        <v>4</v>
      </c>
      <c r="AA167">
        <v>48</v>
      </c>
      <c r="AB167">
        <v>0</v>
      </c>
      <c r="AC167">
        <v>0</v>
      </c>
      <c r="AD167" s="48">
        <f t="shared" si="106"/>
        <v>48</v>
      </c>
      <c r="AH167" s="24">
        <f t="shared" si="107"/>
        <v>8</v>
      </c>
      <c r="AL167" s="6">
        <f t="shared" si="108"/>
        <v>4</v>
      </c>
      <c r="BE167" s="37"/>
      <c r="BF167" s="37"/>
      <c r="BG167" s="37"/>
      <c r="BH167" s="37"/>
      <c r="BI167" s="48">
        <f t="shared" si="109"/>
        <v>4</v>
      </c>
      <c r="BJ167" s="39"/>
      <c r="BK167" s="39"/>
      <c r="BL167" s="22"/>
      <c r="BM167" s="37"/>
      <c r="BN167" s="37"/>
      <c r="BO167" s="39"/>
      <c r="BP167" s="48">
        <f t="shared" si="110"/>
        <v>96</v>
      </c>
      <c r="BQ167" s="48">
        <f t="shared" si="111"/>
        <v>48</v>
      </c>
      <c r="CB167">
        <f t="shared" si="112"/>
        <v>1362</v>
      </c>
      <c r="CC167" s="2" t="s">
        <v>565</v>
      </c>
    </row>
    <row r="168" spans="1:81" ht="12.75">
      <c r="A168" s="14">
        <v>1362</v>
      </c>
      <c r="B168" s="13" t="s">
        <v>1168</v>
      </c>
      <c r="C168" s="13" t="s">
        <v>1355</v>
      </c>
      <c r="D168" s="13" t="s">
        <v>142</v>
      </c>
      <c r="E168" s="13" t="s">
        <v>161</v>
      </c>
      <c r="F168" s="2" t="s">
        <v>314</v>
      </c>
      <c r="G168" s="2">
        <v>1</v>
      </c>
      <c r="H168" s="2" t="s">
        <v>557</v>
      </c>
      <c r="I168" s="2" t="s">
        <v>448</v>
      </c>
      <c r="J168" s="10">
        <v>3</v>
      </c>
      <c r="K168" s="6">
        <v>4.2</v>
      </c>
      <c r="L168" s="13" t="s">
        <v>444</v>
      </c>
      <c r="M168" s="2" t="s">
        <v>565</v>
      </c>
      <c r="N168" s="13" t="s">
        <v>526</v>
      </c>
      <c r="O168" s="13" t="s">
        <v>2</v>
      </c>
      <c r="P168" s="2" t="s">
        <v>1593</v>
      </c>
      <c r="Q168" s="10">
        <v>3</v>
      </c>
      <c r="T168" s="20">
        <v>151</v>
      </c>
      <c r="U168" s="20">
        <v>4</v>
      </c>
      <c r="V168" s="20">
        <v>0</v>
      </c>
      <c r="W168" s="48">
        <f t="shared" si="103"/>
        <v>151.2</v>
      </c>
      <c r="X168" s="48">
        <f t="shared" si="104"/>
        <v>50.4</v>
      </c>
      <c r="Z168" s="24">
        <f t="shared" si="105"/>
        <v>4.2</v>
      </c>
      <c r="AA168">
        <v>50</v>
      </c>
      <c r="AB168">
        <v>8</v>
      </c>
      <c r="AC168">
        <v>0</v>
      </c>
      <c r="AD168" s="48">
        <f t="shared" si="106"/>
        <v>50.4</v>
      </c>
      <c r="AH168" s="24">
        <f t="shared" si="107"/>
        <v>12.600000000000001</v>
      </c>
      <c r="AI168">
        <v>4</v>
      </c>
      <c r="AJ168">
        <v>4</v>
      </c>
      <c r="AK168">
        <v>0</v>
      </c>
      <c r="AL168" s="6">
        <f t="shared" si="108"/>
        <v>4.2</v>
      </c>
      <c r="BE168" s="37"/>
      <c r="BF168" s="37"/>
      <c r="BG168" s="37"/>
      <c r="BH168" s="37"/>
      <c r="BI168" s="48">
        <f t="shared" si="109"/>
        <v>4.2</v>
      </c>
      <c r="BJ168" s="39"/>
      <c r="BK168" s="39"/>
      <c r="BL168" s="22"/>
      <c r="BM168" s="37"/>
      <c r="BN168" s="37"/>
      <c r="BO168" s="39"/>
      <c r="BP168" s="48">
        <f t="shared" si="110"/>
        <v>151.20000000000002</v>
      </c>
      <c r="BQ168" s="48">
        <f t="shared" si="111"/>
        <v>50.400000000000006</v>
      </c>
      <c r="CB168">
        <f t="shared" si="112"/>
        <v>1362</v>
      </c>
      <c r="CC168" s="2" t="s">
        <v>565</v>
      </c>
    </row>
    <row r="169" spans="1:81" ht="12.75">
      <c r="A169" s="14">
        <v>1362</v>
      </c>
      <c r="B169" s="13" t="s">
        <v>1168</v>
      </c>
      <c r="C169" s="13" t="s">
        <v>1355</v>
      </c>
      <c r="D169" s="13" t="s">
        <v>142</v>
      </c>
      <c r="E169" s="13" t="s">
        <v>161</v>
      </c>
      <c r="F169" s="2" t="s">
        <v>315</v>
      </c>
      <c r="G169" s="2">
        <v>1</v>
      </c>
      <c r="H169" s="2" t="s">
        <v>606</v>
      </c>
      <c r="I169" s="2" t="s">
        <v>551</v>
      </c>
      <c r="J169" s="10">
        <v>1</v>
      </c>
      <c r="K169" s="6">
        <v>6.416666666666667</v>
      </c>
      <c r="L169" s="13" t="s">
        <v>444</v>
      </c>
      <c r="M169" s="2" t="s">
        <v>607</v>
      </c>
      <c r="N169" s="13" t="s">
        <v>648</v>
      </c>
      <c r="O169" s="13" t="s">
        <v>2</v>
      </c>
      <c r="P169" s="2" t="s">
        <v>1529</v>
      </c>
      <c r="Q169" s="10">
        <v>1</v>
      </c>
      <c r="T169" s="20">
        <v>77</v>
      </c>
      <c r="U169" s="20">
        <v>0</v>
      </c>
      <c r="V169" s="20">
        <v>0</v>
      </c>
      <c r="W169" s="48">
        <f t="shared" si="103"/>
        <v>77</v>
      </c>
      <c r="X169" s="48">
        <f t="shared" si="104"/>
        <v>77</v>
      </c>
      <c r="Z169" s="24">
        <f t="shared" si="105"/>
        <v>6.416666666666667</v>
      </c>
      <c r="AA169">
        <v>77</v>
      </c>
      <c r="AB169">
        <v>0</v>
      </c>
      <c r="AC169">
        <v>0</v>
      </c>
      <c r="AD169" s="48">
        <f t="shared" si="106"/>
        <v>77</v>
      </c>
      <c r="AH169" s="24">
        <f t="shared" si="107"/>
        <v>6.416666666666667</v>
      </c>
      <c r="AL169" s="6">
        <f t="shared" si="108"/>
        <v>6.416666666666667</v>
      </c>
      <c r="AW169" s="6">
        <v>6.416666666666667</v>
      </c>
      <c r="BE169" s="37"/>
      <c r="BF169" s="37"/>
      <c r="BG169" s="37"/>
      <c r="BH169" s="37"/>
      <c r="BI169" s="48">
        <f t="shared" si="109"/>
        <v>6.416666666666667</v>
      </c>
      <c r="BJ169" s="39"/>
      <c r="BK169" s="39"/>
      <c r="BL169" s="22"/>
      <c r="BM169" s="37"/>
      <c r="BN169" s="37"/>
      <c r="BO169" s="39"/>
      <c r="BP169" s="48">
        <f t="shared" si="110"/>
        <v>77</v>
      </c>
      <c r="BQ169" s="48">
        <f t="shared" si="111"/>
        <v>77</v>
      </c>
      <c r="BR169" t="s">
        <v>1130</v>
      </c>
      <c r="BS169">
        <v>55</v>
      </c>
      <c r="BT169" s="48">
        <f>(77/12)/55</f>
        <v>0.11666666666666667</v>
      </c>
      <c r="BU169" s="48">
        <f>BS169*BT169</f>
        <v>6.416666666666667</v>
      </c>
      <c r="CB169">
        <f t="shared" si="112"/>
        <v>1362</v>
      </c>
      <c r="CC169" s="2" t="s">
        <v>607</v>
      </c>
    </row>
    <row r="170" spans="1:81" ht="12.75">
      <c r="A170" s="14">
        <v>1362</v>
      </c>
      <c r="B170" s="13" t="s">
        <v>1168</v>
      </c>
      <c r="C170" s="13" t="s">
        <v>1355</v>
      </c>
      <c r="D170" s="13" t="s">
        <v>142</v>
      </c>
      <c r="E170" s="13" t="s">
        <v>161</v>
      </c>
      <c r="F170" s="2" t="s">
        <v>316</v>
      </c>
      <c r="G170" s="2">
        <v>1</v>
      </c>
      <c r="H170" s="2" t="s">
        <v>557</v>
      </c>
      <c r="I170" s="2" t="s">
        <v>448</v>
      </c>
      <c r="J170" s="10">
        <v>2</v>
      </c>
      <c r="K170" s="6">
        <v>3.5</v>
      </c>
      <c r="L170" s="13" t="s">
        <v>444</v>
      </c>
      <c r="M170" s="2" t="s">
        <v>565</v>
      </c>
      <c r="N170" s="13" t="s">
        <v>526</v>
      </c>
      <c r="O170" s="13" t="s">
        <v>2</v>
      </c>
      <c r="P170" s="2" t="s">
        <v>1179</v>
      </c>
      <c r="Q170" s="10">
        <v>2</v>
      </c>
      <c r="T170" s="20">
        <v>84</v>
      </c>
      <c r="U170" s="20">
        <v>0</v>
      </c>
      <c r="V170" s="20">
        <v>0</v>
      </c>
      <c r="W170" s="48">
        <f t="shared" si="103"/>
        <v>84</v>
      </c>
      <c r="X170" s="48">
        <f t="shared" si="104"/>
        <v>42</v>
      </c>
      <c r="Z170" s="24">
        <f t="shared" si="105"/>
        <v>3.5</v>
      </c>
      <c r="AA170">
        <v>42</v>
      </c>
      <c r="AB170">
        <v>0</v>
      </c>
      <c r="AC170">
        <v>0</v>
      </c>
      <c r="AD170" s="48">
        <f t="shared" si="106"/>
        <v>42</v>
      </c>
      <c r="AH170" s="24">
        <f t="shared" si="107"/>
        <v>7</v>
      </c>
      <c r="AL170" s="6">
        <f t="shared" si="108"/>
        <v>3.5</v>
      </c>
      <c r="AX170" s="6">
        <v>3.5</v>
      </c>
      <c r="BE170" s="37"/>
      <c r="BF170" s="37"/>
      <c r="BG170" s="37"/>
      <c r="BH170" s="37"/>
      <c r="BI170" s="48">
        <f t="shared" si="109"/>
        <v>3.5</v>
      </c>
      <c r="BJ170" s="39"/>
      <c r="BK170" s="39"/>
      <c r="BL170" s="22"/>
      <c r="BM170" s="37"/>
      <c r="BN170" s="37"/>
      <c r="BO170" s="39"/>
      <c r="BP170" s="48">
        <f t="shared" si="110"/>
        <v>84</v>
      </c>
      <c r="BQ170" s="48">
        <f t="shared" si="111"/>
        <v>42</v>
      </c>
      <c r="CB170">
        <f t="shared" si="112"/>
        <v>1362</v>
      </c>
      <c r="CC170" s="2" t="s">
        <v>565</v>
      </c>
    </row>
    <row r="171" spans="1:81" ht="12.75">
      <c r="A171" s="14">
        <v>1362</v>
      </c>
      <c r="B171" s="13" t="s">
        <v>1168</v>
      </c>
      <c r="C171" s="13" t="s">
        <v>1355</v>
      </c>
      <c r="D171" s="13" t="s">
        <v>142</v>
      </c>
      <c r="E171" s="13" t="s">
        <v>161</v>
      </c>
      <c r="F171" s="2" t="s">
        <v>317</v>
      </c>
      <c r="G171" s="2">
        <v>1</v>
      </c>
      <c r="H171" s="2" t="s">
        <v>1652</v>
      </c>
      <c r="I171" s="2" t="s">
        <v>1644</v>
      </c>
      <c r="J171" s="10">
        <v>1</v>
      </c>
      <c r="K171" s="6">
        <v>4.3</v>
      </c>
      <c r="L171" s="13" t="s">
        <v>444</v>
      </c>
      <c r="M171" s="2" t="s">
        <v>1660</v>
      </c>
      <c r="N171" s="13" t="s">
        <v>1638</v>
      </c>
      <c r="O171" s="13" t="s">
        <v>1071</v>
      </c>
      <c r="P171" s="2" t="s">
        <v>676</v>
      </c>
      <c r="Q171" s="10">
        <v>1</v>
      </c>
      <c r="T171" s="20">
        <v>51</v>
      </c>
      <c r="U171" s="20">
        <v>12</v>
      </c>
      <c r="V171" s="20">
        <v>0</v>
      </c>
      <c r="W171" s="48">
        <f t="shared" si="103"/>
        <v>51.6</v>
      </c>
      <c r="X171" s="48">
        <f t="shared" si="104"/>
        <v>51.6</v>
      </c>
      <c r="Z171" s="24">
        <f t="shared" si="105"/>
        <v>4.3</v>
      </c>
      <c r="AA171">
        <v>51</v>
      </c>
      <c r="AB171">
        <v>12</v>
      </c>
      <c r="AC171">
        <v>0</v>
      </c>
      <c r="AD171" s="48">
        <f t="shared" si="106"/>
        <v>51.6</v>
      </c>
      <c r="AH171" s="24">
        <f t="shared" si="107"/>
        <v>4.3</v>
      </c>
      <c r="AL171" s="6">
        <f t="shared" si="108"/>
        <v>4.3</v>
      </c>
      <c r="AM171" s="24"/>
      <c r="AS171" s="7"/>
      <c r="AV171" s="6">
        <v>4.3</v>
      </c>
      <c r="BI171" s="48">
        <f t="shared" si="109"/>
        <v>4.3</v>
      </c>
      <c r="BJ171" s="39"/>
      <c r="BK171" s="39"/>
      <c r="BL171" s="22"/>
      <c r="BM171" s="37"/>
      <c r="BN171" s="37"/>
      <c r="BO171" s="39"/>
      <c r="BP171" s="48">
        <f t="shared" si="110"/>
        <v>51.599999999999994</v>
      </c>
      <c r="BQ171" s="48">
        <f t="shared" si="111"/>
        <v>51.599999999999994</v>
      </c>
      <c r="CB171">
        <f t="shared" si="112"/>
        <v>1362</v>
      </c>
      <c r="CC171" s="2" t="s">
        <v>1660</v>
      </c>
    </row>
    <row r="172" spans="1:81" ht="12.75">
      <c r="A172" s="14"/>
      <c r="E172" s="13"/>
      <c r="F172" s="2"/>
      <c r="G172" s="2"/>
      <c r="M172" s="2"/>
      <c r="AM172" s="24"/>
      <c r="AS172" s="7"/>
      <c r="BJ172" s="39"/>
      <c r="BK172" s="39"/>
      <c r="BL172" s="22"/>
      <c r="BM172" s="37"/>
      <c r="BN172" s="37"/>
      <c r="BO172" s="39"/>
      <c r="CC172" s="2"/>
    </row>
    <row r="173" spans="1:81" ht="12.75">
      <c r="A173" s="14">
        <v>1362</v>
      </c>
      <c r="B173" s="13" t="s">
        <v>1168</v>
      </c>
      <c r="C173" s="13" t="s">
        <v>1355</v>
      </c>
      <c r="D173" s="13" t="s">
        <v>142</v>
      </c>
      <c r="E173" s="13" t="s">
        <v>161</v>
      </c>
      <c r="F173" s="2" t="s">
        <v>318</v>
      </c>
      <c r="G173" s="2">
        <v>2</v>
      </c>
      <c r="H173" s="2" t="s">
        <v>2</v>
      </c>
      <c r="I173" t="s">
        <v>1444</v>
      </c>
      <c r="J173" s="10">
        <v>1.5</v>
      </c>
      <c r="K173" s="6">
        <v>2.7</v>
      </c>
      <c r="L173" s="13" t="s">
        <v>444</v>
      </c>
      <c r="M173" s="2" t="s">
        <v>1464</v>
      </c>
      <c r="N173" s="13" t="s">
        <v>1424</v>
      </c>
      <c r="O173" s="13" t="s">
        <v>1424</v>
      </c>
      <c r="P173" s="2" t="s">
        <v>1411</v>
      </c>
      <c r="Q173" s="10">
        <v>1.5</v>
      </c>
      <c r="T173" s="20">
        <v>48</v>
      </c>
      <c r="U173" s="20">
        <v>12</v>
      </c>
      <c r="V173" s="20">
        <v>0</v>
      </c>
      <c r="W173" s="48">
        <f aca="true" t="shared" si="113" ref="W173:W179">T173+U173/20+V173/240</f>
        <v>48.6</v>
      </c>
      <c r="X173" s="48">
        <f aca="true" t="shared" si="114" ref="X173:X179">W173/Q173</f>
        <v>32.4</v>
      </c>
      <c r="Z173" s="24">
        <f aca="true" t="shared" si="115" ref="Z173:Z179">X173/12</f>
        <v>2.6999999999999997</v>
      </c>
      <c r="AA173">
        <v>32</v>
      </c>
      <c r="AB173">
        <v>8</v>
      </c>
      <c r="AC173">
        <v>0</v>
      </c>
      <c r="AD173" s="48">
        <f aca="true" t="shared" si="116" ref="AD173:AD179">AA173+AB173/20+AC173/240</f>
        <v>32.4</v>
      </c>
      <c r="AH173" s="24">
        <f aca="true" t="shared" si="117" ref="AH173:AH179">Q173*Z173</f>
        <v>4.05</v>
      </c>
      <c r="AI173">
        <v>2</v>
      </c>
      <c r="AJ173">
        <v>14</v>
      </c>
      <c r="AK173">
        <v>0</v>
      </c>
      <c r="AL173" s="6">
        <f aca="true" t="shared" si="118" ref="AL173:AL179">1*Z173</f>
        <v>2.6999999999999997</v>
      </c>
      <c r="AM173" s="24"/>
      <c r="AT173" s="7"/>
      <c r="AU173" s="16"/>
      <c r="AV173" s="7"/>
      <c r="AW173" s="16"/>
      <c r="AX173" s="16"/>
      <c r="AZ173" s="6">
        <v>2.7</v>
      </c>
      <c r="BI173" s="48">
        <f aca="true" t="shared" si="119" ref="BI173:BI179">AL173+BH173</f>
        <v>2.6999999999999997</v>
      </c>
      <c r="BJ173" s="39"/>
      <c r="BK173" s="39"/>
      <c r="BL173" s="22"/>
      <c r="BM173" s="37"/>
      <c r="BN173" s="37"/>
      <c r="BO173" s="39"/>
      <c r="BP173" s="48">
        <f aca="true" t="shared" si="120" ref="BP173:BP179">BQ173*Q173</f>
        <v>48.599999999999994</v>
      </c>
      <c r="BQ173" s="48">
        <f aca="true" t="shared" si="121" ref="BQ173:BQ179">(BI173+BN173/Q173)*12</f>
        <v>32.4</v>
      </c>
      <c r="CB173">
        <f aca="true" t="shared" si="122" ref="CB173:CB179">1*A173</f>
        <v>1362</v>
      </c>
      <c r="CC173" s="2" t="s">
        <v>1464</v>
      </c>
    </row>
    <row r="174" spans="1:81" ht="12.75">
      <c r="A174" s="14">
        <v>1362</v>
      </c>
      <c r="B174" s="13" t="s">
        <v>1168</v>
      </c>
      <c r="C174" s="13" t="s">
        <v>1355</v>
      </c>
      <c r="D174" s="13" t="s">
        <v>142</v>
      </c>
      <c r="E174" s="13" t="s">
        <v>161</v>
      </c>
      <c r="F174" s="2" t="s">
        <v>319</v>
      </c>
      <c r="G174" s="2">
        <v>2</v>
      </c>
      <c r="H174" s="2" t="s">
        <v>912</v>
      </c>
      <c r="I174" t="s">
        <v>905</v>
      </c>
      <c r="J174" s="10">
        <v>1.5</v>
      </c>
      <c r="K174" s="6">
        <v>2.2</v>
      </c>
      <c r="L174" s="13" t="s">
        <v>444</v>
      </c>
      <c r="M174" s="2" t="s">
        <v>931</v>
      </c>
      <c r="N174" s="13" t="s">
        <v>1000</v>
      </c>
      <c r="O174" s="13" t="s">
        <v>1237</v>
      </c>
      <c r="P174" s="2" t="s">
        <v>1408</v>
      </c>
      <c r="Q174" s="10">
        <v>1.5</v>
      </c>
      <c r="T174" s="20">
        <v>39</v>
      </c>
      <c r="U174" s="20">
        <v>12</v>
      </c>
      <c r="V174" s="20">
        <v>0</v>
      </c>
      <c r="W174" s="48">
        <f t="shared" si="113"/>
        <v>39.6</v>
      </c>
      <c r="X174" s="48">
        <f t="shared" si="114"/>
        <v>26.400000000000002</v>
      </c>
      <c r="Z174" s="24">
        <f t="shared" si="115"/>
        <v>2.2</v>
      </c>
      <c r="AA174">
        <v>26</v>
      </c>
      <c r="AB174">
        <v>8</v>
      </c>
      <c r="AC174">
        <v>0</v>
      </c>
      <c r="AD174" s="48">
        <f t="shared" si="116"/>
        <v>26.4</v>
      </c>
      <c r="AH174" s="24">
        <f t="shared" si="117"/>
        <v>3.3000000000000003</v>
      </c>
      <c r="AL174" s="6">
        <f t="shared" si="118"/>
        <v>2.2</v>
      </c>
      <c r="AM174" s="24"/>
      <c r="AV174" s="7"/>
      <c r="AW174" s="16"/>
      <c r="AX174" s="16"/>
      <c r="AZ174" s="6">
        <v>2.2</v>
      </c>
      <c r="BI174" s="48">
        <f t="shared" si="119"/>
        <v>2.2</v>
      </c>
      <c r="BJ174" s="39"/>
      <c r="BK174" s="39"/>
      <c r="BL174" s="22"/>
      <c r="BM174" s="37"/>
      <c r="BN174" s="37"/>
      <c r="BO174" s="39"/>
      <c r="BP174" s="48">
        <f t="shared" si="120"/>
        <v>39.6</v>
      </c>
      <c r="BQ174" s="48">
        <f t="shared" si="121"/>
        <v>26.400000000000002</v>
      </c>
      <c r="CB174">
        <f t="shared" si="122"/>
        <v>1362</v>
      </c>
      <c r="CC174" s="2" t="s">
        <v>931</v>
      </c>
    </row>
    <row r="175" spans="1:81" ht="12.75">
      <c r="A175" s="14">
        <v>1362</v>
      </c>
      <c r="B175" s="13" t="s">
        <v>1168</v>
      </c>
      <c r="C175" s="13" t="s">
        <v>1355</v>
      </c>
      <c r="D175" s="13" t="s">
        <v>142</v>
      </c>
      <c r="E175" s="13" t="s">
        <v>161</v>
      </c>
      <c r="F175" s="2" t="s">
        <v>320</v>
      </c>
      <c r="G175" s="2">
        <v>2</v>
      </c>
      <c r="H175" s="2" t="s">
        <v>2</v>
      </c>
      <c r="I175" t="s">
        <v>1448</v>
      </c>
      <c r="J175" s="10">
        <v>3.5</v>
      </c>
      <c r="K175" s="6">
        <v>2.2</v>
      </c>
      <c r="L175" s="13" t="s">
        <v>444</v>
      </c>
      <c r="M175" s="2" t="s">
        <v>1464</v>
      </c>
      <c r="N175" s="13" t="s">
        <v>1424</v>
      </c>
      <c r="O175" s="13" t="s">
        <v>1424</v>
      </c>
      <c r="P175" s="2" t="s">
        <v>1580</v>
      </c>
      <c r="Q175" s="10">
        <v>3.5</v>
      </c>
      <c r="T175" s="20">
        <v>92</v>
      </c>
      <c r="U175" s="20">
        <v>8</v>
      </c>
      <c r="V175" s="20">
        <v>0</v>
      </c>
      <c r="W175" s="48">
        <f t="shared" si="113"/>
        <v>92.4</v>
      </c>
      <c r="X175" s="48">
        <f t="shared" si="114"/>
        <v>26.400000000000002</v>
      </c>
      <c r="Z175" s="24">
        <f t="shared" si="115"/>
        <v>2.2</v>
      </c>
      <c r="AA175">
        <v>26</v>
      </c>
      <c r="AB175">
        <v>8</v>
      </c>
      <c r="AC175">
        <v>0</v>
      </c>
      <c r="AD175" s="48">
        <f t="shared" si="116"/>
        <v>26.4</v>
      </c>
      <c r="AH175" s="24">
        <f t="shared" si="117"/>
        <v>7.700000000000001</v>
      </c>
      <c r="AL175" s="6">
        <f t="shared" si="118"/>
        <v>2.2</v>
      </c>
      <c r="AM175" s="24"/>
      <c r="BC175" s="6">
        <v>2.2</v>
      </c>
      <c r="BI175" s="48">
        <f t="shared" si="119"/>
        <v>2.2</v>
      </c>
      <c r="BJ175" s="39"/>
      <c r="BK175" s="39"/>
      <c r="BL175" s="22"/>
      <c r="BM175" s="37"/>
      <c r="BN175" s="37"/>
      <c r="BO175" s="39"/>
      <c r="BP175" s="48">
        <f t="shared" si="120"/>
        <v>92.4</v>
      </c>
      <c r="BQ175" s="48">
        <f t="shared" si="121"/>
        <v>26.400000000000002</v>
      </c>
      <c r="CB175">
        <f t="shared" si="122"/>
        <v>1362</v>
      </c>
      <c r="CC175" s="2" t="s">
        <v>1464</v>
      </c>
    </row>
    <row r="176" spans="1:81" ht="12.75">
      <c r="A176" s="14">
        <v>1362</v>
      </c>
      <c r="B176" s="13" t="s">
        <v>1168</v>
      </c>
      <c r="C176" s="13" t="s">
        <v>1355</v>
      </c>
      <c r="D176" s="13" t="s">
        <v>142</v>
      </c>
      <c r="E176" s="13" t="s">
        <v>161</v>
      </c>
      <c r="F176" s="2" t="s">
        <v>309</v>
      </c>
      <c r="G176" s="2">
        <v>2</v>
      </c>
      <c r="H176" s="2" t="s">
        <v>2</v>
      </c>
      <c r="I176" t="s">
        <v>1448</v>
      </c>
      <c r="J176" s="10">
        <v>5</v>
      </c>
      <c r="K176" s="6">
        <v>1.35</v>
      </c>
      <c r="L176" s="13" t="s">
        <v>444</v>
      </c>
      <c r="M176" s="2" t="s">
        <v>1464</v>
      </c>
      <c r="N176" s="13" t="s">
        <v>1424</v>
      </c>
      <c r="O176" s="13" t="s">
        <v>1424</v>
      </c>
      <c r="P176" s="2" t="s">
        <v>880</v>
      </c>
      <c r="Q176" s="10">
        <v>5</v>
      </c>
      <c r="T176" s="20">
        <v>81</v>
      </c>
      <c r="U176" s="20">
        <v>0</v>
      </c>
      <c r="V176" s="20">
        <v>0</v>
      </c>
      <c r="W176" s="48">
        <f t="shared" si="113"/>
        <v>81</v>
      </c>
      <c r="X176" s="48">
        <f t="shared" si="114"/>
        <v>16.2</v>
      </c>
      <c r="Z176" s="24">
        <f t="shared" si="115"/>
        <v>1.3499999999999999</v>
      </c>
      <c r="AA176">
        <v>16</v>
      </c>
      <c r="AB176">
        <v>4</v>
      </c>
      <c r="AC176">
        <v>0</v>
      </c>
      <c r="AD176" s="48">
        <f t="shared" si="116"/>
        <v>16.2</v>
      </c>
      <c r="AH176" s="24">
        <f t="shared" si="117"/>
        <v>6.749999999999999</v>
      </c>
      <c r="AL176" s="6">
        <f t="shared" si="118"/>
        <v>1.3499999999999999</v>
      </c>
      <c r="AM176" s="24"/>
      <c r="BC176" s="6">
        <v>1.35</v>
      </c>
      <c r="BI176" s="48">
        <f t="shared" si="119"/>
        <v>1.3499999999999999</v>
      </c>
      <c r="BJ176" s="39"/>
      <c r="BK176" s="39"/>
      <c r="BL176" s="22"/>
      <c r="BM176" s="37"/>
      <c r="BN176" s="37"/>
      <c r="BO176" s="39"/>
      <c r="BP176" s="48">
        <f t="shared" si="120"/>
        <v>81</v>
      </c>
      <c r="BQ176" s="48">
        <f t="shared" si="121"/>
        <v>16.2</v>
      </c>
      <c r="CB176">
        <f t="shared" si="122"/>
        <v>1362</v>
      </c>
      <c r="CC176" s="2" t="s">
        <v>1464</v>
      </c>
    </row>
    <row r="177" spans="1:81" ht="12.75">
      <c r="A177" s="14">
        <v>1362</v>
      </c>
      <c r="B177" s="13" t="s">
        <v>1168</v>
      </c>
      <c r="C177" s="13" t="s">
        <v>1355</v>
      </c>
      <c r="D177" s="13" t="s">
        <v>142</v>
      </c>
      <c r="E177" s="13" t="s">
        <v>161</v>
      </c>
      <c r="F177" s="2" t="s">
        <v>310</v>
      </c>
      <c r="G177" s="2">
        <v>2</v>
      </c>
      <c r="H177" s="2" t="s">
        <v>557</v>
      </c>
      <c r="I177" t="s">
        <v>626</v>
      </c>
      <c r="J177" s="10">
        <v>1</v>
      </c>
      <c r="K177" s="6">
        <v>2.5</v>
      </c>
      <c r="L177" s="13" t="s">
        <v>444</v>
      </c>
      <c r="M177" s="2" t="s">
        <v>565</v>
      </c>
      <c r="N177" s="13" t="s">
        <v>526</v>
      </c>
      <c r="O177" s="13" t="s">
        <v>2</v>
      </c>
      <c r="P177" s="2" t="s">
        <v>1293</v>
      </c>
      <c r="Q177" s="10">
        <v>1</v>
      </c>
      <c r="T177" s="20">
        <v>30</v>
      </c>
      <c r="U177" s="20">
        <v>0</v>
      </c>
      <c r="V177" s="20">
        <v>0</v>
      </c>
      <c r="W177" s="48">
        <f t="shared" si="113"/>
        <v>30</v>
      </c>
      <c r="X177" s="48">
        <f t="shared" si="114"/>
        <v>30</v>
      </c>
      <c r="Z177" s="24">
        <f t="shared" si="115"/>
        <v>2.5</v>
      </c>
      <c r="AA177">
        <v>30</v>
      </c>
      <c r="AB177">
        <v>0</v>
      </c>
      <c r="AC177">
        <v>0</v>
      </c>
      <c r="AD177" s="48">
        <f t="shared" si="116"/>
        <v>30</v>
      </c>
      <c r="AH177" s="24">
        <f t="shared" si="117"/>
        <v>2.5</v>
      </c>
      <c r="AL177" s="6">
        <f t="shared" si="118"/>
        <v>2.5</v>
      </c>
      <c r="AM177" s="24"/>
      <c r="BC177" s="6">
        <v>2.5</v>
      </c>
      <c r="BI177" s="48">
        <f t="shared" si="119"/>
        <v>2.5</v>
      </c>
      <c r="BJ177" s="39"/>
      <c r="BK177" s="39"/>
      <c r="BL177" s="22"/>
      <c r="BM177" s="37"/>
      <c r="BN177" s="37"/>
      <c r="BO177" s="39"/>
      <c r="BP177" s="48">
        <f t="shared" si="120"/>
        <v>30</v>
      </c>
      <c r="BQ177" s="48">
        <f t="shared" si="121"/>
        <v>30</v>
      </c>
      <c r="CB177">
        <f t="shared" si="122"/>
        <v>1362</v>
      </c>
      <c r="CC177" s="2" t="s">
        <v>565</v>
      </c>
    </row>
    <row r="178" spans="1:81" ht="12.75">
      <c r="A178" s="14">
        <v>1362</v>
      </c>
      <c r="B178" s="13" t="s">
        <v>1168</v>
      </c>
      <c r="C178" s="13" t="s">
        <v>1355</v>
      </c>
      <c r="D178" s="13" t="s">
        <v>142</v>
      </c>
      <c r="E178" s="13" t="s">
        <v>161</v>
      </c>
      <c r="F178" s="2" t="s">
        <v>311</v>
      </c>
      <c r="G178" s="2">
        <v>2</v>
      </c>
      <c r="H178" s="2" t="s">
        <v>912</v>
      </c>
      <c r="I178" t="s">
        <v>937</v>
      </c>
      <c r="J178" s="10">
        <v>1</v>
      </c>
      <c r="K178" s="6">
        <v>1</v>
      </c>
      <c r="L178" s="13" t="s">
        <v>444</v>
      </c>
      <c r="M178" s="2" t="s">
        <v>940</v>
      </c>
      <c r="N178" s="13" t="s">
        <v>958</v>
      </c>
      <c r="O178" s="13" t="s">
        <v>1424</v>
      </c>
      <c r="P178" s="2" t="s">
        <v>993</v>
      </c>
      <c r="Q178" s="10">
        <v>1</v>
      </c>
      <c r="T178" s="20">
        <v>12</v>
      </c>
      <c r="U178" s="20">
        <v>0</v>
      </c>
      <c r="V178" s="20">
        <v>0</v>
      </c>
      <c r="W178" s="48">
        <f t="shared" si="113"/>
        <v>12</v>
      </c>
      <c r="X178" s="48">
        <f t="shared" si="114"/>
        <v>12</v>
      </c>
      <c r="Z178" s="24">
        <f t="shared" si="115"/>
        <v>1</v>
      </c>
      <c r="AA178">
        <v>12</v>
      </c>
      <c r="AB178">
        <v>0</v>
      </c>
      <c r="AC178">
        <v>0</v>
      </c>
      <c r="AD178" s="48">
        <f t="shared" si="116"/>
        <v>12</v>
      </c>
      <c r="AH178" s="24">
        <f t="shared" si="117"/>
        <v>1</v>
      </c>
      <c r="AL178" s="6">
        <f t="shared" si="118"/>
        <v>1</v>
      </c>
      <c r="AM178" s="24"/>
      <c r="BC178" s="6">
        <v>1</v>
      </c>
      <c r="BI178" s="48">
        <f t="shared" si="119"/>
        <v>1</v>
      </c>
      <c r="BJ178" s="39"/>
      <c r="BK178" s="39"/>
      <c r="BL178" s="22"/>
      <c r="BM178" s="37"/>
      <c r="BN178" s="37"/>
      <c r="BO178" s="39"/>
      <c r="BP178" s="48">
        <f t="shared" si="120"/>
        <v>12</v>
      </c>
      <c r="BQ178" s="48">
        <f t="shared" si="121"/>
        <v>12</v>
      </c>
      <c r="CB178">
        <f t="shared" si="122"/>
        <v>1362</v>
      </c>
      <c r="CC178" s="2" t="s">
        <v>940</v>
      </c>
    </row>
    <row r="179" spans="1:81" ht="12.75">
      <c r="A179" s="14">
        <v>1362</v>
      </c>
      <c r="B179" s="13" t="s">
        <v>1168</v>
      </c>
      <c r="C179" s="13" t="s">
        <v>1355</v>
      </c>
      <c r="D179" s="13" t="s">
        <v>142</v>
      </c>
      <c r="E179" s="13" t="s">
        <v>161</v>
      </c>
      <c r="F179" s="2" t="s">
        <v>312</v>
      </c>
      <c r="G179" s="2">
        <v>2</v>
      </c>
      <c r="H179" s="2" t="s">
        <v>2</v>
      </c>
      <c r="I179" t="s">
        <v>1455</v>
      </c>
      <c r="J179" s="10">
        <v>1</v>
      </c>
      <c r="K179" s="6">
        <v>1</v>
      </c>
      <c r="L179" s="13" t="s">
        <v>444</v>
      </c>
      <c r="M179" s="2" t="s">
        <v>1464</v>
      </c>
      <c r="N179" s="13" t="s">
        <v>1424</v>
      </c>
      <c r="O179" s="13" t="s">
        <v>1424</v>
      </c>
      <c r="P179" s="2" t="s">
        <v>1009</v>
      </c>
      <c r="Q179" s="10">
        <v>1</v>
      </c>
      <c r="T179" s="20">
        <v>12</v>
      </c>
      <c r="U179" s="20">
        <v>0</v>
      </c>
      <c r="V179" s="20">
        <v>0</v>
      </c>
      <c r="W179" s="48">
        <f t="shared" si="113"/>
        <v>12</v>
      </c>
      <c r="X179" s="48">
        <f t="shared" si="114"/>
        <v>12</v>
      </c>
      <c r="Z179" s="24">
        <f t="shared" si="115"/>
        <v>1</v>
      </c>
      <c r="AA179">
        <v>12</v>
      </c>
      <c r="AB179">
        <v>0</v>
      </c>
      <c r="AC179">
        <v>0</v>
      </c>
      <c r="AD179" s="48">
        <f t="shared" si="116"/>
        <v>12</v>
      </c>
      <c r="AH179" s="24">
        <f t="shared" si="117"/>
        <v>1</v>
      </c>
      <c r="AL179" s="6">
        <f t="shared" si="118"/>
        <v>1</v>
      </c>
      <c r="AM179" s="24"/>
      <c r="BC179" s="6">
        <v>1</v>
      </c>
      <c r="BI179" s="48">
        <f t="shared" si="119"/>
        <v>1</v>
      </c>
      <c r="BJ179" s="39"/>
      <c r="BK179" s="39"/>
      <c r="BL179" s="22"/>
      <c r="BM179" s="37"/>
      <c r="BN179" s="37"/>
      <c r="BO179" s="39"/>
      <c r="BP179" s="48">
        <f t="shared" si="120"/>
        <v>12</v>
      </c>
      <c r="BQ179" s="48">
        <f t="shared" si="121"/>
        <v>12</v>
      </c>
      <c r="CB179">
        <f t="shared" si="122"/>
        <v>1362</v>
      </c>
      <c r="CC179" s="2" t="s">
        <v>1464</v>
      </c>
    </row>
    <row r="180" spans="1:81" ht="12.75">
      <c r="A180" s="14"/>
      <c r="E180" s="13"/>
      <c r="F180" s="2"/>
      <c r="G180" s="2"/>
      <c r="M180" s="2"/>
      <c r="AM180" s="24"/>
      <c r="AS180" s="7"/>
      <c r="BI180" s="48"/>
      <c r="BJ180" s="39"/>
      <c r="BK180" s="39"/>
      <c r="BL180" s="22"/>
      <c r="BM180" s="37"/>
      <c r="BN180" s="37"/>
      <c r="BO180" s="39"/>
      <c r="BQ180" s="48"/>
      <c r="CC180" s="2"/>
    </row>
    <row r="181" spans="1:82" ht="12.75">
      <c r="A181" s="14">
        <v>1363</v>
      </c>
      <c r="B181" s="13" t="s">
        <v>2</v>
      </c>
      <c r="C181" s="13" t="s">
        <v>1355</v>
      </c>
      <c r="D181" s="13" t="s">
        <v>143</v>
      </c>
      <c r="E181" s="13" t="s">
        <v>165</v>
      </c>
      <c r="F181" s="2" t="s">
        <v>321</v>
      </c>
      <c r="G181" s="2"/>
      <c r="H181" s="2" t="s">
        <v>557</v>
      </c>
      <c r="I181" s="2" t="s">
        <v>589</v>
      </c>
      <c r="J181" s="10">
        <v>4</v>
      </c>
      <c r="K181" s="6">
        <v>2.8</v>
      </c>
      <c r="L181" s="13" t="s">
        <v>444</v>
      </c>
      <c r="M181" s="2" t="s">
        <v>560</v>
      </c>
      <c r="N181" s="13" t="s">
        <v>517</v>
      </c>
      <c r="O181" s="13" t="s">
        <v>465</v>
      </c>
      <c r="P181" s="2" t="s">
        <v>1376</v>
      </c>
      <c r="Q181" s="10">
        <v>4</v>
      </c>
      <c r="W181" s="48">
        <f>168*0.8</f>
        <v>134.4</v>
      </c>
      <c r="X181" s="48">
        <f>W181/Q181</f>
        <v>33.6</v>
      </c>
      <c r="Z181" s="24">
        <f>X181/12</f>
        <v>2.8000000000000003</v>
      </c>
      <c r="AD181" s="48"/>
      <c r="AH181" s="24">
        <f>Q181*Z181</f>
        <v>11.200000000000001</v>
      </c>
      <c r="AI181">
        <v>2</v>
      </c>
      <c r="AJ181">
        <v>16</v>
      </c>
      <c r="AK181">
        <v>0</v>
      </c>
      <c r="AL181" s="6">
        <f>1*Z181</f>
        <v>2.8000000000000003</v>
      </c>
      <c r="AM181" s="24"/>
      <c r="AT181" s="7"/>
      <c r="BB181" s="6">
        <v>2.8</v>
      </c>
      <c r="BI181" s="48">
        <f>AL181+BH181</f>
        <v>2.8000000000000003</v>
      </c>
      <c r="BJ181" s="39"/>
      <c r="BK181" s="39"/>
      <c r="BL181" s="22"/>
      <c r="BM181" s="37"/>
      <c r="BN181" s="37"/>
      <c r="BO181" s="39"/>
      <c r="BP181" s="48">
        <f>BQ181*Q181</f>
        <v>134.4</v>
      </c>
      <c r="BQ181" s="48">
        <f>(BI181+BN181/Q181)*12</f>
        <v>33.6</v>
      </c>
      <c r="CB181">
        <f>1*A181</f>
        <v>1363</v>
      </c>
      <c r="CC181" s="2" t="s">
        <v>560</v>
      </c>
      <c r="CD181" t="s">
        <v>63</v>
      </c>
    </row>
    <row r="182" spans="1:81" ht="12.75">
      <c r="A182" s="14">
        <v>1363</v>
      </c>
      <c r="B182" s="13" t="s">
        <v>2</v>
      </c>
      <c r="C182" s="13" t="s">
        <v>1355</v>
      </c>
      <c r="D182" s="13" t="s">
        <v>143</v>
      </c>
      <c r="E182" s="13" t="s">
        <v>165</v>
      </c>
      <c r="F182" s="2" t="s">
        <v>322</v>
      </c>
      <c r="G182" s="2"/>
      <c r="H182" s="2" t="s">
        <v>557</v>
      </c>
      <c r="I182" s="2" t="s">
        <v>588</v>
      </c>
      <c r="J182" s="10">
        <v>1</v>
      </c>
      <c r="K182" s="6">
        <v>2.8</v>
      </c>
      <c r="L182" s="13" t="s">
        <v>444</v>
      </c>
      <c r="M182" s="2" t="s">
        <v>575</v>
      </c>
      <c r="N182" s="13" t="s">
        <v>517</v>
      </c>
      <c r="O182" s="13" t="s">
        <v>1278</v>
      </c>
      <c r="P182" s="2" t="s">
        <v>1376</v>
      </c>
      <c r="Q182" s="10">
        <v>1</v>
      </c>
      <c r="W182" s="48">
        <f>168/5</f>
        <v>33.6</v>
      </c>
      <c r="X182" s="48">
        <f>W182/Q182</f>
        <v>33.6</v>
      </c>
      <c r="Z182" s="24">
        <f>X182/12</f>
        <v>2.8000000000000003</v>
      </c>
      <c r="AD182" s="48"/>
      <c r="AH182" s="24">
        <f>Q182*Z182</f>
        <v>2.8000000000000003</v>
      </c>
      <c r="AI182">
        <v>2</v>
      </c>
      <c r="AJ182">
        <v>16</v>
      </c>
      <c r="AK182">
        <v>0</v>
      </c>
      <c r="AL182" s="6">
        <f>1*Z182</f>
        <v>2.8000000000000003</v>
      </c>
      <c r="AM182" s="24"/>
      <c r="AS182" s="7"/>
      <c r="BB182" s="6">
        <v>2.8</v>
      </c>
      <c r="BI182" s="48">
        <f>AL182+BH182</f>
        <v>2.8000000000000003</v>
      </c>
      <c r="BJ182" s="39"/>
      <c r="BK182" s="39"/>
      <c r="BL182" s="22"/>
      <c r="BM182" s="37"/>
      <c r="BN182" s="37"/>
      <c r="BO182" s="39"/>
      <c r="BP182" s="48">
        <f>BQ182*Q182</f>
        <v>33.6</v>
      </c>
      <c r="BQ182" s="48">
        <f>(BI182+BN182/Q182)*12</f>
        <v>33.6</v>
      </c>
      <c r="CB182">
        <f>1*A182</f>
        <v>1363</v>
      </c>
      <c r="CC182" s="2" t="s">
        <v>575</v>
      </c>
    </row>
    <row r="183" spans="1:81" ht="12.75">
      <c r="A183" s="14">
        <v>1363</v>
      </c>
      <c r="B183" s="13" t="s">
        <v>2</v>
      </c>
      <c r="C183" s="13" t="s">
        <v>1355</v>
      </c>
      <c r="D183" s="13" t="s">
        <v>143</v>
      </c>
      <c r="E183" s="13" t="s">
        <v>165</v>
      </c>
      <c r="F183" s="2" t="s">
        <v>323</v>
      </c>
      <c r="G183" s="2"/>
      <c r="H183" s="2" t="s">
        <v>557</v>
      </c>
      <c r="I183" s="2" t="s">
        <v>603</v>
      </c>
      <c r="J183" s="10">
        <v>2.5</v>
      </c>
      <c r="K183" s="6">
        <v>2.625</v>
      </c>
      <c r="L183" s="13" t="s">
        <v>444</v>
      </c>
      <c r="M183" s="2" t="s">
        <v>575</v>
      </c>
      <c r="N183" s="13" t="s">
        <v>517</v>
      </c>
      <c r="O183" s="13" t="s">
        <v>1278</v>
      </c>
      <c r="P183" s="2" t="s">
        <v>1376</v>
      </c>
      <c r="Q183" s="10">
        <v>2.5</v>
      </c>
      <c r="T183" s="20">
        <v>78</v>
      </c>
      <c r="U183" s="20">
        <v>15</v>
      </c>
      <c r="V183" s="20">
        <v>0</v>
      </c>
      <c r="W183" s="48">
        <f>T183+U183/20+V183/240</f>
        <v>78.75</v>
      </c>
      <c r="X183" s="48">
        <f>W183/Q183</f>
        <v>31.5</v>
      </c>
      <c r="Z183" s="24">
        <f>X183/12</f>
        <v>2.625</v>
      </c>
      <c r="AD183" s="48"/>
      <c r="AH183" s="24">
        <f>Q183*Z183</f>
        <v>6.5625</v>
      </c>
      <c r="AI183">
        <v>2</v>
      </c>
      <c r="AJ183">
        <v>12</v>
      </c>
      <c r="AK183">
        <v>6</v>
      </c>
      <c r="AL183" s="6">
        <f>1*Z183</f>
        <v>2.625</v>
      </c>
      <c r="AM183" s="24"/>
      <c r="BB183" s="6">
        <v>2.625</v>
      </c>
      <c r="BI183" s="48">
        <f>AL183+BH183</f>
        <v>2.625</v>
      </c>
      <c r="BJ183" s="39"/>
      <c r="BK183" s="39"/>
      <c r="BL183" s="22"/>
      <c r="BM183" s="37"/>
      <c r="BN183" s="37"/>
      <c r="BO183" s="39"/>
      <c r="BP183" s="48">
        <f>BQ183*Q183</f>
        <v>78.75</v>
      </c>
      <c r="BQ183" s="48">
        <f>(BI183+BN183/Q183)*12</f>
        <v>31.5</v>
      </c>
      <c r="CB183">
        <f>1*A183</f>
        <v>1363</v>
      </c>
      <c r="CC183" s="2" t="s">
        <v>575</v>
      </c>
    </row>
    <row r="184" spans="1:81" ht="12.75">
      <c r="A184" s="14">
        <v>1363</v>
      </c>
      <c r="B184" s="13" t="s">
        <v>2</v>
      </c>
      <c r="C184" s="13" t="s">
        <v>1355</v>
      </c>
      <c r="D184" s="13" t="s">
        <v>143</v>
      </c>
      <c r="E184" s="13" t="s">
        <v>165</v>
      </c>
      <c r="F184" s="2" t="s">
        <v>324</v>
      </c>
      <c r="G184" s="2"/>
      <c r="H184" s="2" t="s">
        <v>557</v>
      </c>
      <c r="I184" s="2" t="s">
        <v>627</v>
      </c>
      <c r="J184" s="10">
        <v>2.5</v>
      </c>
      <c r="K184" s="6">
        <v>2.8</v>
      </c>
      <c r="L184" s="13" t="s">
        <v>444</v>
      </c>
      <c r="M184" s="2" t="s">
        <v>572</v>
      </c>
      <c r="N184" s="13" t="s">
        <v>524</v>
      </c>
      <c r="O184" s="13" t="s">
        <v>1071</v>
      </c>
      <c r="P184" s="2" t="s">
        <v>1376</v>
      </c>
      <c r="Q184" s="10">
        <v>2.5</v>
      </c>
      <c r="T184" s="20">
        <v>84</v>
      </c>
      <c r="U184" s="20">
        <v>0</v>
      </c>
      <c r="V184" s="20">
        <v>0</v>
      </c>
      <c r="W184" s="48">
        <f>T184+U184/20+V184/240</f>
        <v>84</v>
      </c>
      <c r="X184" s="48">
        <f>W184/Q184</f>
        <v>33.6</v>
      </c>
      <c r="Z184" s="24">
        <f>X184/12</f>
        <v>2.8000000000000003</v>
      </c>
      <c r="AD184" s="48"/>
      <c r="AH184" s="24">
        <f>Q184*Z184</f>
        <v>7.000000000000001</v>
      </c>
      <c r="AI184">
        <v>2</v>
      </c>
      <c r="AJ184">
        <v>16</v>
      </c>
      <c r="AK184">
        <v>0</v>
      </c>
      <c r="AL184" s="6">
        <f>1*Z184</f>
        <v>2.8000000000000003</v>
      </c>
      <c r="AM184" s="24"/>
      <c r="AZ184" s="7"/>
      <c r="BB184" s="6">
        <v>2.8</v>
      </c>
      <c r="BI184" s="48">
        <f>AL184+BH184</f>
        <v>2.8000000000000003</v>
      </c>
      <c r="BJ184" s="39"/>
      <c r="BK184" s="39"/>
      <c r="BL184" s="22"/>
      <c r="BM184" s="37"/>
      <c r="BN184" s="37"/>
      <c r="BO184" s="39"/>
      <c r="BP184" s="48">
        <f>BQ184*Q184</f>
        <v>84</v>
      </c>
      <c r="BQ184" s="48">
        <f>(BI184+BN184/Q184)*12</f>
        <v>33.6</v>
      </c>
      <c r="CB184">
        <f>1*A184</f>
        <v>1363</v>
      </c>
      <c r="CC184" s="2" t="s">
        <v>572</v>
      </c>
    </row>
    <row r="185" spans="1:81" ht="12.75">
      <c r="A185" s="14"/>
      <c r="E185" s="13"/>
      <c r="F185" s="2"/>
      <c r="G185" s="2"/>
      <c r="M185" s="2"/>
      <c r="AD185" s="48"/>
      <c r="AH185" s="24"/>
      <c r="AM185" s="24"/>
      <c r="BI185" s="48"/>
      <c r="BJ185" s="39"/>
      <c r="BK185" s="39"/>
      <c r="BL185" s="22"/>
      <c r="BM185" s="37"/>
      <c r="BN185" s="37"/>
      <c r="BO185" s="39"/>
      <c r="BQ185" s="48"/>
      <c r="CC185" s="2"/>
    </row>
    <row r="186" spans="1:81" ht="12.75">
      <c r="A186" s="14">
        <v>1363</v>
      </c>
      <c r="B186" s="13" t="s">
        <v>1081</v>
      </c>
      <c r="C186" s="13" t="s">
        <v>1355</v>
      </c>
      <c r="D186" s="13" t="s">
        <v>143</v>
      </c>
      <c r="E186" s="13" t="s">
        <v>165</v>
      </c>
      <c r="F186" s="2" t="s">
        <v>325</v>
      </c>
      <c r="G186" s="2">
        <v>1</v>
      </c>
      <c r="H186" s="2" t="s">
        <v>912</v>
      </c>
      <c r="I186" s="2" t="s">
        <v>617</v>
      </c>
      <c r="J186" s="10">
        <v>6</v>
      </c>
      <c r="K186" s="6">
        <v>7.019444444444445</v>
      </c>
      <c r="L186" s="13" t="s">
        <v>444</v>
      </c>
      <c r="M186" s="2" t="s">
        <v>915</v>
      </c>
      <c r="N186" s="13" t="s">
        <v>1397</v>
      </c>
      <c r="O186" s="13" t="s">
        <v>1207</v>
      </c>
      <c r="P186" s="2" t="s">
        <v>1593</v>
      </c>
      <c r="Q186" s="10">
        <v>6</v>
      </c>
      <c r="T186" s="20">
        <v>505</v>
      </c>
      <c r="U186" s="20">
        <v>8</v>
      </c>
      <c r="V186" s="20">
        <v>0</v>
      </c>
      <c r="W186" s="48">
        <v>505.4</v>
      </c>
      <c r="X186" s="48">
        <v>84.23333333333333</v>
      </c>
      <c r="Z186" s="24">
        <v>7.019444444444445</v>
      </c>
      <c r="AA186">
        <v>84</v>
      </c>
      <c r="AB186">
        <v>4</v>
      </c>
      <c r="AC186">
        <v>8</v>
      </c>
      <c r="AD186" s="48">
        <v>84.23333333333333</v>
      </c>
      <c r="AH186" s="24">
        <v>42.11666666666667</v>
      </c>
      <c r="AL186" s="6">
        <v>7.019444444444445</v>
      </c>
      <c r="AO186">
        <v>6</v>
      </c>
      <c r="AP186">
        <v>10</v>
      </c>
      <c r="AQ186">
        <v>0</v>
      </c>
      <c r="AR186" s="37">
        <v>6.5</v>
      </c>
      <c r="AS186" s="6">
        <v>7.019444444444445</v>
      </c>
      <c r="BI186" s="48">
        <v>7.019444444444445</v>
      </c>
      <c r="BJ186" s="39"/>
      <c r="BK186" s="39"/>
      <c r="BL186" s="22"/>
      <c r="BM186" s="37"/>
      <c r="BN186" s="37"/>
      <c r="BO186" s="39"/>
      <c r="BP186" s="37">
        <v>505.4</v>
      </c>
      <c r="BQ186" s="48">
        <v>84.23333333333333</v>
      </c>
      <c r="BR186" t="s">
        <v>1318</v>
      </c>
      <c r="BS186">
        <v>808.64</v>
      </c>
      <c r="BT186" s="48">
        <v>0.008680555555555556</v>
      </c>
      <c r="BU186" s="24">
        <v>7.019444444444445</v>
      </c>
      <c r="BV186" s="48">
        <v>0.9259992085476849</v>
      </c>
      <c r="CB186">
        <v>1363</v>
      </c>
      <c r="CC186" s="2" t="s">
        <v>915</v>
      </c>
    </row>
    <row r="187" spans="1:81" ht="12.75">
      <c r="A187" s="14">
        <v>1363</v>
      </c>
      <c r="B187" s="13" t="s">
        <v>1081</v>
      </c>
      <c r="C187" s="13" t="s">
        <v>1355</v>
      </c>
      <c r="D187" s="13" t="s">
        <v>143</v>
      </c>
      <c r="E187" s="13" t="s">
        <v>165</v>
      </c>
      <c r="F187" s="2" t="s">
        <v>336</v>
      </c>
      <c r="G187" s="2">
        <v>1</v>
      </c>
      <c r="H187" s="2" t="s">
        <v>912</v>
      </c>
      <c r="I187" s="2" t="s">
        <v>1325</v>
      </c>
      <c r="J187" s="10">
        <v>4</v>
      </c>
      <c r="K187" s="6">
        <v>9.25</v>
      </c>
      <c r="L187" s="13" t="s">
        <v>444</v>
      </c>
      <c r="M187" s="2" t="s">
        <v>933</v>
      </c>
      <c r="N187" s="13" t="s">
        <v>1371</v>
      </c>
      <c r="O187" s="13" t="s">
        <v>1284</v>
      </c>
      <c r="P187" s="2" t="s">
        <v>1593</v>
      </c>
      <c r="Q187" s="10">
        <v>4</v>
      </c>
      <c r="T187" s="20">
        <v>444</v>
      </c>
      <c r="U187" s="20">
        <v>0</v>
      </c>
      <c r="V187" s="20">
        <v>0</v>
      </c>
      <c r="W187" s="48">
        <f>T187+U187/20+V187/240</f>
        <v>444</v>
      </c>
      <c r="X187" s="48">
        <f>W187/Q187</f>
        <v>111</v>
      </c>
      <c r="Z187" s="24">
        <f>X187/12</f>
        <v>9.25</v>
      </c>
      <c r="AA187">
        <v>111</v>
      </c>
      <c r="AB187">
        <v>0</v>
      </c>
      <c r="AC187">
        <v>0</v>
      </c>
      <c r="AD187" s="48">
        <f>AA187+AB187/20+AC187/240</f>
        <v>111</v>
      </c>
      <c r="AH187" s="24">
        <f>Q187*Z187</f>
        <v>37</v>
      </c>
      <c r="AI187">
        <v>9</v>
      </c>
      <c r="AJ187">
        <v>5</v>
      </c>
      <c r="AK187">
        <v>0</v>
      </c>
      <c r="AL187" s="6">
        <f>1*Z187</f>
        <v>9.25</v>
      </c>
      <c r="AR187" s="37"/>
      <c r="AS187" s="6">
        <v>9.25</v>
      </c>
      <c r="BC187" s="7"/>
      <c r="BI187" s="48">
        <f>AL187+BH187</f>
        <v>9.25</v>
      </c>
      <c r="BJ187" s="39"/>
      <c r="BK187" s="39"/>
      <c r="BL187" s="22"/>
      <c r="BM187" s="37"/>
      <c r="BN187" s="37"/>
      <c r="BO187" s="39"/>
      <c r="BP187" s="48">
        <f>BQ187*Q187</f>
        <v>444</v>
      </c>
      <c r="BQ187" s="48">
        <f>(BI187+BN187/Q187)*12</f>
        <v>111</v>
      </c>
      <c r="CB187">
        <f>1*A187</f>
        <v>1363</v>
      </c>
      <c r="CC187" s="2" t="s">
        <v>933</v>
      </c>
    </row>
    <row r="188" spans="1:81" ht="12.75">
      <c r="A188" s="14">
        <v>1363</v>
      </c>
      <c r="B188" s="13" t="s">
        <v>1081</v>
      </c>
      <c r="C188" s="13" t="s">
        <v>1355</v>
      </c>
      <c r="D188" s="13" t="s">
        <v>143</v>
      </c>
      <c r="E188" s="13" t="s">
        <v>165</v>
      </c>
      <c r="F188" s="2" t="s">
        <v>340</v>
      </c>
      <c r="G188" s="2">
        <v>1</v>
      </c>
      <c r="I188" s="2" t="s">
        <v>1341</v>
      </c>
      <c r="J188" s="10">
        <v>1</v>
      </c>
      <c r="K188" s="6">
        <v>9.25</v>
      </c>
      <c r="L188" s="13" t="s">
        <v>444</v>
      </c>
      <c r="M188" s="2" t="s">
        <v>1308</v>
      </c>
      <c r="N188" s="13" t="s">
        <v>1371</v>
      </c>
      <c r="O188" s="13" t="s">
        <v>1284</v>
      </c>
      <c r="P188" s="2" t="s">
        <v>2</v>
      </c>
      <c r="Q188" s="10">
        <v>1</v>
      </c>
      <c r="T188" s="20">
        <v>111</v>
      </c>
      <c r="U188" s="20">
        <v>0</v>
      </c>
      <c r="V188" s="20">
        <v>0</v>
      </c>
      <c r="W188" s="48">
        <f>T188+U188/20+V188/240</f>
        <v>111</v>
      </c>
      <c r="X188" s="48">
        <f>W188/Q188</f>
        <v>111</v>
      </c>
      <c r="Z188" s="24">
        <f>X188/12</f>
        <v>9.25</v>
      </c>
      <c r="AA188">
        <v>111</v>
      </c>
      <c r="AB188">
        <v>0</v>
      </c>
      <c r="AC188">
        <v>0</v>
      </c>
      <c r="AD188" s="48">
        <f>AA188+AB188/20+AC188/240</f>
        <v>111</v>
      </c>
      <c r="AH188" s="24">
        <f>Q188*Z188</f>
        <v>9.25</v>
      </c>
      <c r="AI188">
        <v>9</v>
      </c>
      <c r="AJ188">
        <v>5</v>
      </c>
      <c r="AK188">
        <v>0</v>
      </c>
      <c r="AL188" s="6">
        <f>1*Z188</f>
        <v>9.25</v>
      </c>
      <c r="AR188" s="37"/>
      <c r="AS188" s="6">
        <v>9.25</v>
      </c>
      <c r="BI188" s="48">
        <f>AL188+BH188</f>
        <v>9.25</v>
      </c>
      <c r="BJ188" s="39"/>
      <c r="BK188" s="39"/>
      <c r="BL188" s="22"/>
      <c r="BM188" s="37"/>
      <c r="BN188" s="37"/>
      <c r="BO188" s="39"/>
      <c r="BP188" s="48">
        <f>BQ188*Q188</f>
        <v>111</v>
      </c>
      <c r="BQ188" s="48">
        <f>(BI188+BN188/Q188)*12</f>
        <v>111</v>
      </c>
      <c r="CB188">
        <f>1*A188</f>
        <v>1363</v>
      </c>
      <c r="CC188" s="2" t="s">
        <v>1308</v>
      </c>
    </row>
    <row r="189" spans="1:81" ht="12.75">
      <c r="A189" s="14">
        <v>1363</v>
      </c>
      <c r="B189" s="13" t="s">
        <v>1081</v>
      </c>
      <c r="C189" s="13" t="s">
        <v>1355</v>
      </c>
      <c r="D189" s="13" t="s">
        <v>143</v>
      </c>
      <c r="E189" s="13" t="s">
        <v>165</v>
      </c>
      <c r="F189" s="2" t="s">
        <v>341</v>
      </c>
      <c r="G189" s="2">
        <v>1</v>
      </c>
      <c r="H189" s="2" t="s">
        <v>912</v>
      </c>
      <c r="I189" s="2" t="s">
        <v>1461</v>
      </c>
      <c r="J189" s="10">
        <v>4</v>
      </c>
      <c r="K189" s="6">
        <v>4.104166666666667</v>
      </c>
      <c r="L189" s="13" t="s">
        <v>444</v>
      </c>
      <c r="M189" s="2" t="s">
        <v>940</v>
      </c>
      <c r="N189" s="13" t="s">
        <v>1001</v>
      </c>
      <c r="O189" s="13" t="s">
        <v>1424</v>
      </c>
      <c r="P189" s="2" t="s">
        <v>1598</v>
      </c>
      <c r="Q189" s="10">
        <v>4</v>
      </c>
      <c r="T189" s="20">
        <v>197</v>
      </c>
      <c r="U189" s="20">
        <v>0</v>
      </c>
      <c r="V189" s="20">
        <v>0</v>
      </c>
      <c r="W189" s="48">
        <f>T189+U189/20+V189/240</f>
        <v>197</v>
      </c>
      <c r="X189" s="48">
        <f>W189/Q189</f>
        <v>49.25</v>
      </c>
      <c r="Z189" s="24">
        <f>X189/12</f>
        <v>4.104166666666667</v>
      </c>
      <c r="AA189">
        <v>49</v>
      </c>
      <c r="AB189">
        <v>5</v>
      </c>
      <c r="AC189">
        <v>0</v>
      </c>
      <c r="AD189" s="48">
        <f>AA189+AB189/20+AC189/240</f>
        <v>49.25</v>
      </c>
      <c r="AH189" s="24">
        <f>Q189*Z189</f>
        <v>16.416666666666668</v>
      </c>
      <c r="AI189">
        <v>4</v>
      </c>
      <c r="AJ189">
        <v>2</v>
      </c>
      <c r="AK189">
        <v>1</v>
      </c>
      <c r="AL189" s="6">
        <f>1*Z189</f>
        <v>4.104166666666667</v>
      </c>
      <c r="AO189">
        <v>3</v>
      </c>
      <c r="AP189">
        <v>16</v>
      </c>
      <c r="AQ189">
        <v>0</v>
      </c>
      <c r="AR189" s="37">
        <f>AO189+AP189/20+AQ189/240</f>
        <v>3.8</v>
      </c>
      <c r="BC189" s="6">
        <v>4.104166666666667</v>
      </c>
      <c r="BI189" s="48">
        <f>AL189+BH189</f>
        <v>4.104166666666667</v>
      </c>
      <c r="BJ189" s="39"/>
      <c r="BK189" s="39"/>
      <c r="BL189" s="22"/>
      <c r="BM189" s="37"/>
      <c r="BN189" s="37"/>
      <c r="BO189" s="39"/>
      <c r="BP189" s="48">
        <f>BQ189*Q189</f>
        <v>197</v>
      </c>
      <c r="BQ189" s="48">
        <f>(BI189+BN189/Q189)*12</f>
        <v>49.25</v>
      </c>
      <c r="BV189" s="48">
        <f>AR189/Z189</f>
        <v>0.9258883248730964</v>
      </c>
      <c r="CB189">
        <f>1*A189</f>
        <v>1363</v>
      </c>
      <c r="CC189" s="2" t="s">
        <v>940</v>
      </c>
    </row>
    <row r="190" spans="1:81" ht="12.75">
      <c r="A190" s="14"/>
      <c r="E190" s="13"/>
      <c r="F190" s="2"/>
      <c r="G190" s="2"/>
      <c r="M190" s="2"/>
      <c r="AU190" s="7"/>
      <c r="BB190" s="7"/>
      <c r="BI190" s="48"/>
      <c r="BJ190" s="39"/>
      <c r="BK190" s="39"/>
      <c r="BL190" s="22"/>
      <c r="BM190" s="37"/>
      <c r="BN190" s="37"/>
      <c r="BO190" s="39"/>
      <c r="BQ190" s="48"/>
      <c r="CC190" s="2"/>
    </row>
    <row r="191" spans="1:81" ht="12.75">
      <c r="A191" s="14">
        <v>1363</v>
      </c>
      <c r="B191" s="13" t="s">
        <v>1081</v>
      </c>
      <c r="C191" s="13" t="s">
        <v>1355</v>
      </c>
      <c r="D191" s="13" t="s">
        <v>143</v>
      </c>
      <c r="E191" s="13" t="s">
        <v>165</v>
      </c>
      <c r="F191" s="2" t="s">
        <v>342</v>
      </c>
      <c r="G191" s="2">
        <v>2</v>
      </c>
      <c r="H191" s="2" t="s">
        <v>557</v>
      </c>
      <c r="I191" s="2" t="s">
        <v>591</v>
      </c>
      <c r="J191" s="10">
        <v>3</v>
      </c>
      <c r="K191" s="6">
        <v>3.4000000000000004</v>
      </c>
      <c r="L191" s="13" t="s">
        <v>444</v>
      </c>
      <c r="M191" s="2" t="s">
        <v>574</v>
      </c>
      <c r="N191" s="13" t="s">
        <v>526</v>
      </c>
      <c r="O191" s="13" t="s">
        <v>1237</v>
      </c>
      <c r="P191" s="2" t="s">
        <v>1600</v>
      </c>
      <c r="Q191" s="10">
        <v>3</v>
      </c>
      <c r="T191" s="20">
        <v>122</v>
      </c>
      <c r="U191" s="20">
        <v>8</v>
      </c>
      <c r="V191" s="20">
        <v>0</v>
      </c>
      <c r="W191" s="48">
        <f aca="true" t="shared" si="123" ref="W191:W196">T191+U191/20+V191/240</f>
        <v>122.4</v>
      </c>
      <c r="X191" s="48">
        <f aca="true" t="shared" si="124" ref="X191:X196">W191/Q191</f>
        <v>40.800000000000004</v>
      </c>
      <c r="Z191" s="24">
        <f aca="true" t="shared" si="125" ref="Z191:Z196">X191/12</f>
        <v>3.4000000000000004</v>
      </c>
      <c r="AA191">
        <v>40</v>
      </c>
      <c r="AB191">
        <v>16</v>
      </c>
      <c r="AC191">
        <v>0</v>
      </c>
      <c r="AD191" s="48">
        <f aca="true" t="shared" si="126" ref="AD191:AD196">AA191+AB191/20+AC191/240</f>
        <v>40.8</v>
      </c>
      <c r="AH191" s="24">
        <f aca="true" t="shared" si="127" ref="AH191:AH196">Q191*Z191</f>
        <v>10.200000000000001</v>
      </c>
      <c r="AI191">
        <v>3</v>
      </c>
      <c r="AJ191">
        <v>8</v>
      </c>
      <c r="AK191">
        <v>0</v>
      </c>
      <c r="AL191" s="6">
        <f aca="true" t="shared" si="128" ref="AL191:AL196">1*Z191</f>
        <v>3.4000000000000004</v>
      </c>
      <c r="AR191" s="37"/>
      <c r="AU191" s="7"/>
      <c r="BB191" s="7"/>
      <c r="BC191" s="6">
        <v>3.4000000000000004</v>
      </c>
      <c r="BI191" s="48">
        <f aca="true" t="shared" si="129" ref="BI191:BI196">AL191+BH191</f>
        <v>3.4000000000000004</v>
      </c>
      <c r="BJ191" s="39"/>
      <c r="BK191" s="39"/>
      <c r="BL191" s="22"/>
      <c r="BM191" s="37"/>
      <c r="BN191" s="37"/>
      <c r="BO191" s="39"/>
      <c r="BP191" s="48">
        <f aca="true" t="shared" si="130" ref="BP191:BP196">BQ191*Q191</f>
        <v>122.4</v>
      </c>
      <c r="BQ191" s="48">
        <f aca="true" t="shared" si="131" ref="BQ191:BQ196">(BI191+BN191/Q191)*12</f>
        <v>40.800000000000004</v>
      </c>
      <c r="CB191">
        <f aca="true" t="shared" si="132" ref="CB191:CB196">1*A191</f>
        <v>1363</v>
      </c>
      <c r="CC191" s="2" t="s">
        <v>574</v>
      </c>
    </row>
    <row r="192" spans="1:81" ht="12.75">
      <c r="A192" s="14">
        <v>1363</v>
      </c>
      <c r="B192" s="13" t="s">
        <v>1081</v>
      </c>
      <c r="C192" s="13" t="s">
        <v>1355</v>
      </c>
      <c r="D192" s="13" t="s">
        <v>143</v>
      </c>
      <c r="E192" s="13" t="s">
        <v>165</v>
      </c>
      <c r="F192" s="2" t="s">
        <v>343</v>
      </c>
      <c r="G192" s="2">
        <v>2</v>
      </c>
      <c r="H192" s="2" t="s">
        <v>1652</v>
      </c>
      <c r="I192" s="2" t="s">
        <v>1645</v>
      </c>
      <c r="J192" s="10">
        <v>1</v>
      </c>
      <c r="K192" s="6">
        <v>4.2</v>
      </c>
      <c r="L192" s="13" t="s">
        <v>444</v>
      </c>
      <c r="M192" s="2" t="s">
        <v>1657</v>
      </c>
      <c r="N192" s="13" t="s">
        <v>1640</v>
      </c>
      <c r="O192" s="13" t="s">
        <v>2</v>
      </c>
      <c r="P192" s="2" t="s">
        <v>1266</v>
      </c>
      <c r="Q192" s="10">
        <v>1</v>
      </c>
      <c r="T192" s="20">
        <v>50</v>
      </c>
      <c r="U192" s="20">
        <v>8</v>
      </c>
      <c r="V192" s="20">
        <v>0</v>
      </c>
      <c r="W192" s="48">
        <f t="shared" si="123"/>
        <v>50.4</v>
      </c>
      <c r="X192" s="48">
        <f t="shared" si="124"/>
        <v>50.4</v>
      </c>
      <c r="Z192" s="24">
        <f t="shared" si="125"/>
        <v>4.2</v>
      </c>
      <c r="AA192">
        <v>50</v>
      </c>
      <c r="AB192">
        <v>8</v>
      </c>
      <c r="AC192">
        <v>0</v>
      </c>
      <c r="AD192" s="48">
        <f t="shared" si="126"/>
        <v>50.4</v>
      </c>
      <c r="AH192" s="24">
        <f t="shared" si="127"/>
        <v>4.2</v>
      </c>
      <c r="AI192">
        <v>4</v>
      </c>
      <c r="AJ192">
        <v>4</v>
      </c>
      <c r="AK192">
        <v>0</v>
      </c>
      <c r="AL192" s="6">
        <f t="shared" si="128"/>
        <v>4.2</v>
      </c>
      <c r="AR192" s="37"/>
      <c r="AU192" s="7"/>
      <c r="BB192" s="7"/>
      <c r="BI192" s="48">
        <f t="shared" si="129"/>
        <v>4.2</v>
      </c>
      <c r="BJ192" s="39"/>
      <c r="BK192" s="39"/>
      <c r="BL192" s="22"/>
      <c r="BM192" s="37"/>
      <c r="BN192" s="37"/>
      <c r="BO192" s="39"/>
      <c r="BP192" s="48">
        <f t="shared" si="130"/>
        <v>50.400000000000006</v>
      </c>
      <c r="BQ192" s="48">
        <f t="shared" si="131"/>
        <v>50.400000000000006</v>
      </c>
      <c r="CB192">
        <f t="shared" si="132"/>
        <v>1363</v>
      </c>
      <c r="CC192" s="2" t="s">
        <v>1657</v>
      </c>
    </row>
    <row r="193" spans="1:81" ht="12.75">
      <c r="A193" s="14">
        <v>1363</v>
      </c>
      <c r="B193" s="13" t="s">
        <v>1081</v>
      </c>
      <c r="C193" s="13" t="s">
        <v>1355</v>
      </c>
      <c r="D193" s="13" t="s">
        <v>143</v>
      </c>
      <c r="E193" s="13" t="s">
        <v>165</v>
      </c>
      <c r="F193" s="2" t="s">
        <v>344</v>
      </c>
      <c r="G193" s="2">
        <v>2</v>
      </c>
      <c r="H193" s="2" t="s">
        <v>1652</v>
      </c>
      <c r="I193" s="2" t="s">
        <v>1650</v>
      </c>
      <c r="J193" s="10">
        <v>1</v>
      </c>
      <c r="K193" s="6">
        <v>3.2</v>
      </c>
      <c r="L193" s="13" t="s">
        <v>444</v>
      </c>
      <c r="M193" s="2" t="s">
        <v>1660</v>
      </c>
      <c r="N193" s="13" t="s">
        <v>1638</v>
      </c>
      <c r="O193" s="13" t="s">
        <v>1071</v>
      </c>
      <c r="P193" s="2" t="s">
        <v>1267</v>
      </c>
      <c r="Q193" s="10">
        <v>1</v>
      </c>
      <c r="T193" s="20">
        <v>38</v>
      </c>
      <c r="U193" s="20">
        <v>8</v>
      </c>
      <c r="V193" s="20">
        <v>0</v>
      </c>
      <c r="W193" s="48">
        <f t="shared" si="123"/>
        <v>38.4</v>
      </c>
      <c r="X193" s="48">
        <f t="shared" si="124"/>
        <v>38.4</v>
      </c>
      <c r="Z193" s="24">
        <f t="shared" si="125"/>
        <v>3.1999999999999997</v>
      </c>
      <c r="AA193">
        <v>38</v>
      </c>
      <c r="AB193">
        <v>8</v>
      </c>
      <c r="AC193">
        <v>0</v>
      </c>
      <c r="AD193" s="48">
        <f t="shared" si="126"/>
        <v>38.4</v>
      </c>
      <c r="AH193" s="24">
        <f t="shared" si="127"/>
        <v>3.1999999999999997</v>
      </c>
      <c r="AI193">
        <v>3</v>
      </c>
      <c r="AJ193">
        <v>4</v>
      </c>
      <c r="AK193">
        <v>0</v>
      </c>
      <c r="AL193" s="6">
        <f t="shared" si="128"/>
        <v>3.1999999999999997</v>
      </c>
      <c r="AR193" s="37"/>
      <c r="AU193" s="7"/>
      <c r="BB193" s="7"/>
      <c r="BI193" s="48">
        <f t="shared" si="129"/>
        <v>3.1999999999999997</v>
      </c>
      <c r="BJ193" s="39"/>
      <c r="BK193" s="39"/>
      <c r="BL193" s="22"/>
      <c r="BM193" s="37"/>
      <c r="BN193" s="37"/>
      <c r="BO193" s="39"/>
      <c r="BP193" s="48">
        <f t="shared" si="130"/>
        <v>38.4</v>
      </c>
      <c r="BQ193" s="48">
        <f t="shared" si="131"/>
        <v>38.4</v>
      </c>
      <c r="CB193">
        <f t="shared" si="132"/>
        <v>1363</v>
      </c>
      <c r="CC193" s="2" t="s">
        <v>1660</v>
      </c>
    </row>
    <row r="194" spans="1:81" ht="12.75">
      <c r="A194" s="14">
        <v>1363</v>
      </c>
      <c r="B194" s="13" t="s">
        <v>1081</v>
      </c>
      <c r="C194" s="13" t="s">
        <v>1355</v>
      </c>
      <c r="D194" s="13" t="s">
        <v>143</v>
      </c>
      <c r="E194" s="13" t="s">
        <v>165</v>
      </c>
      <c r="F194" s="2" t="s">
        <v>345</v>
      </c>
      <c r="G194" s="2">
        <v>2</v>
      </c>
      <c r="H194" s="2" t="s">
        <v>1082</v>
      </c>
      <c r="I194" s="2" t="s">
        <v>1249</v>
      </c>
      <c r="J194" s="10">
        <v>1</v>
      </c>
      <c r="K194" s="6">
        <v>3.15</v>
      </c>
      <c r="L194" s="13" t="s">
        <v>444</v>
      </c>
      <c r="M194" s="2" t="s">
        <v>1090</v>
      </c>
      <c r="N194" s="13" t="s">
        <v>1120</v>
      </c>
      <c r="O194" s="13" t="s">
        <v>1237</v>
      </c>
      <c r="P194" s="2" t="s">
        <v>676</v>
      </c>
      <c r="Q194" s="10">
        <v>1</v>
      </c>
      <c r="T194" s="20">
        <v>37</v>
      </c>
      <c r="U194" s="20">
        <v>16</v>
      </c>
      <c r="V194" s="20">
        <v>0</v>
      </c>
      <c r="W194" s="48">
        <f t="shared" si="123"/>
        <v>37.8</v>
      </c>
      <c r="X194" s="48">
        <f t="shared" si="124"/>
        <v>37.8</v>
      </c>
      <c r="Z194" s="24">
        <f t="shared" si="125"/>
        <v>3.15</v>
      </c>
      <c r="AA194">
        <v>37</v>
      </c>
      <c r="AB194">
        <v>16</v>
      </c>
      <c r="AC194">
        <v>0</v>
      </c>
      <c r="AD194" s="48">
        <f t="shared" si="126"/>
        <v>37.8</v>
      </c>
      <c r="AH194" s="24">
        <f t="shared" si="127"/>
        <v>3.15</v>
      </c>
      <c r="AI194">
        <v>3</v>
      </c>
      <c r="AJ194">
        <v>3</v>
      </c>
      <c r="AK194">
        <v>0</v>
      </c>
      <c r="AL194" s="6">
        <f t="shared" si="128"/>
        <v>3.15</v>
      </c>
      <c r="AR194" s="37"/>
      <c r="AU194" s="7"/>
      <c r="AV194" s="6">
        <v>3.15</v>
      </c>
      <c r="BI194" s="48">
        <f t="shared" si="129"/>
        <v>3.15</v>
      </c>
      <c r="BJ194" s="39"/>
      <c r="BK194" s="39"/>
      <c r="BL194" s="22"/>
      <c r="BM194" s="37"/>
      <c r="BN194" s="37"/>
      <c r="BO194" s="39"/>
      <c r="BP194" s="48">
        <f t="shared" si="130"/>
        <v>37.8</v>
      </c>
      <c r="BQ194" s="48">
        <f t="shared" si="131"/>
        <v>37.8</v>
      </c>
      <c r="CB194">
        <f t="shared" si="132"/>
        <v>1363</v>
      </c>
      <c r="CC194" s="2" t="s">
        <v>1090</v>
      </c>
    </row>
    <row r="195" spans="1:81" ht="12.75">
      <c r="A195" s="14">
        <v>1363</v>
      </c>
      <c r="B195" s="13" t="s">
        <v>1081</v>
      </c>
      <c r="C195" s="13" t="s">
        <v>1355</v>
      </c>
      <c r="D195" s="13" t="s">
        <v>143</v>
      </c>
      <c r="E195" s="13" t="s">
        <v>165</v>
      </c>
      <c r="F195" s="2" t="s">
        <v>346</v>
      </c>
      <c r="G195" s="2">
        <v>2</v>
      </c>
      <c r="H195" s="2" t="s">
        <v>1082</v>
      </c>
      <c r="I195" s="2" t="s">
        <v>616</v>
      </c>
      <c r="J195" s="10">
        <v>1</v>
      </c>
      <c r="K195" s="6">
        <v>5.483333333333333</v>
      </c>
      <c r="L195" s="13" t="s">
        <v>444</v>
      </c>
      <c r="M195" s="2" t="s">
        <v>1086</v>
      </c>
      <c r="N195" s="13" t="s">
        <v>1371</v>
      </c>
      <c r="O195" s="13" t="s">
        <v>485</v>
      </c>
      <c r="P195" s="2" t="s">
        <v>1595</v>
      </c>
      <c r="Q195" s="10">
        <v>1</v>
      </c>
      <c r="T195" s="20">
        <v>65</v>
      </c>
      <c r="U195" s="20">
        <v>16</v>
      </c>
      <c r="V195" s="20">
        <v>0</v>
      </c>
      <c r="W195" s="48">
        <f t="shared" si="123"/>
        <v>65.8</v>
      </c>
      <c r="X195" s="48">
        <f t="shared" si="124"/>
        <v>65.8</v>
      </c>
      <c r="Z195" s="24">
        <f t="shared" si="125"/>
        <v>5.483333333333333</v>
      </c>
      <c r="AA195">
        <v>65</v>
      </c>
      <c r="AB195">
        <v>16</v>
      </c>
      <c r="AC195">
        <v>0</v>
      </c>
      <c r="AD195" s="48">
        <f t="shared" si="126"/>
        <v>65.8</v>
      </c>
      <c r="AH195" s="24">
        <f t="shared" si="127"/>
        <v>5.483333333333333</v>
      </c>
      <c r="AL195" s="6">
        <f t="shared" si="128"/>
        <v>5.483333333333333</v>
      </c>
      <c r="AR195" s="37"/>
      <c r="AS195" s="6">
        <v>5.483333333333333</v>
      </c>
      <c r="AU195" s="7"/>
      <c r="BC195" s="6">
        <v>5.483333333333333</v>
      </c>
      <c r="BI195" s="48">
        <f t="shared" si="129"/>
        <v>5.483333333333333</v>
      </c>
      <c r="BJ195" s="39"/>
      <c r="BK195" s="39"/>
      <c r="BL195" s="22"/>
      <c r="BM195" s="37"/>
      <c r="BN195" s="37"/>
      <c r="BO195" s="39"/>
      <c r="BP195" s="48">
        <f t="shared" si="130"/>
        <v>65.8</v>
      </c>
      <c r="BQ195" s="48">
        <f t="shared" si="131"/>
        <v>65.8</v>
      </c>
      <c r="BR195" t="s">
        <v>1134</v>
      </c>
      <c r="BS195">
        <v>48</v>
      </c>
      <c r="BT195" s="48">
        <f>Z195/BS195</f>
        <v>0.11423611111111111</v>
      </c>
      <c r="BU195" s="24">
        <v>5.483333333333333</v>
      </c>
      <c r="CB195">
        <f t="shared" si="132"/>
        <v>1363</v>
      </c>
      <c r="CC195" s="2" t="s">
        <v>1086</v>
      </c>
    </row>
    <row r="196" spans="1:81" ht="12.75">
      <c r="A196" s="14">
        <v>1363</v>
      </c>
      <c r="B196" s="13" t="s">
        <v>1081</v>
      </c>
      <c r="C196" s="13" t="s">
        <v>1355</v>
      </c>
      <c r="D196" s="13" t="s">
        <v>143</v>
      </c>
      <c r="E196" s="13" t="s">
        <v>165</v>
      </c>
      <c r="F196" s="2" t="s">
        <v>326</v>
      </c>
      <c r="G196" s="2">
        <v>2</v>
      </c>
      <c r="H196" s="2" t="s">
        <v>557</v>
      </c>
      <c r="I196" s="2" t="s">
        <v>624</v>
      </c>
      <c r="J196" s="10">
        <v>1</v>
      </c>
      <c r="K196" s="6">
        <v>3.4</v>
      </c>
      <c r="L196" s="13" t="s">
        <v>444</v>
      </c>
      <c r="M196" s="2" t="s">
        <v>572</v>
      </c>
      <c r="N196" s="13" t="s">
        <v>524</v>
      </c>
      <c r="O196" s="13" t="s">
        <v>1071</v>
      </c>
      <c r="P196" s="2" t="s">
        <v>2</v>
      </c>
      <c r="Q196" s="10">
        <v>1</v>
      </c>
      <c r="T196" s="20">
        <v>40</v>
      </c>
      <c r="U196" s="20">
        <v>16</v>
      </c>
      <c r="V196" s="20">
        <v>0</v>
      </c>
      <c r="W196" s="48">
        <f t="shared" si="123"/>
        <v>40.8</v>
      </c>
      <c r="X196" s="48">
        <f t="shared" si="124"/>
        <v>40.8</v>
      </c>
      <c r="Z196" s="24">
        <f t="shared" si="125"/>
        <v>3.4</v>
      </c>
      <c r="AA196">
        <v>40</v>
      </c>
      <c r="AB196">
        <v>16</v>
      </c>
      <c r="AC196">
        <v>0</v>
      </c>
      <c r="AD196" s="48">
        <f t="shared" si="126"/>
        <v>40.8</v>
      </c>
      <c r="AH196" s="24">
        <f t="shared" si="127"/>
        <v>3.4</v>
      </c>
      <c r="AI196">
        <v>3</v>
      </c>
      <c r="AJ196">
        <v>8</v>
      </c>
      <c r="AK196">
        <v>0</v>
      </c>
      <c r="AL196" s="6">
        <f t="shared" si="128"/>
        <v>3.4</v>
      </c>
      <c r="AR196" s="37"/>
      <c r="BI196" s="48">
        <f t="shared" si="129"/>
        <v>3.4</v>
      </c>
      <c r="BJ196" s="39"/>
      <c r="BK196" s="39"/>
      <c r="BL196" s="22"/>
      <c r="BM196" s="37"/>
      <c r="BN196" s="37"/>
      <c r="BO196" s="39"/>
      <c r="BP196" s="48">
        <f t="shared" si="130"/>
        <v>40.8</v>
      </c>
      <c r="BQ196" s="48">
        <f t="shared" si="131"/>
        <v>40.8</v>
      </c>
      <c r="CB196">
        <f t="shared" si="132"/>
        <v>1363</v>
      </c>
      <c r="CC196" s="2" t="s">
        <v>572</v>
      </c>
    </row>
    <row r="197" spans="1:81" ht="12.75">
      <c r="A197" s="14"/>
      <c r="E197" s="13"/>
      <c r="F197" s="2"/>
      <c r="G197" s="2"/>
      <c r="M197" s="2"/>
      <c r="AD197" s="48"/>
      <c r="AR197" s="37"/>
      <c r="AS197" s="7"/>
      <c r="BI197" s="48"/>
      <c r="BJ197" s="39"/>
      <c r="BK197" s="39"/>
      <c r="BL197" s="22"/>
      <c r="BM197" s="37"/>
      <c r="BN197" s="37"/>
      <c r="BO197" s="39"/>
      <c r="CC197" s="2"/>
    </row>
    <row r="198" spans="1:81" ht="12.75">
      <c r="A198" s="14">
        <v>1363</v>
      </c>
      <c r="B198" s="13" t="s">
        <v>1081</v>
      </c>
      <c r="C198" s="13" t="s">
        <v>1355</v>
      </c>
      <c r="D198" s="13" t="s">
        <v>143</v>
      </c>
      <c r="E198" s="13" t="s">
        <v>160</v>
      </c>
      <c r="F198" s="2" t="s">
        <v>327</v>
      </c>
      <c r="G198" s="2">
        <v>3</v>
      </c>
      <c r="H198" s="2" t="s">
        <v>557</v>
      </c>
      <c r="I198" s="2" t="s">
        <v>624</v>
      </c>
      <c r="J198" s="10">
        <v>1</v>
      </c>
      <c r="K198" s="6">
        <v>3.5</v>
      </c>
      <c r="L198" s="13" t="s">
        <v>444</v>
      </c>
      <c r="M198" s="2" t="s">
        <v>572</v>
      </c>
      <c r="N198" s="13" t="s">
        <v>524</v>
      </c>
      <c r="O198" s="13" t="s">
        <v>1071</v>
      </c>
      <c r="P198" s="2" t="s">
        <v>1180</v>
      </c>
      <c r="Q198" s="10">
        <v>1</v>
      </c>
      <c r="T198" s="20">
        <v>42</v>
      </c>
      <c r="U198" s="20">
        <v>0</v>
      </c>
      <c r="V198" s="20">
        <v>0</v>
      </c>
      <c r="W198" s="48">
        <f>T198+U198/20+V198/240</f>
        <v>42</v>
      </c>
      <c r="X198" s="48">
        <f>W198/Q198</f>
        <v>42</v>
      </c>
      <c r="Z198" s="24">
        <f>X198/12</f>
        <v>3.5</v>
      </c>
      <c r="AA198">
        <v>42</v>
      </c>
      <c r="AB198">
        <v>0</v>
      </c>
      <c r="AC198">
        <v>0</v>
      </c>
      <c r="AD198" s="48">
        <f>AA198+AB198/20+AC198/240</f>
        <v>42</v>
      </c>
      <c r="AE198">
        <v>3</v>
      </c>
      <c r="AF198">
        <v>10</v>
      </c>
      <c r="AG198">
        <v>0</v>
      </c>
      <c r="AH198" s="24">
        <f>Q198*Z198</f>
        <v>3.5</v>
      </c>
      <c r="AI198">
        <v>3</v>
      </c>
      <c r="AJ198">
        <v>10</v>
      </c>
      <c r="AK198">
        <v>0</v>
      </c>
      <c r="AL198" s="6">
        <f>1*Z198</f>
        <v>3.5</v>
      </c>
      <c r="AS198" s="7"/>
      <c r="AT198" s="7"/>
      <c r="AX198" s="6">
        <v>3.5</v>
      </c>
      <c r="BI198" s="48">
        <f>AL198+BH198</f>
        <v>3.5</v>
      </c>
      <c r="BJ198" s="39"/>
      <c r="BK198" s="39"/>
      <c r="BL198" s="22"/>
      <c r="BM198" s="37"/>
      <c r="BN198" s="37"/>
      <c r="BO198" s="39"/>
      <c r="BP198" s="48">
        <f>BQ198*Q198</f>
        <v>42</v>
      </c>
      <c r="BQ198" s="48">
        <f>(BI198+BN198/Q198)*12</f>
        <v>42</v>
      </c>
      <c r="BV198" s="48"/>
      <c r="CB198">
        <f>1*A198</f>
        <v>1363</v>
      </c>
      <c r="CC198" s="2" t="s">
        <v>572</v>
      </c>
    </row>
    <row r="199" spans="1:81" ht="12.75">
      <c r="A199" s="14">
        <v>1363</v>
      </c>
      <c r="B199" s="13" t="s">
        <v>1081</v>
      </c>
      <c r="C199" s="13" t="s">
        <v>1355</v>
      </c>
      <c r="D199" s="13" t="s">
        <v>143</v>
      </c>
      <c r="E199" s="13" t="s">
        <v>160</v>
      </c>
      <c r="F199" s="2" t="s">
        <v>328</v>
      </c>
      <c r="G199" s="2">
        <v>3</v>
      </c>
      <c r="H199" s="2" t="s">
        <v>557</v>
      </c>
      <c r="I199" s="2" t="s">
        <v>622</v>
      </c>
      <c r="J199" s="10">
        <v>1</v>
      </c>
      <c r="K199" s="6">
        <v>2.65</v>
      </c>
      <c r="L199" s="13" t="s">
        <v>444</v>
      </c>
      <c r="M199" s="2" t="s">
        <v>572</v>
      </c>
      <c r="N199" s="13" t="s">
        <v>524</v>
      </c>
      <c r="O199" s="13" t="s">
        <v>1071</v>
      </c>
      <c r="P199" s="2" t="s">
        <v>1296</v>
      </c>
      <c r="Q199" s="10">
        <v>1</v>
      </c>
      <c r="T199" s="20">
        <v>31</v>
      </c>
      <c r="U199" s="20">
        <v>16</v>
      </c>
      <c r="V199" s="20">
        <v>0</v>
      </c>
      <c r="W199" s="48">
        <f>T199+U199/20+V199/240</f>
        <v>31.8</v>
      </c>
      <c r="X199" s="48">
        <f>W199/Q199</f>
        <v>31.8</v>
      </c>
      <c r="Z199" s="24">
        <f>X199/12</f>
        <v>2.65</v>
      </c>
      <c r="AA199">
        <v>31</v>
      </c>
      <c r="AB199">
        <v>16</v>
      </c>
      <c r="AC199">
        <v>0</v>
      </c>
      <c r="AD199" s="48">
        <f>AA199+AB199/20+AC199/240</f>
        <v>31.8</v>
      </c>
      <c r="AE199">
        <v>2</v>
      </c>
      <c r="AF199">
        <v>13</v>
      </c>
      <c r="AG199">
        <v>0</v>
      </c>
      <c r="AH199" s="24">
        <f>Q199*Z199</f>
        <v>2.65</v>
      </c>
      <c r="AI199">
        <v>2</v>
      </c>
      <c r="AJ199">
        <v>13</v>
      </c>
      <c r="AK199">
        <v>0</v>
      </c>
      <c r="AL199" s="6">
        <f>1*Z199</f>
        <v>2.65</v>
      </c>
      <c r="AZ199" s="7"/>
      <c r="BC199" s="6">
        <v>2.65</v>
      </c>
      <c r="BI199" s="48">
        <f>AL199+BH199</f>
        <v>2.65</v>
      </c>
      <c r="BJ199" s="39"/>
      <c r="BK199" s="39"/>
      <c r="BL199" s="22"/>
      <c r="BM199" s="37"/>
      <c r="BN199" s="37"/>
      <c r="BO199" s="39"/>
      <c r="BP199" s="48">
        <f>BQ199*Q199</f>
        <v>31.799999999999997</v>
      </c>
      <c r="BQ199" s="48">
        <f>(BI199+BN199/Q199)*12</f>
        <v>31.799999999999997</v>
      </c>
      <c r="BV199" s="48"/>
      <c r="CB199">
        <f>1*A199</f>
        <v>1363</v>
      </c>
      <c r="CC199" s="2" t="s">
        <v>572</v>
      </c>
    </row>
    <row r="200" spans="1:82" ht="12.75">
      <c r="A200" s="14">
        <v>1363</v>
      </c>
      <c r="B200" s="13" t="s">
        <v>1081</v>
      </c>
      <c r="C200" s="13" t="s">
        <v>1355</v>
      </c>
      <c r="D200" s="13" t="s">
        <v>143</v>
      </c>
      <c r="E200" s="13" t="s">
        <v>160</v>
      </c>
      <c r="F200" s="2" t="s">
        <v>329</v>
      </c>
      <c r="G200" s="2">
        <v>3</v>
      </c>
      <c r="H200" s="2" t="s">
        <v>912</v>
      </c>
      <c r="I200" s="2" t="s">
        <v>1461</v>
      </c>
      <c r="J200" s="10">
        <v>2</v>
      </c>
      <c r="K200" s="6">
        <v>3.5083333333333333</v>
      </c>
      <c r="L200" s="13" t="s">
        <v>444</v>
      </c>
      <c r="M200" s="2" t="s">
        <v>940</v>
      </c>
      <c r="N200" s="13" t="s">
        <v>1001</v>
      </c>
      <c r="O200" s="13" t="s">
        <v>1424</v>
      </c>
      <c r="P200" s="2" t="s">
        <v>1408</v>
      </c>
      <c r="Q200" s="10">
        <v>2</v>
      </c>
      <c r="T200" s="20">
        <v>84</v>
      </c>
      <c r="U200" s="20">
        <v>4</v>
      </c>
      <c r="V200" s="20">
        <v>0</v>
      </c>
      <c r="W200" s="48">
        <f>T200+U200/20+V200/240</f>
        <v>84.2</v>
      </c>
      <c r="X200" s="48">
        <f>W200/Q200</f>
        <v>42.1</v>
      </c>
      <c r="Z200" s="24">
        <f>X200/12</f>
        <v>3.5083333333333333</v>
      </c>
      <c r="AA200">
        <v>42</v>
      </c>
      <c r="AB200">
        <v>2</v>
      </c>
      <c r="AC200">
        <v>0</v>
      </c>
      <c r="AD200" s="48">
        <f>AA200+AB200/20+AC200/240</f>
        <v>42.1</v>
      </c>
      <c r="AH200" s="24">
        <f>Q200*Z200</f>
        <v>7.016666666666667</v>
      </c>
      <c r="AL200" s="6">
        <f>1*Z200</f>
        <v>3.5083333333333333</v>
      </c>
      <c r="AO200">
        <v>3</v>
      </c>
      <c r="AP200">
        <v>5</v>
      </c>
      <c r="AQ200">
        <v>0</v>
      </c>
      <c r="AR200" s="37">
        <f>AO200+AP200/20+AQ200/240</f>
        <v>3.25</v>
      </c>
      <c r="AZ200" s="6">
        <v>3.5083333333333333</v>
      </c>
      <c r="BI200" s="48">
        <f>AL200+BH200</f>
        <v>3.5083333333333333</v>
      </c>
      <c r="BJ200" s="39"/>
      <c r="BK200" s="39"/>
      <c r="BL200" s="22"/>
      <c r="BM200" s="37"/>
      <c r="BN200" s="37"/>
      <c r="BO200" s="39"/>
      <c r="BP200" s="48">
        <f>BQ200*Q200</f>
        <v>84.2</v>
      </c>
      <c r="BQ200" s="48">
        <f>(BI200+BN200/Q200)*12</f>
        <v>42.1</v>
      </c>
      <c r="BR200" t="s">
        <v>1352</v>
      </c>
      <c r="BV200" s="48">
        <f>AR200/Z200</f>
        <v>0.9263657957244655</v>
      </c>
      <c r="CB200">
        <f>1*A200</f>
        <v>1363</v>
      </c>
      <c r="CC200" s="2" t="s">
        <v>940</v>
      </c>
      <c r="CD200" t="s">
        <v>1197</v>
      </c>
    </row>
    <row r="201" spans="1:81" ht="12.75">
      <c r="A201" s="14">
        <v>1363</v>
      </c>
      <c r="B201" s="13" t="s">
        <v>1081</v>
      </c>
      <c r="C201" s="13" t="s">
        <v>1355</v>
      </c>
      <c r="D201" s="13" t="s">
        <v>143</v>
      </c>
      <c r="E201" s="13" t="s">
        <v>160</v>
      </c>
      <c r="F201" s="2" t="s">
        <v>330</v>
      </c>
      <c r="G201" s="2">
        <v>3</v>
      </c>
      <c r="H201" s="2" t="s">
        <v>557</v>
      </c>
      <c r="I201" s="2" t="s">
        <v>1253</v>
      </c>
      <c r="J201" s="10">
        <v>2</v>
      </c>
      <c r="K201" s="6">
        <v>3.2</v>
      </c>
      <c r="L201" s="13" t="s">
        <v>444</v>
      </c>
      <c r="M201" s="2" t="s">
        <v>574</v>
      </c>
      <c r="N201" s="13" t="s">
        <v>526</v>
      </c>
      <c r="O201" s="13" t="s">
        <v>1237</v>
      </c>
      <c r="P201" s="2" t="s">
        <v>1408</v>
      </c>
      <c r="Q201" s="10">
        <v>2</v>
      </c>
      <c r="T201" s="20">
        <v>76</v>
      </c>
      <c r="U201" s="20">
        <v>16</v>
      </c>
      <c r="V201" s="20">
        <v>0</v>
      </c>
      <c r="W201" s="48">
        <f>T201+U201/20+V201/240</f>
        <v>76.8</v>
      </c>
      <c r="X201" s="48">
        <f>W201/Q201</f>
        <v>38.4</v>
      </c>
      <c r="Z201" s="24">
        <f>X201/12</f>
        <v>3.1999999999999997</v>
      </c>
      <c r="AA201">
        <v>38</v>
      </c>
      <c r="AB201">
        <v>8</v>
      </c>
      <c r="AC201">
        <v>0</v>
      </c>
      <c r="AD201" s="48">
        <f>AA201+AB201/20+AC201/240</f>
        <v>38.4</v>
      </c>
      <c r="AH201" s="24">
        <f>Q201*Z201</f>
        <v>6.3999999999999995</v>
      </c>
      <c r="AI201">
        <v>3</v>
      </c>
      <c r="AJ201">
        <v>4</v>
      </c>
      <c r="AK201">
        <v>0</v>
      </c>
      <c r="AL201" s="6">
        <f>1*Z201</f>
        <v>3.1999999999999997</v>
      </c>
      <c r="AM201" s="24"/>
      <c r="AS201" s="7"/>
      <c r="AZ201" s="6">
        <v>3.2</v>
      </c>
      <c r="BI201" s="48">
        <f>AL201+BH201</f>
        <v>3.1999999999999997</v>
      </c>
      <c r="BJ201" s="39"/>
      <c r="BK201" s="39"/>
      <c r="BL201" s="22"/>
      <c r="BM201" s="37"/>
      <c r="BN201" s="37"/>
      <c r="BO201" s="39"/>
      <c r="BP201" s="48">
        <f>BQ201*Q201</f>
        <v>76.8</v>
      </c>
      <c r="BQ201" s="48">
        <f>(BI201+BN201/Q201)*12</f>
        <v>38.4</v>
      </c>
      <c r="BV201" s="48"/>
      <c r="CB201">
        <f>1*A201</f>
        <v>1363</v>
      </c>
      <c r="CC201" s="2" t="s">
        <v>574</v>
      </c>
    </row>
    <row r="202" spans="1:82" ht="12.75">
      <c r="A202" s="14">
        <v>1363</v>
      </c>
      <c r="B202" s="13" t="s">
        <v>1081</v>
      </c>
      <c r="C202" s="13" t="s">
        <v>1355</v>
      </c>
      <c r="D202" s="13" t="s">
        <v>143</v>
      </c>
      <c r="E202" s="13" t="s">
        <v>160</v>
      </c>
      <c r="F202" s="2" t="s">
        <v>331</v>
      </c>
      <c r="G202" s="2">
        <v>3</v>
      </c>
      <c r="H202" s="2" t="s">
        <v>912</v>
      </c>
      <c r="I202" s="2" t="s">
        <v>1461</v>
      </c>
      <c r="J202" s="10">
        <v>2</v>
      </c>
      <c r="K202" s="6">
        <v>2.375</v>
      </c>
      <c r="L202" s="13" t="s">
        <v>444</v>
      </c>
      <c r="M202" s="2" t="s">
        <v>940</v>
      </c>
      <c r="N202" s="13" t="s">
        <v>1001</v>
      </c>
      <c r="O202" s="13" t="s">
        <v>1424</v>
      </c>
      <c r="P202" s="2" t="s">
        <v>1580</v>
      </c>
      <c r="Q202" s="10">
        <v>2</v>
      </c>
      <c r="T202" s="20">
        <v>57</v>
      </c>
      <c r="U202" s="20">
        <v>0</v>
      </c>
      <c r="V202" s="20">
        <v>0</v>
      </c>
      <c r="W202" s="48">
        <f>T202+U202/20+V202/240</f>
        <v>57</v>
      </c>
      <c r="X202" s="48">
        <f>W202/Q202</f>
        <v>28.5</v>
      </c>
      <c r="Z202" s="24">
        <f>X202/12</f>
        <v>2.375</v>
      </c>
      <c r="AA202">
        <v>28</v>
      </c>
      <c r="AB202">
        <v>10</v>
      </c>
      <c r="AC202">
        <v>0</v>
      </c>
      <c r="AD202" s="48">
        <f>AA202+AB202/20+AC202/240</f>
        <v>28.5</v>
      </c>
      <c r="AH202" s="24">
        <f>Q202*Z202</f>
        <v>4.75</v>
      </c>
      <c r="AL202" s="6">
        <f>1*Z202</f>
        <v>2.375</v>
      </c>
      <c r="AM202" s="24"/>
      <c r="AO202">
        <v>2</v>
      </c>
      <c r="AP202">
        <v>2</v>
      </c>
      <c r="AQ202">
        <v>0</v>
      </c>
      <c r="AR202" s="37">
        <f>AO202+AP202/20+AQ202/240</f>
        <v>2.1</v>
      </c>
      <c r="BC202" s="6">
        <v>2.375</v>
      </c>
      <c r="BI202" s="48">
        <f>AL202+BH202</f>
        <v>2.375</v>
      </c>
      <c r="BJ202" s="39"/>
      <c r="BK202" s="39"/>
      <c r="BL202" s="22"/>
      <c r="BM202" s="37"/>
      <c r="BN202" s="37"/>
      <c r="BO202" s="39"/>
      <c r="BP202" s="48">
        <f>BQ202*Q202</f>
        <v>57</v>
      </c>
      <c r="BQ202" s="48">
        <f>(BI202+BN202/Q202)*12</f>
        <v>28.5</v>
      </c>
      <c r="BV202" s="48">
        <f>AR202/Z202</f>
        <v>0.8842105263157896</v>
      </c>
      <c r="CB202">
        <f>1*A202</f>
        <v>1363</v>
      </c>
      <c r="CC202" s="2" t="s">
        <v>940</v>
      </c>
      <c r="CD202" t="s">
        <v>1196</v>
      </c>
    </row>
    <row r="203" spans="1:81" ht="12.75">
      <c r="A203" s="14"/>
      <c r="E203" s="13"/>
      <c r="F203" s="2"/>
      <c r="G203" s="2"/>
      <c r="M203" s="2"/>
      <c r="W203" s="48"/>
      <c r="X203" s="48"/>
      <c r="AD203" s="48"/>
      <c r="BC203" s="7"/>
      <c r="BI203" s="48"/>
      <c r="BJ203" s="39"/>
      <c r="BK203" s="39"/>
      <c r="BL203" s="22"/>
      <c r="BM203" s="37"/>
      <c r="BN203" s="37"/>
      <c r="BO203" s="39"/>
      <c r="CC203" s="2"/>
    </row>
    <row r="204" spans="1:81" ht="12.75">
      <c r="A204" s="14">
        <v>1363</v>
      </c>
      <c r="B204" s="13" t="s">
        <v>1081</v>
      </c>
      <c r="C204" s="13" t="s">
        <v>1355</v>
      </c>
      <c r="D204" s="13" t="s">
        <v>143</v>
      </c>
      <c r="E204" s="13" t="s">
        <v>160</v>
      </c>
      <c r="F204" s="2" t="s">
        <v>332</v>
      </c>
      <c r="G204" s="2">
        <v>4</v>
      </c>
      <c r="H204" s="2" t="s">
        <v>1588</v>
      </c>
      <c r="I204" s="2" t="s">
        <v>1586</v>
      </c>
      <c r="J204" s="10">
        <v>1</v>
      </c>
      <c r="K204" s="6">
        <v>2.4</v>
      </c>
      <c r="L204" s="13" t="s">
        <v>444</v>
      </c>
      <c r="M204" s="2" t="s">
        <v>1590</v>
      </c>
      <c r="N204" s="13" t="s">
        <v>1577</v>
      </c>
      <c r="O204" s="13" t="s">
        <v>2</v>
      </c>
      <c r="P204" s="2" t="s">
        <v>1580</v>
      </c>
      <c r="Q204" s="10">
        <v>1</v>
      </c>
      <c r="R204">
        <v>29</v>
      </c>
      <c r="T204" s="20">
        <v>52</v>
      </c>
      <c r="U204" s="20">
        <v>0</v>
      </c>
      <c r="V204" s="20">
        <v>0</v>
      </c>
      <c r="W204" s="48">
        <f aca="true" t="shared" si="133" ref="W204:W210">T204+U204/20+V204/240</f>
        <v>52</v>
      </c>
      <c r="X204" s="48">
        <f>W204-((R204*Y204)/20)</f>
        <v>28.799999999999994</v>
      </c>
      <c r="Y204" s="24">
        <f>((52-(Z204*12))*20)/29</f>
        <v>16.000000000000004</v>
      </c>
      <c r="Z204" s="24">
        <f>2+8/20</f>
        <v>2.4</v>
      </c>
      <c r="AA204">
        <v>28</v>
      </c>
      <c r="AB204">
        <v>16</v>
      </c>
      <c r="AC204">
        <v>0</v>
      </c>
      <c r="AD204" s="48">
        <f aca="true" t="shared" si="134" ref="AD204:AD209">AA204+AB204/20+AC204/240</f>
        <v>28.8</v>
      </c>
      <c r="AH204" s="24">
        <f aca="true" t="shared" si="135" ref="AH204:AH209">Q204*Z204</f>
        <v>2.4</v>
      </c>
      <c r="AI204">
        <v>2</v>
      </c>
      <c r="AJ204">
        <v>8</v>
      </c>
      <c r="AK204">
        <v>0</v>
      </c>
      <c r="AL204" s="6">
        <f aca="true" t="shared" si="136" ref="AL204:AL209">1*Z204</f>
        <v>2.4</v>
      </c>
      <c r="AM204" s="24">
        <f>Y204/12</f>
        <v>1.3333333333333337</v>
      </c>
      <c r="BC204" s="6">
        <v>2.4</v>
      </c>
      <c r="BI204" s="48">
        <f aca="true" t="shared" si="137" ref="BI204:BI209">AL204+BH204</f>
        <v>2.4</v>
      </c>
      <c r="BJ204" s="39"/>
      <c r="BK204" s="39"/>
      <c r="BL204" s="22"/>
      <c r="BM204" s="37"/>
      <c r="BN204" s="37"/>
      <c r="BO204" s="39"/>
      <c r="BP204" s="48">
        <f aca="true" t="shared" si="138" ref="BP204:BP209">BQ204*Q204</f>
        <v>28.799999999999997</v>
      </c>
      <c r="BQ204" s="48">
        <f aca="true" t="shared" si="139" ref="BQ204:BQ209">(BI204+BN204/Q204)*12</f>
        <v>28.799999999999997</v>
      </c>
      <c r="CB204">
        <f aca="true" t="shared" si="140" ref="CB204:CB210">1*A204</f>
        <v>1363</v>
      </c>
      <c r="CC204" s="2" t="s">
        <v>1590</v>
      </c>
    </row>
    <row r="205" spans="1:82" ht="12.75">
      <c r="A205" s="14">
        <v>1363</v>
      </c>
      <c r="B205" s="13" t="s">
        <v>1081</v>
      </c>
      <c r="C205" s="13" t="s">
        <v>1355</v>
      </c>
      <c r="D205" s="13" t="s">
        <v>143</v>
      </c>
      <c r="E205" s="13" t="s">
        <v>160</v>
      </c>
      <c r="F205" s="2" t="s">
        <v>333</v>
      </c>
      <c r="G205" s="2">
        <v>4</v>
      </c>
      <c r="H205" s="2" t="s">
        <v>912</v>
      </c>
      <c r="I205" s="2" t="s">
        <v>909</v>
      </c>
      <c r="J205" s="10">
        <v>2.5</v>
      </c>
      <c r="K205" s="6">
        <v>1.7266666666666666</v>
      </c>
      <c r="L205" s="13" t="s">
        <v>444</v>
      </c>
      <c r="M205" s="2" t="s">
        <v>940</v>
      </c>
      <c r="N205" s="13" t="s">
        <v>1001</v>
      </c>
      <c r="O205" s="13" t="s">
        <v>1424</v>
      </c>
      <c r="P205" s="2" t="s">
        <v>880</v>
      </c>
      <c r="Q205" s="10">
        <v>2.5</v>
      </c>
      <c r="T205" s="20">
        <v>51</v>
      </c>
      <c r="U205" s="20">
        <v>16</v>
      </c>
      <c r="V205" s="20">
        <v>0</v>
      </c>
      <c r="W205" s="48">
        <f t="shared" si="133"/>
        <v>51.8</v>
      </c>
      <c r="X205" s="48">
        <f>W205/Q205</f>
        <v>20.72</v>
      </c>
      <c r="Z205" s="24">
        <f>X205/12</f>
        <v>1.7266666666666666</v>
      </c>
      <c r="AA205">
        <v>20</v>
      </c>
      <c r="AB205">
        <v>14</v>
      </c>
      <c r="AC205">
        <v>4.8</v>
      </c>
      <c r="AD205" s="48">
        <f t="shared" si="134"/>
        <v>20.72</v>
      </c>
      <c r="AH205" s="24">
        <f t="shared" si="135"/>
        <v>4.316666666666666</v>
      </c>
      <c r="AL205" s="6">
        <f t="shared" si="136"/>
        <v>1.7266666666666666</v>
      </c>
      <c r="AM205" s="24"/>
      <c r="AO205">
        <v>1</v>
      </c>
      <c r="AP205">
        <v>12</v>
      </c>
      <c r="AQ205">
        <v>0</v>
      </c>
      <c r="AR205" s="37">
        <f>AO205+AP205/20+AQ205/240</f>
        <v>1.6</v>
      </c>
      <c r="BC205" s="6">
        <v>1.7266666666666666</v>
      </c>
      <c r="BI205" s="48">
        <f t="shared" si="137"/>
        <v>1.7266666666666666</v>
      </c>
      <c r="BJ205" s="39"/>
      <c r="BK205" s="39"/>
      <c r="BL205" s="22"/>
      <c r="BM205" s="37"/>
      <c r="BN205" s="37"/>
      <c r="BO205" s="39"/>
      <c r="BP205" s="48">
        <f t="shared" si="138"/>
        <v>51.8</v>
      </c>
      <c r="BQ205" s="48">
        <f t="shared" si="139"/>
        <v>20.72</v>
      </c>
      <c r="BR205" t="s">
        <v>1352</v>
      </c>
      <c r="BV205" s="48">
        <f>AR205/Z205</f>
        <v>0.9266409266409268</v>
      </c>
      <c r="CB205">
        <f t="shared" si="140"/>
        <v>1363</v>
      </c>
      <c r="CC205" s="2" t="s">
        <v>940</v>
      </c>
      <c r="CD205" t="s">
        <v>1145</v>
      </c>
    </row>
    <row r="206" spans="1:81" ht="12.75">
      <c r="A206" s="14">
        <v>1363</v>
      </c>
      <c r="B206" s="13" t="s">
        <v>1081</v>
      </c>
      <c r="C206" s="13" t="s">
        <v>1355</v>
      </c>
      <c r="D206" s="13" t="s">
        <v>143</v>
      </c>
      <c r="E206" s="13" t="s">
        <v>160</v>
      </c>
      <c r="F206" s="2" t="s">
        <v>334</v>
      </c>
      <c r="G206" s="2">
        <v>4</v>
      </c>
      <c r="H206" s="2" t="s">
        <v>912</v>
      </c>
      <c r="I206" s="2" t="s">
        <v>907</v>
      </c>
      <c r="J206" s="10">
        <v>2.5</v>
      </c>
      <c r="K206" s="6">
        <v>1.9</v>
      </c>
      <c r="L206" s="13" t="s">
        <v>444</v>
      </c>
      <c r="M206" s="2" t="s">
        <v>931</v>
      </c>
      <c r="N206" s="13" t="s">
        <v>1000</v>
      </c>
      <c r="O206" s="13" t="s">
        <v>1237</v>
      </c>
      <c r="P206" s="2" t="s">
        <v>878</v>
      </c>
      <c r="Q206" s="10">
        <v>2.5</v>
      </c>
      <c r="T206" s="20">
        <v>57</v>
      </c>
      <c r="U206" s="20">
        <v>0</v>
      </c>
      <c r="V206" s="20">
        <v>0</v>
      </c>
      <c r="W206" s="48">
        <f t="shared" si="133"/>
        <v>57</v>
      </c>
      <c r="X206" s="48">
        <f>W206/Q206</f>
        <v>22.8</v>
      </c>
      <c r="Z206" s="24">
        <f>X206/12</f>
        <v>1.9000000000000001</v>
      </c>
      <c r="AA206">
        <v>22</v>
      </c>
      <c r="AB206">
        <v>16</v>
      </c>
      <c r="AC206">
        <v>0</v>
      </c>
      <c r="AD206" s="48">
        <f t="shared" si="134"/>
        <v>22.8</v>
      </c>
      <c r="AH206" s="24">
        <f t="shared" si="135"/>
        <v>4.75</v>
      </c>
      <c r="AI206">
        <v>1</v>
      </c>
      <c r="AJ206">
        <v>18</v>
      </c>
      <c r="AK206">
        <v>0</v>
      </c>
      <c r="AL206" s="6">
        <f t="shared" si="136"/>
        <v>1.9000000000000001</v>
      </c>
      <c r="BC206" s="6">
        <v>1.9</v>
      </c>
      <c r="BI206" s="48">
        <f t="shared" si="137"/>
        <v>1.9000000000000001</v>
      </c>
      <c r="BJ206" s="39"/>
      <c r="BK206" s="39"/>
      <c r="BL206" s="22"/>
      <c r="BM206" s="37"/>
      <c r="BN206" s="37"/>
      <c r="BO206" s="39"/>
      <c r="BP206" s="48">
        <f t="shared" si="138"/>
        <v>57</v>
      </c>
      <c r="BQ206" s="48">
        <f t="shared" si="139"/>
        <v>22.8</v>
      </c>
      <c r="CB206">
        <f t="shared" si="140"/>
        <v>1363</v>
      </c>
      <c r="CC206" s="2" t="s">
        <v>931</v>
      </c>
    </row>
    <row r="207" spans="1:81" ht="12.75">
      <c r="A207" s="14">
        <v>1363</v>
      </c>
      <c r="B207" s="13" t="s">
        <v>1081</v>
      </c>
      <c r="C207" s="13" t="s">
        <v>1355</v>
      </c>
      <c r="D207" s="13" t="s">
        <v>143</v>
      </c>
      <c r="E207" s="13" t="s">
        <v>160</v>
      </c>
      <c r="F207" s="2" t="s">
        <v>335</v>
      </c>
      <c r="G207" s="2">
        <v>4</v>
      </c>
      <c r="H207" s="2" t="s">
        <v>912</v>
      </c>
      <c r="I207" s="2" t="s">
        <v>906</v>
      </c>
      <c r="J207" s="10">
        <v>1</v>
      </c>
      <c r="K207" s="6">
        <v>1.4</v>
      </c>
      <c r="L207" s="13" t="s">
        <v>444</v>
      </c>
      <c r="M207" s="2" t="s">
        <v>940</v>
      </c>
      <c r="N207" s="13" t="s">
        <v>1001</v>
      </c>
      <c r="O207" s="13" t="s">
        <v>1424</v>
      </c>
      <c r="P207" s="2" t="s">
        <v>1565</v>
      </c>
      <c r="Q207" s="10">
        <v>1</v>
      </c>
      <c r="T207" s="20">
        <v>16</v>
      </c>
      <c r="U207" s="20">
        <v>16</v>
      </c>
      <c r="V207" s="20">
        <v>0</v>
      </c>
      <c r="W207" s="48">
        <f t="shared" si="133"/>
        <v>16.8</v>
      </c>
      <c r="X207" s="48">
        <f>W207/Q207</f>
        <v>16.8</v>
      </c>
      <c r="Z207" s="24">
        <f>X207/12</f>
        <v>1.4000000000000001</v>
      </c>
      <c r="AA207">
        <v>16</v>
      </c>
      <c r="AB207">
        <v>16</v>
      </c>
      <c r="AC207">
        <v>0</v>
      </c>
      <c r="AD207" s="48">
        <f t="shared" si="134"/>
        <v>16.8</v>
      </c>
      <c r="AE207">
        <v>1</v>
      </c>
      <c r="AF207">
        <v>6</v>
      </c>
      <c r="AG207">
        <v>0</v>
      </c>
      <c r="AH207" s="24">
        <f t="shared" si="135"/>
        <v>1.4000000000000001</v>
      </c>
      <c r="AI207">
        <v>1</v>
      </c>
      <c r="AJ207">
        <v>6</v>
      </c>
      <c r="AK207">
        <v>0</v>
      </c>
      <c r="AL207" s="6">
        <f t="shared" si="136"/>
        <v>1.4000000000000001</v>
      </c>
      <c r="BC207" s="6">
        <v>1.4</v>
      </c>
      <c r="BI207" s="48">
        <f t="shared" si="137"/>
        <v>1.4000000000000001</v>
      </c>
      <c r="BJ207" s="39"/>
      <c r="BK207" s="39"/>
      <c r="BL207" s="22"/>
      <c r="BM207" s="37"/>
      <c r="BN207" s="37"/>
      <c r="BO207" s="39"/>
      <c r="BP207" s="48">
        <f t="shared" si="138"/>
        <v>16.8</v>
      </c>
      <c r="BQ207" s="48">
        <f t="shared" si="139"/>
        <v>16.8</v>
      </c>
      <c r="CB207">
        <f t="shared" si="140"/>
        <v>1363</v>
      </c>
      <c r="CC207" s="2" t="s">
        <v>940</v>
      </c>
    </row>
    <row r="208" spans="1:81" ht="12.75">
      <c r="A208" s="14">
        <v>1363</v>
      </c>
      <c r="B208" s="13" t="s">
        <v>1081</v>
      </c>
      <c r="C208" s="13" t="s">
        <v>1355</v>
      </c>
      <c r="D208" s="13" t="s">
        <v>143</v>
      </c>
      <c r="E208" s="13" t="s">
        <v>160</v>
      </c>
      <c r="F208" s="2" t="s">
        <v>337</v>
      </c>
      <c r="G208" s="2">
        <v>4</v>
      </c>
      <c r="H208" s="2" t="s">
        <v>912</v>
      </c>
      <c r="I208" s="2" t="s">
        <v>906</v>
      </c>
      <c r="J208" s="10">
        <v>1</v>
      </c>
      <c r="K208" s="6">
        <v>1.4</v>
      </c>
      <c r="L208" s="13" t="s">
        <v>444</v>
      </c>
      <c r="M208" s="2" t="s">
        <v>940</v>
      </c>
      <c r="N208" s="13" t="s">
        <v>1001</v>
      </c>
      <c r="O208" s="13" t="s">
        <v>1424</v>
      </c>
      <c r="P208" s="2" t="s">
        <v>1563</v>
      </c>
      <c r="Q208" s="10">
        <v>1</v>
      </c>
      <c r="T208" s="20">
        <v>16</v>
      </c>
      <c r="U208" s="20">
        <v>16</v>
      </c>
      <c r="V208" s="20">
        <v>0</v>
      </c>
      <c r="W208" s="48">
        <f t="shared" si="133"/>
        <v>16.8</v>
      </c>
      <c r="X208" s="48">
        <f>W208/Q208</f>
        <v>16.8</v>
      </c>
      <c r="Z208" s="24">
        <f>X208/12</f>
        <v>1.4000000000000001</v>
      </c>
      <c r="AA208">
        <v>16</v>
      </c>
      <c r="AB208">
        <v>16</v>
      </c>
      <c r="AC208">
        <v>0</v>
      </c>
      <c r="AD208" s="48">
        <f t="shared" si="134"/>
        <v>16.8</v>
      </c>
      <c r="AE208">
        <v>1</v>
      </c>
      <c r="AF208">
        <v>6</v>
      </c>
      <c r="AG208">
        <v>0</v>
      </c>
      <c r="AH208" s="24">
        <f t="shared" si="135"/>
        <v>1.4000000000000001</v>
      </c>
      <c r="AI208">
        <v>1</v>
      </c>
      <c r="AJ208">
        <v>6</v>
      </c>
      <c r="AK208">
        <v>0</v>
      </c>
      <c r="AL208" s="6">
        <f t="shared" si="136"/>
        <v>1.4000000000000001</v>
      </c>
      <c r="AS208" s="7"/>
      <c r="AT208" s="7"/>
      <c r="BC208" s="6">
        <v>1.4</v>
      </c>
      <c r="BI208" s="48">
        <f t="shared" si="137"/>
        <v>1.4000000000000001</v>
      </c>
      <c r="BJ208" s="39"/>
      <c r="BK208" s="39"/>
      <c r="BL208" s="22"/>
      <c r="BM208" s="37"/>
      <c r="BN208" s="37"/>
      <c r="BO208" s="39"/>
      <c r="BP208" s="48">
        <f t="shared" si="138"/>
        <v>16.8</v>
      </c>
      <c r="BQ208" s="48">
        <f t="shared" si="139"/>
        <v>16.8</v>
      </c>
      <c r="CB208">
        <f t="shared" si="140"/>
        <v>1363</v>
      </c>
      <c r="CC208" s="2" t="s">
        <v>940</v>
      </c>
    </row>
    <row r="209" spans="1:81" ht="12.75">
      <c r="A209" s="14">
        <v>1363</v>
      </c>
      <c r="B209" s="13" t="s">
        <v>1081</v>
      </c>
      <c r="C209" s="13" t="s">
        <v>1355</v>
      </c>
      <c r="D209" s="13" t="s">
        <v>143</v>
      </c>
      <c r="E209" s="13" t="s">
        <v>160</v>
      </c>
      <c r="F209" s="2" t="s">
        <v>338</v>
      </c>
      <c r="G209" s="2">
        <v>4</v>
      </c>
      <c r="H209" s="2" t="s">
        <v>557</v>
      </c>
      <c r="I209" s="2" t="s">
        <v>587</v>
      </c>
      <c r="J209" s="10">
        <v>32</v>
      </c>
      <c r="K209" s="6">
        <v>2.7</v>
      </c>
      <c r="L209" s="13" t="s">
        <v>444</v>
      </c>
      <c r="M209" s="2" t="s">
        <v>565</v>
      </c>
      <c r="N209" s="13" t="s">
        <v>526</v>
      </c>
      <c r="O209" s="13" t="s">
        <v>2</v>
      </c>
      <c r="P209" s="2" t="s">
        <v>1395</v>
      </c>
      <c r="Q209" s="10">
        <v>32</v>
      </c>
      <c r="T209" s="20">
        <v>1036</v>
      </c>
      <c r="U209" s="20">
        <v>16</v>
      </c>
      <c r="V209" s="20">
        <v>0</v>
      </c>
      <c r="W209" s="48">
        <f t="shared" si="133"/>
        <v>1036.8</v>
      </c>
      <c r="X209" s="48">
        <f>W209/Q209</f>
        <v>32.4</v>
      </c>
      <c r="Z209" s="24">
        <f>X209/12</f>
        <v>2.6999999999999997</v>
      </c>
      <c r="AA209">
        <v>32</v>
      </c>
      <c r="AB209">
        <v>8</v>
      </c>
      <c r="AC209">
        <v>0</v>
      </c>
      <c r="AD209" s="48">
        <f t="shared" si="134"/>
        <v>32.4</v>
      </c>
      <c r="AH209" s="24">
        <f t="shared" si="135"/>
        <v>86.39999999999999</v>
      </c>
      <c r="AI209">
        <v>2</v>
      </c>
      <c r="AJ209">
        <v>14</v>
      </c>
      <c r="AK209">
        <v>0</v>
      </c>
      <c r="AL209" s="6">
        <f t="shared" si="136"/>
        <v>2.6999999999999997</v>
      </c>
      <c r="AS209" s="7"/>
      <c r="AT209" s="7"/>
      <c r="BA209" s="6">
        <v>2.7</v>
      </c>
      <c r="BI209" s="48">
        <f t="shared" si="137"/>
        <v>2.6999999999999997</v>
      </c>
      <c r="BJ209" s="39"/>
      <c r="BK209" s="39"/>
      <c r="BL209" s="22"/>
      <c r="BM209" s="37"/>
      <c r="BN209" s="37"/>
      <c r="BO209" s="39"/>
      <c r="BP209" s="48">
        <f t="shared" si="138"/>
        <v>1036.8</v>
      </c>
      <c r="BQ209" s="48">
        <f t="shared" si="139"/>
        <v>32.4</v>
      </c>
      <c r="CB209">
        <f t="shared" si="140"/>
        <v>1363</v>
      </c>
      <c r="CC209" s="2" t="s">
        <v>565</v>
      </c>
    </row>
    <row r="210" spans="1:81" ht="12.75">
      <c r="A210" s="14">
        <v>1363</v>
      </c>
      <c r="B210" s="13" t="s">
        <v>1081</v>
      </c>
      <c r="C210" s="13" t="s">
        <v>1355</v>
      </c>
      <c r="D210" s="13" t="s">
        <v>143</v>
      </c>
      <c r="E210" s="13" t="s">
        <v>160</v>
      </c>
      <c r="F210" s="2" t="s">
        <v>339</v>
      </c>
      <c r="G210" s="2">
        <v>4</v>
      </c>
      <c r="H210" s="2" t="s">
        <v>606</v>
      </c>
      <c r="I210" s="2" t="s">
        <v>803</v>
      </c>
      <c r="L210" s="13" t="s">
        <v>444</v>
      </c>
      <c r="M210" s="2" t="s">
        <v>808</v>
      </c>
      <c r="N210" s="13" t="s">
        <v>646</v>
      </c>
      <c r="O210" s="13" t="s">
        <v>1071</v>
      </c>
      <c r="P210" s="2" t="s">
        <v>2</v>
      </c>
      <c r="R210" s="10">
        <v>12</v>
      </c>
      <c r="T210" s="20">
        <v>21</v>
      </c>
      <c r="U210" s="20">
        <v>12</v>
      </c>
      <c r="V210" s="20">
        <v>0</v>
      </c>
      <c r="W210" s="48">
        <f t="shared" si="133"/>
        <v>21.6</v>
      </c>
      <c r="X210" s="48"/>
      <c r="Y210" s="24">
        <f>(W210*20)/R210</f>
        <v>36</v>
      </c>
      <c r="AM210" s="24">
        <f>Y210/12</f>
        <v>3</v>
      </c>
      <c r="AS210" s="7"/>
      <c r="AU210" s="7"/>
      <c r="BJ210" s="39"/>
      <c r="BK210" s="39"/>
      <c r="BL210" s="22"/>
      <c r="BM210" s="37"/>
      <c r="BN210" s="37"/>
      <c r="BO210" s="39"/>
      <c r="CB210">
        <f t="shared" si="140"/>
        <v>1363</v>
      </c>
      <c r="CC210" s="2" t="s">
        <v>808</v>
      </c>
    </row>
    <row r="211" spans="1:81" ht="12.75">
      <c r="A211" s="14"/>
      <c r="E211" s="13"/>
      <c r="F211" s="2"/>
      <c r="G211" s="2"/>
      <c r="M211" s="2"/>
      <c r="AD211" s="48"/>
      <c r="AM211" s="24"/>
      <c r="BJ211" s="39"/>
      <c r="BK211" s="39"/>
      <c r="BL211" s="22"/>
      <c r="BM211" s="37"/>
      <c r="BN211" s="37"/>
      <c r="BO211" s="39"/>
      <c r="CC211" s="2"/>
    </row>
    <row r="212" spans="1:81" ht="12.75">
      <c r="A212" s="14">
        <v>1363</v>
      </c>
      <c r="B212" s="13" t="s">
        <v>1168</v>
      </c>
      <c r="C212" s="13" t="s">
        <v>1355</v>
      </c>
      <c r="D212" s="13" t="s">
        <v>143</v>
      </c>
      <c r="E212" s="13" t="s">
        <v>162</v>
      </c>
      <c r="F212" s="2" t="s">
        <v>347</v>
      </c>
      <c r="G212" s="2">
        <v>1</v>
      </c>
      <c r="H212" s="2" t="s">
        <v>912</v>
      </c>
      <c r="I212" s="2" t="s">
        <v>925</v>
      </c>
      <c r="J212" s="10">
        <v>7.5</v>
      </c>
      <c r="K212" s="6">
        <v>4.846111111111111</v>
      </c>
      <c r="L212" s="13" t="s">
        <v>444</v>
      </c>
      <c r="M212" s="2" t="s">
        <v>926</v>
      </c>
      <c r="N212" s="13" t="s">
        <v>998</v>
      </c>
      <c r="O212" s="13" t="s">
        <v>1071</v>
      </c>
      <c r="P212" s="2" t="s">
        <v>1593</v>
      </c>
      <c r="Q212" s="10">
        <v>7.5</v>
      </c>
      <c r="T212" s="20">
        <v>436</v>
      </c>
      <c r="U212" s="20">
        <v>3</v>
      </c>
      <c r="V212" s="20">
        <v>0</v>
      </c>
      <c r="W212" s="48">
        <f>T212+U212/20+V212/240</f>
        <v>436.15</v>
      </c>
      <c r="X212" s="48">
        <f>W212/Q212</f>
        <v>58.15333333333333</v>
      </c>
      <c r="Z212" s="24">
        <f>X212/12</f>
        <v>4.846111111111111</v>
      </c>
      <c r="AA212">
        <v>58</v>
      </c>
      <c r="AB212">
        <v>3</v>
      </c>
      <c r="AC212">
        <v>0.78</v>
      </c>
      <c r="AD212" s="48">
        <f>AA212+AB212/20+AC212/240</f>
        <v>58.15325</v>
      </c>
      <c r="AH212" s="24">
        <f>Q212*Z212</f>
        <v>36.34583333333333</v>
      </c>
      <c r="AL212" s="6">
        <f>1*Z212</f>
        <v>4.846111111111111</v>
      </c>
      <c r="AM212" s="24"/>
      <c r="BC212" s="6">
        <v>4.846111111111111</v>
      </c>
      <c r="BI212" s="48">
        <f>AL212+BH212</f>
        <v>4.846111111111111</v>
      </c>
      <c r="BJ212" s="39"/>
      <c r="BK212" s="39"/>
      <c r="BL212" s="22"/>
      <c r="BM212" s="37"/>
      <c r="BN212" s="37"/>
      <c r="BO212" s="39"/>
      <c r="BP212" s="48">
        <f>BQ212*Q212</f>
        <v>436.15000000000003</v>
      </c>
      <c r="BQ212" s="48">
        <f>(BI212+BN212/Q212)*12</f>
        <v>58.153333333333336</v>
      </c>
      <c r="BR212" t="s">
        <v>1128</v>
      </c>
      <c r="BT212" s="48">
        <f>26/240</f>
        <v>0.10833333333333334</v>
      </c>
      <c r="BU212" s="24">
        <v>4.846111111111111</v>
      </c>
      <c r="CB212">
        <f>1*A212</f>
        <v>1363</v>
      </c>
      <c r="CC212" s="2" t="s">
        <v>926</v>
      </c>
    </row>
    <row r="213" spans="1:81" ht="12.75">
      <c r="A213" s="14">
        <v>1363</v>
      </c>
      <c r="B213" s="13" t="s">
        <v>1168</v>
      </c>
      <c r="C213" s="13" t="s">
        <v>1355</v>
      </c>
      <c r="D213" s="13" t="s">
        <v>143</v>
      </c>
      <c r="E213" s="13" t="s">
        <v>162</v>
      </c>
      <c r="F213" s="2" t="s">
        <v>351</v>
      </c>
      <c r="G213" s="2">
        <v>1</v>
      </c>
      <c r="H213" s="2" t="s">
        <v>1588</v>
      </c>
      <c r="I213" s="2" t="s">
        <v>1585</v>
      </c>
      <c r="J213" s="10">
        <v>1</v>
      </c>
      <c r="K213" s="6">
        <v>2.8</v>
      </c>
      <c r="L213" s="13" t="s">
        <v>444</v>
      </c>
      <c r="M213" s="2" t="s">
        <v>1591</v>
      </c>
      <c r="N213" s="13" t="s">
        <v>1576</v>
      </c>
      <c r="O213" s="13" t="s">
        <v>1071</v>
      </c>
      <c r="P213" s="2" t="s">
        <v>682</v>
      </c>
      <c r="Q213" s="10">
        <v>1</v>
      </c>
      <c r="T213" s="20">
        <v>33</v>
      </c>
      <c r="U213" s="20">
        <v>12</v>
      </c>
      <c r="V213" s="20">
        <v>0</v>
      </c>
      <c r="W213" s="48">
        <f>T213+U213/20+V213/240</f>
        <v>33.6</v>
      </c>
      <c r="X213" s="48">
        <f>W213/Q213</f>
        <v>33.6</v>
      </c>
      <c r="Z213" s="24">
        <f>X213/12</f>
        <v>2.8000000000000003</v>
      </c>
      <c r="AA213">
        <v>33</v>
      </c>
      <c r="AB213">
        <v>12</v>
      </c>
      <c r="AC213">
        <v>0</v>
      </c>
      <c r="AD213" s="48">
        <f>AA213+AB213/20+AC213/240</f>
        <v>33.6</v>
      </c>
      <c r="AE213">
        <v>2</v>
      </c>
      <c r="AF213">
        <v>16</v>
      </c>
      <c r="AG213">
        <v>0</v>
      </c>
      <c r="AH213" s="24">
        <f>Q213*Z213</f>
        <v>2.8000000000000003</v>
      </c>
      <c r="AI213">
        <v>2</v>
      </c>
      <c r="AJ213">
        <v>16</v>
      </c>
      <c r="AK213">
        <v>0</v>
      </c>
      <c r="AL213" s="6">
        <f>1*Z213</f>
        <v>2.8000000000000003</v>
      </c>
      <c r="AM213" s="24"/>
      <c r="AS213" s="7"/>
      <c r="AV213" s="6">
        <v>2.8</v>
      </c>
      <c r="BI213" s="48">
        <f>AL213+BH213</f>
        <v>2.8000000000000003</v>
      </c>
      <c r="BJ213" s="39"/>
      <c r="BK213" s="39"/>
      <c r="BL213" s="22"/>
      <c r="BM213" s="37"/>
      <c r="BN213" s="37"/>
      <c r="BO213" s="39"/>
      <c r="BP213" s="48">
        <f>BQ213*Q213</f>
        <v>33.6</v>
      </c>
      <c r="BQ213" s="48">
        <f>(BI213+BN213/Q213)*12</f>
        <v>33.6</v>
      </c>
      <c r="CB213">
        <f>1*A213</f>
        <v>1363</v>
      </c>
      <c r="CC213" s="2" t="s">
        <v>1591</v>
      </c>
    </row>
    <row r="214" spans="1:81" ht="12.75">
      <c r="A214" s="14">
        <v>1363</v>
      </c>
      <c r="B214" s="13" t="s">
        <v>1168</v>
      </c>
      <c r="C214" s="13" t="s">
        <v>1355</v>
      </c>
      <c r="D214" s="13" t="s">
        <v>143</v>
      </c>
      <c r="E214" s="13" t="s">
        <v>162</v>
      </c>
      <c r="F214" s="2" t="s">
        <v>352</v>
      </c>
      <c r="G214" s="2">
        <v>1</v>
      </c>
      <c r="H214" s="2" t="s">
        <v>912</v>
      </c>
      <c r="I214" s="2" t="s">
        <v>913</v>
      </c>
      <c r="J214" s="10">
        <v>1.5</v>
      </c>
      <c r="K214" s="6">
        <v>5.416666666666667</v>
      </c>
      <c r="L214" s="13" t="s">
        <v>444</v>
      </c>
      <c r="M214" s="2" t="s">
        <v>926</v>
      </c>
      <c r="N214" s="13" t="s">
        <v>998</v>
      </c>
      <c r="O214" s="13" t="s">
        <v>1071</v>
      </c>
      <c r="P214" s="2" t="s">
        <v>1601</v>
      </c>
      <c r="Q214" s="10">
        <v>1.5</v>
      </c>
      <c r="T214" s="20">
        <v>97</v>
      </c>
      <c r="U214" s="20">
        <v>10</v>
      </c>
      <c r="V214" s="20">
        <v>0</v>
      </c>
      <c r="W214" s="48">
        <f>T214+U214/20+V214/240</f>
        <v>97.5</v>
      </c>
      <c r="X214" s="48">
        <f>W214/Q214</f>
        <v>65</v>
      </c>
      <c r="Z214" s="24">
        <f>X214/12</f>
        <v>5.416666666666667</v>
      </c>
      <c r="AA214">
        <v>65</v>
      </c>
      <c r="AB214">
        <v>0</v>
      </c>
      <c r="AC214">
        <v>0</v>
      </c>
      <c r="AD214" s="48">
        <f>AA214+AB214/20+AC214/240</f>
        <v>65</v>
      </c>
      <c r="AH214" s="24">
        <f>Q214*Z214</f>
        <v>8.125</v>
      </c>
      <c r="AL214" s="6">
        <f>1*Z214</f>
        <v>5.416666666666667</v>
      </c>
      <c r="AM214" s="24"/>
      <c r="AO214">
        <v>5</v>
      </c>
      <c r="AP214">
        <v>0</v>
      </c>
      <c r="AQ214">
        <v>0</v>
      </c>
      <c r="AR214" s="37">
        <f>AO214+AP214/20+AQ214/240</f>
        <v>5</v>
      </c>
      <c r="AS214" s="7"/>
      <c r="BC214" s="6">
        <v>5.416666666666667</v>
      </c>
      <c r="BI214" s="48">
        <f>AL214+BH214</f>
        <v>5.416666666666667</v>
      </c>
      <c r="BJ214" s="39"/>
      <c r="BK214" s="39"/>
      <c r="BL214" s="22"/>
      <c r="BM214" s="37"/>
      <c r="BN214" s="37"/>
      <c r="BO214" s="39"/>
      <c r="BP214" s="48">
        <f>BQ214*Q214</f>
        <v>97.5</v>
      </c>
      <c r="BQ214" s="48">
        <f>(BI214+BN214/Q214)*12</f>
        <v>65</v>
      </c>
      <c r="BV214" s="48">
        <f>AR214/Z214</f>
        <v>0.923076923076923</v>
      </c>
      <c r="CB214">
        <f>1*A214</f>
        <v>1363</v>
      </c>
      <c r="CC214" s="2" t="s">
        <v>926</v>
      </c>
    </row>
    <row r="215" spans="1:81" ht="12.75">
      <c r="A215" s="14">
        <v>1363</v>
      </c>
      <c r="B215" s="13" t="s">
        <v>1168</v>
      </c>
      <c r="C215" s="13" t="s">
        <v>1355</v>
      </c>
      <c r="D215" s="13" t="s">
        <v>143</v>
      </c>
      <c r="E215" s="13" t="s">
        <v>162</v>
      </c>
      <c r="F215" s="2" t="s">
        <v>353</v>
      </c>
      <c r="G215" s="2">
        <v>1</v>
      </c>
      <c r="H215" s="2" t="s">
        <v>557</v>
      </c>
      <c r="I215" s="2" t="s">
        <v>600</v>
      </c>
      <c r="J215" s="10">
        <v>1</v>
      </c>
      <c r="K215" s="6">
        <v>4.2</v>
      </c>
      <c r="L215" s="13" t="s">
        <v>444</v>
      </c>
      <c r="M215" s="2" t="s">
        <v>572</v>
      </c>
      <c r="N215" s="13" t="s">
        <v>524</v>
      </c>
      <c r="O215" s="13" t="s">
        <v>1071</v>
      </c>
      <c r="P215" s="2" t="s">
        <v>2</v>
      </c>
      <c r="Q215" s="10">
        <v>1</v>
      </c>
      <c r="T215" s="20">
        <v>50</v>
      </c>
      <c r="U215" s="20">
        <v>8</v>
      </c>
      <c r="V215" s="20">
        <v>0</v>
      </c>
      <c r="W215" s="48">
        <f>T215+U215/20+V215/240</f>
        <v>50.4</v>
      </c>
      <c r="X215" s="48">
        <f>W215/Q215</f>
        <v>50.4</v>
      </c>
      <c r="Z215" s="24">
        <f>X215/12</f>
        <v>4.2</v>
      </c>
      <c r="AA215">
        <v>50</v>
      </c>
      <c r="AB215">
        <v>8</v>
      </c>
      <c r="AC215">
        <v>0</v>
      </c>
      <c r="AD215" s="48">
        <f>AA215+AB215/20+AC215/240</f>
        <v>50.4</v>
      </c>
      <c r="AH215" s="24">
        <f>Q215*Z215</f>
        <v>4.2</v>
      </c>
      <c r="AL215" s="6">
        <f>1*Z215</f>
        <v>4.2</v>
      </c>
      <c r="AM215" s="24"/>
      <c r="BB215" s="7"/>
      <c r="BI215" s="48">
        <f>AL215+BH215</f>
        <v>4.2</v>
      </c>
      <c r="BJ215" s="39"/>
      <c r="BK215" s="39"/>
      <c r="BL215" s="22"/>
      <c r="BM215" s="37"/>
      <c r="BN215" s="37"/>
      <c r="BO215" s="39"/>
      <c r="BP215" s="48">
        <f>BQ215*Q215</f>
        <v>50.400000000000006</v>
      </c>
      <c r="BQ215" s="48">
        <f>(BI215+BN215/Q215)*12</f>
        <v>50.400000000000006</v>
      </c>
      <c r="BR215" t="s">
        <v>1128</v>
      </c>
      <c r="BS215">
        <v>36</v>
      </c>
      <c r="BT215" s="48">
        <f>Z215/BS215</f>
        <v>0.11666666666666667</v>
      </c>
      <c r="BU215" s="24">
        <v>4.2</v>
      </c>
      <c r="CB215">
        <f>1*A215</f>
        <v>1363</v>
      </c>
      <c r="CC215" s="2" t="s">
        <v>572</v>
      </c>
    </row>
    <row r="216" spans="1:81" ht="12.75">
      <c r="A216" s="14">
        <v>1363</v>
      </c>
      <c r="B216" s="13" t="s">
        <v>1168</v>
      </c>
      <c r="C216" s="13" t="s">
        <v>1355</v>
      </c>
      <c r="D216" s="13" t="s">
        <v>143</v>
      </c>
      <c r="E216" s="13" t="s">
        <v>162</v>
      </c>
      <c r="F216" s="2" t="s">
        <v>354</v>
      </c>
      <c r="G216" s="2">
        <v>1</v>
      </c>
      <c r="H216" s="2" t="s">
        <v>557</v>
      </c>
      <c r="I216" s="2" t="s">
        <v>622</v>
      </c>
      <c r="J216" s="10">
        <v>1</v>
      </c>
      <c r="K216" s="6">
        <v>3.3</v>
      </c>
      <c r="L216" s="13" t="s">
        <v>444</v>
      </c>
      <c r="M216" s="2" t="s">
        <v>572</v>
      </c>
      <c r="N216" s="13" t="s">
        <v>524</v>
      </c>
      <c r="O216" s="13" t="s">
        <v>1071</v>
      </c>
      <c r="P216" s="2" t="s">
        <v>2</v>
      </c>
      <c r="Q216" s="10">
        <v>1</v>
      </c>
      <c r="T216" s="20">
        <v>39</v>
      </c>
      <c r="U216" s="20">
        <v>12</v>
      </c>
      <c r="V216" s="20">
        <v>0</v>
      </c>
      <c r="W216" s="48">
        <f>T216+U216/20+V216/240</f>
        <v>39.6</v>
      </c>
      <c r="X216" s="48">
        <f>W216/Q216</f>
        <v>39.6</v>
      </c>
      <c r="Z216" s="24">
        <f>X216/12</f>
        <v>3.3000000000000003</v>
      </c>
      <c r="AA216">
        <v>39</v>
      </c>
      <c r="AB216">
        <v>12</v>
      </c>
      <c r="AC216">
        <v>0</v>
      </c>
      <c r="AD216" s="48">
        <f>AA216+AB216/20+AC216/240</f>
        <v>39.6</v>
      </c>
      <c r="AE216">
        <v>3</v>
      </c>
      <c r="AF216">
        <v>6</v>
      </c>
      <c r="AG216">
        <v>0</v>
      </c>
      <c r="AH216" s="24">
        <f>Q216*Z216</f>
        <v>3.3000000000000003</v>
      </c>
      <c r="AI216">
        <v>3</v>
      </c>
      <c r="AJ216">
        <v>6</v>
      </c>
      <c r="AK216">
        <v>0</v>
      </c>
      <c r="AL216" s="6">
        <f>1*Z216</f>
        <v>3.3000000000000003</v>
      </c>
      <c r="AM216" s="24"/>
      <c r="BB216" s="7"/>
      <c r="BI216" s="48">
        <f>AL216+BH216</f>
        <v>3.3000000000000003</v>
      </c>
      <c r="BJ216" s="39"/>
      <c r="BK216" s="39"/>
      <c r="BL216" s="22"/>
      <c r="BM216" s="37"/>
      <c r="BN216" s="37"/>
      <c r="BO216" s="39"/>
      <c r="BP216" s="48">
        <f>BQ216*Q216</f>
        <v>39.6</v>
      </c>
      <c r="BQ216" s="48">
        <f>(BI216+BN216/Q216)*12</f>
        <v>39.6</v>
      </c>
      <c r="CB216">
        <f>1*A216</f>
        <v>1363</v>
      </c>
      <c r="CC216" s="2" t="s">
        <v>572</v>
      </c>
    </row>
    <row r="217" spans="1:81" ht="12.75">
      <c r="A217" s="14"/>
      <c r="E217" s="13"/>
      <c r="F217" s="2"/>
      <c r="G217" s="2"/>
      <c r="M217" s="2"/>
      <c r="AD217" s="48"/>
      <c r="AM217" s="24"/>
      <c r="BC217" s="7"/>
      <c r="BI217" s="48"/>
      <c r="BJ217" s="39"/>
      <c r="BK217" s="39"/>
      <c r="BL217" s="22"/>
      <c r="BM217" s="37"/>
      <c r="BN217" s="37"/>
      <c r="BO217" s="39"/>
      <c r="BP217" s="48"/>
      <c r="CC217" s="2"/>
    </row>
    <row r="218" spans="1:81" ht="12.75">
      <c r="A218" s="14">
        <v>1363</v>
      </c>
      <c r="B218" s="13" t="s">
        <v>1168</v>
      </c>
      <c r="C218" s="13" t="s">
        <v>1355</v>
      </c>
      <c r="D218" s="13" t="s">
        <v>143</v>
      </c>
      <c r="E218" s="13" t="s">
        <v>162</v>
      </c>
      <c r="F218" s="2" t="s">
        <v>355</v>
      </c>
      <c r="G218" s="2">
        <v>2</v>
      </c>
      <c r="H218" s="2" t="s">
        <v>912</v>
      </c>
      <c r="I218" s="2" t="s">
        <v>938</v>
      </c>
      <c r="J218" s="10">
        <v>1</v>
      </c>
      <c r="K218" s="6">
        <v>4.3500000000000005</v>
      </c>
      <c r="L218" s="13" t="s">
        <v>444</v>
      </c>
      <c r="M218" s="2" t="s">
        <v>940</v>
      </c>
      <c r="N218" s="13" t="s">
        <v>1001</v>
      </c>
      <c r="O218" s="13" t="s">
        <v>1424</v>
      </c>
      <c r="P218" s="2" t="s">
        <v>1408</v>
      </c>
      <c r="Q218" s="10">
        <v>1</v>
      </c>
      <c r="T218" s="20">
        <v>52</v>
      </c>
      <c r="U218" s="20">
        <v>4</v>
      </c>
      <c r="V218" s="20">
        <v>0</v>
      </c>
      <c r="W218" s="48">
        <f aca="true" t="shared" si="141" ref="W218:W224">T218+U218/20+V218/240</f>
        <v>52.2</v>
      </c>
      <c r="X218" s="48">
        <f aca="true" t="shared" si="142" ref="X218:X224">W218/Q218</f>
        <v>52.2</v>
      </c>
      <c r="Z218" s="24">
        <f aca="true" t="shared" si="143" ref="Z218:Z224">X218/12</f>
        <v>4.3500000000000005</v>
      </c>
      <c r="AA218">
        <v>52</v>
      </c>
      <c r="AB218">
        <v>4</v>
      </c>
      <c r="AC218">
        <v>0</v>
      </c>
      <c r="AD218" s="48">
        <f aca="true" t="shared" si="144" ref="AD218:AD224">AA218+AB218/20+AC218/240</f>
        <v>52.2</v>
      </c>
      <c r="AH218" s="24">
        <f aca="true" t="shared" si="145" ref="AH218:AH224">Q218*Z218</f>
        <v>4.3500000000000005</v>
      </c>
      <c r="AL218" s="6">
        <f aca="true" t="shared" si="146" ref="AL218:AL224">1*Z218</f>
        <v>4.3500000000000005</v>
      </c>
      <c r="AM218" s="24"/>
      <c r="AP218">
        <v>29</v>
      </c>
      <c r="AR218" s="37">
        <f>AO218+AP218/20+AQ218/240</f>
        <v>1.45</v>
      </c>
      <c r="BI218" s="48">
        <f aca="true" t="shared" si="147" ref="BI218:BI224">AL218+BH218</f>
        <v>4.3500000000000005</v>
      </c>
      <c r="BJ218" s="39"/>
      <c r="BK218" s="39"/>
      <c r="BL218" s="22"/>
      <c r="BM218" s="37"/>
      <c r="BN218" s="37"/>
      <c r="BO218" s="39"/>
      <c r="BP218" s="48">
        <f aca="true" t="shared" si="148" ref="BP218:BP224">BQ218*Q218</f>
        <v>52.2</v>
      </c>
      <c r="BQ218" s="48">
        <f aca="true" t="shared" si="149" ref="BQ218:BQ224">(BI218+BN218/Q218)*12</f>
        <v>52.2</v>
      </c>
      <c r="BV218" s="48">
        <f>AR218/Z218</f>
        <v>0.33333333333333326</v>
      </c>
      <c r="CB218">
        <f aca="true" t="shared" si="150" ref="CB218:CB224">1*A218</f>
        <v>1363</v>
      </c>
      <c r="CC218" s="2" t="s">
        <v>940</v>
      </c>
    </row>
    <row r="219" spans="1:81" ht="12.75">
      <c r="A219" s="14">
        <v>1363</v>
      </c>
      <c r="B219" s="13" t="s">
        <v>1168</v>
      </c>
      <c r="C219" s="13" t="s">
        <v>1355</v>
      </c>
      <c r="D219" s="13" t="s">
        <v>143</v>
      </c>
      <c r="E219" s="13" t="s">
        <v>162</v>
      </c>
      <c r="F219" s="2" t="s">
        <v>356</v>
      </c>
      <c r="G219" s="2">
        <v>2</v>
      </c>
      <c r="H219" s="2" t="s">
        <v>1652</v>
      </c>
      <c r="I219" s="2" t="s">
        <v>1645</v>
      </c>
      <c r="J219" s="10">
        <v>1.5</v>
      </c>
      <c r="K219" s="6">
        <v>3</v>
      </c>
      <c r="L219" s="13" t="s">
        <v>444</v>
      </c>
      <c r="M219" s="2" t="s">
        <v>1657</v>
      </c>
      <c r="N219" s="13" t="s">
        <v>1640</v>
      </c>
      <c r="O219" s="13" t="s">
        <v>2</v>
      </c>
      <c r="P219" s="2" t="s">
        <v>1408</v>
      </c>
      <c r="Q219" s="10">
        <v>1.5</v>
      </c>
      <c r="T219" s="20">
        <v>54</v>
      </c>
      <c r="U219" s="20">
        <v>0</v>
      </c>
      <c r="V219" s="20">
        <v>0</v>
      </c>
      <c r="W219" s="48">
        <f t="shared" si="141"/>
        <v>54</v>
      </c>
      <c r="X219" s="48">
        <f t="shared" si="142"/>
        <v>36</v>
      </c>
      <c r="Z219" s="24">
        <f t="shared" si="143"/>
        <v>3</v>
      </c>
      <c r="AA219">
        <v>36</v>
      </c>
      <c r="AB219">
        <v>0</v>
      </c>
      <c r="AC219">
        <v>0</v>
      </c>
      <c r="AD219" s="48">
        <f t="shared" si="144"/>
        <v>36</v>
      </c>
      <c r="AH219" s="24">
        <f t="shared" si="145"/>
        <v>4.5</v>
      </c>
      <c r="AI219">
        <v>3</v>
      </c>
      <c r="AJ219">
        <v>0</v>
      </c>
      <c r="AK219">
        <v>0</v>
      </c>
      <c r="AL219" s="6">
        <f t="shared" si="146"/>
        <v>3</v>
      </c>
      <c r="AM219" s="24"/>
      <c r="AR219" s="37"/>
      <c r="BI219" s="48">
        <f t="shared" si="147"/>
        <v>3</v>
      </c>
      <c r="BJ219" s="39"/>
      <c r="BK219" s="39"/>
      <c r="BL219" s="22"/>
      <c r="BM219" s="37"/>
      <c r="BN219" s="37"/>
      <c r="BO219" s="39"/>
      <c r="BP219" s="48">
        <f t="shared" si="148"/>
        <v>54</v>
      </c>
      <c r="BQ219" s="48">
        <f t="shared" si="149"/>
        <v>36</v>
      </c>
      <c r="CB219">
        <f t="shared" si="150"/>
        <v>1363</v>
      </c>
      <c r="CC219" s="2" t="s">
        <v>1657</v>
      </c>
    </row>
    <row r="220" spans="1:81" ht="12.75">
      <c r="A220" s="14">
        <v>1363</v>
      </c>
      <c r="B220" s="13" t="s">
        <v>1168</v>
      </c>
      <c r="C220" s="13" t="s">
        <v>1355</v>
      </c>
      <c r="D220" s="13" t="s">
        <v>143</v>
      </c>
      <c r="E220" s="13" t="s">
        <v>162</v>
      </c>
      <c r="F220" s="2" t="s">
        <v>357</v>
      </c>
      <c r="G220" s="2">
        <v>2</v>
      </c>
      <c r="H220" s="2" t="s">
        <v>912</v>
      </c>
      <c r="I220" s="2" t="s">
        <v>938</v>
      </c>
      <c r="J220" s="10">
        <v>4</v>
      </c>
      <c r="K220" s="6">
        <v>2.9604166666666667</v>
      </c>
      <c r="L220" s="13" t="s">
        <v>444</v>
      </c>
      <c r="M220" s="2" t="s">
        <v>940</v>
      </c>
      <c r="N220" s="13" t="s">
        <v>1001</v>
      </c>
      <c r="O220" s="13" t="s">
        <v>1424</v>
      </c>
      <c r="P220" s="2" t="s">
        <v>1580</v>
      </c>
      <c r="Q220" s="10">
        <v>4</v>
      </c>
      <c r="T220" s="20">
        <v>142</v>
      </c>
      <c r="U220" s="20">
        <v>2</v>
      </c>
      <c r="V220" s="20">
        <v>0</v>
      </c>
      <c r="W220" s="48">
        <f t="shared" si="141"/>
        <v>142.1</v>
      </c>
      <c r="X220" s="48">
        <f t="shared" si="142"/>
        <v>35.525</v>
      </c>
      <c r="Z220" s="24">
        <f t="shared" si="143"/>
        <v>2.9604166666666667</v>
      </c>
      <c r="AA220">
        <v>35</v>
      </c>
      <c r="AB220">
        <v>10</v>
      </c>
      <c r="AC220">
        <v>6</v>
      </c>
      <c r="AD220" s="48">
        <f t="shared" si="144"/>
        <v>35.525</v>
      </c>
      <c r="AH220" s="24">
        <f t="shared" si="145"/>
        <v>11.841666666666667</v>
      </c>
      <c r="AL220" s="6">
        <f t="shared" si="146"/>
        <v>2.9604166666666667</v>
      </c>
      <c r="AM220" s="24"/>
      <c r="AO220">
        <v>1</v>
      </c>
      <c r="AP220">
        <v>7</v>
      </c>
      <c r="AQ220">
        <v>0</v>
      </c>
      <c r="AR220" s="37">
        <f>AO220+AP220/20+AQ220/240</f>
        <v>1.35</v>
      </c>
      <c r="BI220" s="48">
        <f t="shared" si="147"/>
        <v>2.9604166666666667</v>
      </c>
      <c r="BJ220" s="39"/>
      <c r="BK220" s="39"/>
      <c r="BL220" s="22"/>
      <c r="BM220" s="37"/>
      <c r="BN220" s="37"/>
      <c r="BO220" s="39"/>
      <c r="BP220" s="48">
        <f t="shared" si="148"/>
        <v>142.1</v>
      </c>
      <c r="BQ220" s="48">
        <f t="shared" si="149"/>
        <v>35.525</v>
      </c>
      <c r="BV220" s="48">
        <f>AR220/Z220</f>
        <v>0.4560168895144265</v>
      </c>
      <c r="CB220">
        <f t="shared" si="150"/>
        <v>1363</v>
      </c>
      <c r="CC220" s="2" t="s">
        <v>940</v>
      </c>
    </row>
    <row r="221" spans="1:81" ht="12.75">
      <c r="A221" s="14">
        <v>1363</v>
      </c>
      <c r="B221" s="13" t="s">
        <v>1168</v>
      </c>
      <c r="C221" s="13" t="s">
        <v>1355</v>
      </c>
      <c r="D221" s="13" t="s">
        <v>143</v>
      </c>
      <c r="E221" s="13" t="s">
        <v>162</v>
      </c>
      <c r="F221" s="2" t="s">
        <v>358</v>
      </c>
      <c r="G221" s="2">
        <v>2</v>
      </c>
      <c r="H221" s="2" t="s">
        <v>912</v>
      </c>
      <c r="I221" s="2" t="s">
        <v>952</v>
      </c>
      <c r="J221" s="10">
        <v>5</v>
      </c>
      <c r="K221" s="6">
        <v>1.82</v>
      </c>
      <c r="L221" s="13" t="s">
        <v>444</v>
      </c>
      <c r="M221" s="2" t="s">
        <v>940</v>
      </c>
      <c r="N221" s="13" t="s">
        <v>1001</v>
      </c>
      <c r="O221" s="13" t="s">
        <v>1424</v>
      </c>
      <c r="P221" s="2" t="s">
        <v>880</v>
      </c>
      <c r="Q221" s="10">
        <v>5</v>
      </c>
      <c r="T221" s="20">
        <v>109</v>
      </c>
      <c r="U221" s="20">
        <v>4</v>
      </c>
      <c r="V221" s="20">
        <v>0</v>
      </c>
      <c r="W221" s="48">
        <f t="shared" si="141"/>
        <v>109.2</v>
      </c>
      <c r="X221" s="48">
        <f t="shared" si="142"/>
        <v>21.84</v>
      </c>
      <c r="Z221" s="24">
        <f t="shared" si="143"/>
        <v>1.82</v>
      </c>
      <c r="AA221">
        <v>21</v>
      </c>
      <c r="AB221">
        <v>16</v>
      </c>
      <c r="AC221">
        <v>9.6</v>
      </c>
      <c r="AD221" s="48">
        <f t="shared" si="144"/>
        <v>21.84</v>
      </c>
      <c r="AH221" s="24">
        <f t="shared" si="145"/>
        <v>9.1</v>
      </c>
      <c r="AL221" s="6">
        <f t="shared" si="146"/>
        <v>1.82</v>
      </c>
      <c r="AM221" s="24"/>
      <c r="AP221">
        <v>17</v>
      </c>
      <c r="AR221" s="37">
        <f>AO221+AP221/20+AQ221/240</f>
        <v>0.85</v>
      </c>
      <c r="BI221" s="48">
        <f t="shared" si="147"/>
        <v>1.82</v>
      </c>
      <c r="BJ221" s="39"/>
      <c r="BK221" s="39"/>
      <c r="BL221" s="22"/>
      <c r="BM221" s="37"/>
      <c r="BN221" s="37"/>
      <c r="BO221" s="39"/>
      <c r="BP221" s="48">
        <f t="shared" si="148"/>
        <v>109.2</v>
      </c>
      <c r="BQ221" s="48">
        <f t="shared" si="149"/>
        <v>21.84</v>
      </c>
      <c r="BV221" s="48">
        <f>AR221/Z221</f>
        <v>0.467032967032967</v>
      </c>
      <c r="CB221">
        <f t="shared" si="150"/>
        <v>1363</v>
      </c>
      <c r="CC221" s="2" t="s">
        <v>940</v>
      </c>
    </row>
    <row r="222" spans="1:81" ht="12.75">
      <c r="A222" s="14">
        <v>1363</v>
      </c>
      <c r="B222" s="13" t="s">
        <v>1168</v>
      </c>
      <c r="C222" s="13" t="s">
        <v>1355</v>
      </c>
      <c r="D222" s="13" t="s">
        <v>143</v>
      </c>
      <c r="E222" s="13" t="s">
        <v>162</v>
      </c>
      <c r="F222" s="2" t="s">
        <v>348</v>
      </c>
      <c r="G222" s="2">
        <v>2</v>
      </c>
      <c r="H222" s="2" t="s">
        <v>557</v>
      </c>
      <c r="I222" s="2" t="s">
        <v>626</v>
      </c>
      <c r="J222" s="10">
        <v>1</v>
      </c>
      <c r="K222" s="6">
        <v>2.8</v>
      </c>
      <c r="L222" s="13" t="s">
        <v>444</v>
      </c>
      <c r="M222" s="2" t="s">
        <v>565</v>
      </c>
      <c r="N222" s="13" t="s">
        <v>526</v>
      </c>
      <c r="O222" s="13" t="s">
        <v>2</v>
      </c>
      <c r="P222" s="2" t="s">
        <v>683</v>
      </c>
      <c r="Q222" s="10">
        <v>1</v>
      </c>
      <c r="T222" s="20">
        <v>33</v>
      </c>
      <c r="U222" s="20">
        <v>12</v>
      </c>
      <c r="V222" s="20">
        <v>0</v>
      </c>
      <c r="W222" s="48">
        <f t="shared" si="141"/>
        <v>33.6</v>
      </c>
      <c r="X222" s="48">
        <f t="shared" si="142"/>
        <v>33.6</v>
      </c>
      <c r="Z222" s="24">
        <f t="shared" si="143"/>
        <v>2.8000000000000003</v>
      </c>
      <c r="AA222">
        <v>33</v>
      </c>
      <c r="AB222">
        <v>12</v>
      </c>
      <c r="AC222">
        <v>0</v>
      </c>
      <c r="AD222" s="48">
        <f t="shared" si="144"/>
        <v>33.6</v>
      </c>
      <c r="AE222">
        <v>2</v>
      </c>
      <c r="AF222">
        <v>16</v>
      </c>
      <c r="AG222">
        <v>0</v>
      </c>
      <c r="AH222" s="24">
        <f t="shared" si="145"/>
        <v>2.8000000000000003</v>
      </c>
      <c r="AI222">
        <v>2</v>
      </c>
      <c r="AJ222">
        <v>16</v>
      </c>
      <c r="AK222">
        <v>0</v>
      </c>
      <c r="AL222" s="6">
        <f t="shared" si="146"/>
        <v>2.8000000000000003</v>
      </c>
      <c r="AM222" s="24"/>
      <c r="AU222" s="7"/>
      <c r="BI222" s="48">
        <f t="shared" si="147"/>
        <v>2.8000000000000003</v>
      </c>
      <c r="BJ222" s="39"/>
      <c r="BK222" s="39"/>
      <c r="BL222" s="22"/>
      <c r="BM222" s="37"/>
      <c r="BN222" s="37"/>
      <c r="BO222" s="39"/>
      <c r="BP222" s="48">
        <f t="shared" si="148"/>
        <v>33.6</v>
      </c>
      <c r="BQ222" s="48">
        <f t="shared" si="149"/>
        <v>33.6</v>
      </c>
      <c r="BV222" s="48"/>
      <c r="CB222">
        <f t="shared" si="150"/>
        <v>1363</v>
      </c>
      <c r="CC222" s="2" t="s">
        <v>565</v>
      </c>
    </row>
    <row r="223" spans="1:81" ht="12.75">
      <c r="A223" s="14">
        <v>1363</v>
      </c>
      <c r="B223" s="13" t="s">
        <v>1168</v>
      </c>
      <c r="C223" s="13" t="s">
        <v>1355</v>
      </c>
      <c r="D223" s="13" t="s">
        <v>143</v>
      </c>
      <c r="E223" s="13" t="s">
        <v>162</v>
      </c>
      <c r="F223" s="2" t="s">
        <v>349</v>
      </c>
      <c r="G223" s="2">
        <v>2</v>
      </c>
      <c r="H223" s="2" t="s">
        <v>2</v>
      </c>
      <c r="I223" s="2" t="s">
        <v>1455</v>
      </c>
      <c r="J223" s="10">
        <v>1</v>
      </c>
      <c r="K223" s="6">
        <v>1.125</v>
      </c>
      <c r="L223" s="13" t="s">
        <v>444</v>
      </c>
      <c r="M223" s="2" t="s">
        <v>1464</v>
      </c>
      <c r="N223" s="13" t="s">
        <v>1424</v>
      </c>
      <c r="O223" s="13" t="s">
        <v>1424</v>
      </c>
      <c r="P223" s="2" t="s">
        <v>1565</v>
      </c>
      <c r="Q223" s="10">
        <v>1</v>
      </c>
      <c r="T223" s="20">
        <v>13</v>
      </c>
      <c r="U223" s="20">
        <v>10</v>
      </c>
      <c r="V223" s="20">
        <v>0</v>
      </c>
      <c r="W223" s="48">
        <f t="shared" si="141"/>
        <v>13.5</v>
      </c>
      <c r="X223" s="48">
        <f t="shared" si="142"/>
        <v>13.5</v>
      </c>
      <c r="Z223" s="24">
        <f t="shared" si="143"/>
        <v>1.125</v>
      </c>
      <c r="AA223">
        <v>13</v>
      </c>
      <c r="AB223">
        <v>10</v>
      </c>
      <c r="AC223">
        <v>0</v>
      </c>
      <c r="AD223" s="48">
        <f t="shared" si="144"/>
        <v>13.5</v>
      </c>
      <c r="AE223">
        <v>1</v>
      </c>
      <c r="AF223">
        <v>2</v>
      </c>
      <c r="AG223">
        <v>6</v>
      </c>
      <c r="AH223" s="24">
        <f t="shared" si="145"/>
        <v>1.125</v>
      </c>
      <c r="AI223">
        <v>1</v>
      </c>
      <c r="AJ223">
        <v>2</v>
      </c>
      <c r="AK223">
        <v>6</v>
      </c>
      <c r="AL223" s="6">
        <f t="shared" si="146"/>
        <v>1.125</v>
      </c>
      <c r="AM223" s="24"/>
      <c r="AU223" s="7"/>
      <c r="BI223" s="48">
        <f t="shared" si="147"/>
        <v>1.125</v>
      </c>
      <c r="BJ223" s="39"/>
      <c r="BK223" s="39"/>
      <c r="BL223" s="22"/>
      <c r="BM223" s="37"/>
      <c r="BN223" s="37"/>
      <c r="BO223" s="39"/>
      <c r="BP223" s="48">
        <f t="shared" si="148"/>
        <v>13.5</v>
      </c>
      <c r="BQ223" s="48">
        <f t="shared" si="149"/>
        <v>13.5</v>
      </c>
      <c r="CB223">
        <f t="shared" si="150"/>
        <v>1363</v>
      </c>
      <c r="CC223" s="2" t="s">
        <v>1464</v>
      </c>
    </row>
    <row r="224" spans="1:81" ht="12.75">
      <c r="A224" s="14">
        <v>1363</v>
      </c>
      <c r="B224" s="13" t="s">
        <v>1168</v>
      </c>
      <c r="C224" s="13" t="s">
        <v>1355</v>
      </c>
      <c r="D224" s="13" t="s">
        <v>143</v>
      </c>
      <c r="E224" s="13" t="s">
        <v>162</v>
      </c>
      <c r="F224" s="2" t="s">
        <v>350</v>
      </c>
      <c r="G224" s="2">
        <v>2</v>
      </c>
      <c r="H224" s="2" t="s">
        <v>2</v>
      </c>
      <c r="I224" s="2" t="s">
        <v>1454</v>
      </c>
      <c r="J224" s="10">
        <v>1</v>
      </c>
      <c r="K224" s="6">
        <v>1.125</v>
      </c>
      <c r="L224" s="13" t="s">
        <v>444</v>
      </c>
      <c r="M224" s="2" t="s">
        <v>1464</v>
      </c>
      <c r="N224" s="13" t="s">
        <v>1424</v>
      </c>
      <c r="O224" s="13" t="s">
        <v>1424</v>
      </c>
      <c r="P224" s="2" t="s">
        <v>1562</v>
      </c>
      <c r="Q224" s="10">
        <v>1</v>
      </c>
      <c r="T224" s="20">
        <v>13</v>
      </c>
      <c r="U224" s="20">
        <v>10</v>
      </c>
      <c r="V224" s="20">
        <v>0</v>
      </c>
      <c r="W224" s="48">
        <f t="shared" si="141"/>
        <v>13.5</v>
      </c>
      <c r="X224" s="48">
        <f t="shared" si="142"/>
        <v>13.5</v>
      </c>
      <c r="Z224" s="24">
        <f t="shared" si="143"/>
        <v>1.125</v>
      </c>
      <c r="AA224">
        <v>13</v>
      </c>
      <c r="AB224">
        <v>10</v>
      </c>
      <c r="AC224">
        <v>10</v>
      </c>
      <c r="AD224" s="48">
        <f t="shared" si="144"/>
        <v>13.541666666666666</v>
      </c>
      <c r="AE224">
        <v>1</v>
      </c>
      <c r="AF224">
        <v>2</v>
      </c>
      <c r="AG224">
        <v>6</v>
      </c>
      <c r="AH224" s="24">
        <f t="shared" si="145"/>
        <v>1.125</v>
      </c>
      <c r="AI224">
        <v>1</v>
      </c>
      <c r="AJ224">
        <v>2</v>
      </c>
      <c r="AK224">
        <v>6</v>
      </c>
      <c r="AL224" s="6">
        <f t="shared" si="146"/>
        <v>1.125</v>
      </c>
      <c r="AM224" s="24"/>
      <c r="AU224" s="7"/>
      <c r="BI224" s="48">
        <f t="shared" si="147"/>
        <v>1.125</v>
      </c>
      <c r="BJ224" s="39"/>
      <c r="BK224" s="39"/>
      <c r="BL224" s="22"/>
      <c r="BM224" s="37"/>
      <c r="BN224" s="37"/>
      <c r="BO224" s="39"/>
      <c r="BP224" s="48">
        <f t="shared" si="148"/>
        <v>13.5</v>
      </c>
      <c r="BQ224" s="48">
        <f t="shared" si="149"/>
        <v>13.5</v>
      </c>
      <c r="CB224">
        <f t="shared" si="150"/>
        <v>1363</v>
      </c>
      <c r="CC224" s="2" t="s">
        <v>1464</v>
      </c>
    </row>
    <row r="225" spans="1:81" ht="12.75">
      <c r="A225" s="14"/>
      <c r="E225" s="2"/>
      <c r="F225" s="2"/>
      <c r="G225" s="2"/>
      <c r="M225" s="2"/>
      <c r="AD225" s="48"/>
      <c r="AM225" s="24"/>
      <c r="BI225" s="48"/>
      <c r="BJ225" s="39"/>
      <c r="BK225" s="39"/>
      <c r="BL225" s="22"/>
      <c r="BM225" s="37"/>
      <c r="BN225" s="37"/>
      <c r="BO225" s="39"/>
      <c r="BP225" s="48"/>
      <c r="BQ225" s="48"/>
      <c r="CC225" s="2"/>
    </row>
    <row r="226" spans="1:81" ht="12.75">
      <c r="A226" s="14">
        <v>1364</v>
      </c>
      <c r="B226" s="13" t="s">
        <v>1159</v>
      </c>
      <c r="E226" s="13"/>
      <c r="F226" s="2"/>
      <c r="G226" s="2"/>
      <c r="M226" s="2"/>
      <c r="W226" s="48"/>
      <c r="X226" s="48"/>
      <c r="AD226" s="48"/>
      <c r="AM226" s="24"/>
      <c r="AU226" s="7"/>
      <c r="BI226" s="48"/>
      <c r="BJ226" s="39"/>
      <c r="BK226" s="39"/>
      <c r="BL226" s="22"/>
      <c r="BM226" s="37"/>
      <c r="BN226" s="37"/>
      <c r="BO226" s="39"/>
      <c r="BP226" s="48"/>
      <c r="BQ226" s="48"/>
      <c r="CB226">
        <f>1*A226</f>
        <v>1364</v>
      </c>
      <c r="CC226" s="13" t="s">
        <v>1159</v>
      </c>
    </row>
    <row r="227" spans="1:81" ht="12.75">
      <c r="A227" s="14"/>
      <c r="E227" s="13"/>
      <c r="F227" s="2"/>
      <c r="G227" s="2"/>
      <c r="M227" s="2"/>
      <c r="W227" s="48"/>
      <c r="X227" s="48"/>
      <c r="AD227" s="48"/>
      <c r="AM227" s="24"/>
      <c r="AU227" s="7"/>
      <c r="BI227" s="48"/>
      <c r="BJ227" s="39"/>
      <c r="BK227" s="39"/>
      <c r="BL227" s="22"/>
      <c r="BM227" s="37"/>
      <c r="BN227" s="37"/>
      <c r="BO227" s="39"/>
      <c r="BP227" s="48"/>
      <c r="BQ227" s="48"/>
      <c r="CC227" s="13"/>
    </row>
    <row r="228" spans="1:81" ht="12.75">
      <c r="A228" s="14">
        <v>1365</v>
      </c>
      <c r="B228" s="13" t="s">
        <v>1159</v>
      </c>
      <c r="E228" s="13"/>
      <c r="F228" s="2"/>
      <c r="G228" s="2"/>
      <c r="M228" s="2"/>
      <c r="W228" s="48"/>
      <c r="X228" s="48"/>
      <c r="AD228" s="48"/>
      <c r="AM228" s="24"/>
      <c r="BI228" s="48"/>
      <c r="BJ228" s="39"/>
      <c r="BK228" s="39"/>
      <c r="BL228" s="22"/>
      <c r="BM228" s="37"/>
      <c r="BN228" s="37"/>
      <c r="BO228" s="39"/>
      <c r="BP228" s="48"/>
      <c r="BQ228" s="48"/>
      <c r="CB228">
        <f>1*A228</f>
        <v>1365</v>
      </c>
      <c r="CC228" s="13" t="s">
        <v>1159</v>
      </c>
    </row>
    <row r="229" spans="1:81" ht="12.75">
      <c r="A229" s="14"/>
      <c r="E229" s="2"/>
      <c r="F229" s="2"/>
      <c r="G229" s="2"/>
      <c r="M229" s="2"/>
      <c r="W229" s="48"/>
      <c r="X229" s="48"/>
      <c r="AD229" s="48"/>
      <c r="AM229" s="24"/>
      <c r="BI229" s="48"/>
      <c r="BJ229" s="39"/>
      <c r="BK229" s="39"/>
      <c r="BL229" s="22"/>
      <c r="BM229" s="37"/>
      <c r="BN229" s="37"/>
      <c r="BO229" s="39"/>
      <c r="BP229" s="48"/>
      <c r="BQ229" s="48"/>
      <c r="CC229" s="13"/>
    </row>
    <row r="230" spans="1:81" ht="12.75">
      <c r="A230" s="14">
        <v>1366</v>
      </c>
      <c r="B230" s="13" t="s">
        <v>1081</v>
      </c>
      <c r="C230" s="13" t="s">
        <v>1355</v>
      </c>
      <c r="D230" s="13" t="s">
        <v>144</v>
      </c>
      <c r="E230" s="13" t="s">
        <v>154</v>
      </c>
      <c r="F230" s="2" t="s">
        <v>359</v>
      </c>
      <c r="G230" s="2">
        <v>1</v>
      </c>
      <c r="H230" s="2" t="s">
        <v>912</v>
      </c>
      <c r="I230" s="2" t="s">
        <v>594</v>
      </c>
      <c r="J230" s="10">
        <v>5</v>
      </c>
      <c r="K230" s="6">
        <v>10.5</v>
      </c>
      <c r="L230" s="13" t="s">
        <v>444</v>
      </c>
      <c r="M230" s="2" t="s">
        <v>914</v>
      </c>
      <c r="N230" s="13" t="s">
        <v>1371</v>
      </c>
      <c r="O230" s="13" t="s">
        <v>1206</v>
      </c>
      <c r="P230" s="2" t="s">
        <v>1593</v>
      </c>
      <c r="Q230" s="10">
        <v>5</v>
      </c>
      <c r="W230" s="48">
        <v>630</v>
      </c>
      <c r="X230" s="48">
        <v>126</v>
      </c>
      <c r="Z230" s="24">
        <v>10.5</v>
      </c>
      <c r="AA230">
        <v>126</v>
      </c>
      <c r="AB230">
        <v>0</v>
      </c>
      <c r="AC230">
        <v>0</v>
      </c>
      <c r="AD230" s="48">
        <v>126</v>
      </c>
      <c r="AH230" s="24">
        <v>52.5</v>
      </c>
      <c r="AI230">
        <v>10</v>
      </c>
      <c r="AL230" s="6">
        <v>10.5</v>
      </c>
      <c r="AS230" s="6">
        <v>10.5</v>
      </c>
      <c r="BI230" s="48">
        <v>10.5</v>
      </c>
      <c r="BJ230" s="39"/>
      <c r="BK230" s="39"/>
      <c r="BL230" s="22"/>
      <c r="BM230" s="37"/>
      <c r="BN230" s="37"/>
      <c r="BO230" s="39"/>
      <c r="BP230" s="37">
        <v>630</v>
      </c>
      <c r="BQ230" s="48">
        <v>126</v>
      </c>
      <c r="CB230">
        <v>1366</v>
      </c>
      <c r="CC230" s="2" t="s">
        <v>914</v>
      </c>
    </row>
    <row r="231" spans="1:81" ht="12.75">
      <c r="A231" s="14">
        <v>1366</v>
      </c>
      <c r="B231" s="13" t="s">
        <v>1081</v>
      </c>
      <c r="C231" s="13" t="s">
        <v>1355</v>
      </c>
      <c r="D231" s="13" t="s">
        <v>144</v>
      </c>
      <c r="E231" s="13" t="s">
        <v>154</v>
      </c>
      <c r="F231" s="2" t="s">
        <v>360</v>
      </c>
      <c r="G231" s="2">
        <v>1</v>
      </c>
      <c r="H231" s="2" t="s">
        <v>912</v>
      </c>
      <c r="I231" s="2" t="s">
        <v>597</v>
      </c>
      <c r="J231" s="10">
        <v>5</v>
      </c>
      <c r="K231" s="6">
        <v>10.5</v>
      </c>
      <c r="L231" s="13" t="s">
        <v>444</v>
      </c>
      <c r="M231" s="2" t="s">
        <v>916</v>
      </c>
      <c r="N231" s="13" t="s">
        <v>1371</v>
      </c>
      <c r="O231" s="13" t="s">
        <v>485</v>
      </c>
      <c r="P231" s="2" t="s">
        <v>1593</v>
      </c>
      <c r="Q231" s="10">
        <v>5</v>
      </c>
      <c r="W231" s="48">
        <f>1260/2</f>
        <v>630</v>
      </c>
      <c r="X231" s="48">
        <f aca="true" t="shared" si="151" ref="X231:X236">W231/Q231</f>
        <v>126</v>
      </c>
      <c r="Z231" s="24">
        <f aca="true" t="shared" si="152" ref="Z231:Z236">X231/12</f>
        <v>10.5</v>
      </c>
      <c r="AA231">
        <v>126</v>
      </c>
      <c r="AB231">
        <v>0</v>
      </c>
      <c r="AC231">
        <v>0</v>
      </c>
      <c r="AD231" s="48">
        <f>AA231+AB231/20+AC231/240</f>
        <v>126</v>
      </c>
      <c r="AH231" s="24">
        <f aca="true" t="shared" si="153" ref="AH231:AH236">Q231*Z231</f>
        <v>52.5</v>
      </c>
      <c r="AI231">
        <v>10</v>
      </c>
      <c r="AL231" s="6">
        <f aca="true" t="shared" si="154" ref="AL231:AL236">1*Z231</f>
        <v>10.5</v>
      </c>
      <c r="AM231" s="24"/>
      <c r="AS231" s="6">
        <v>10.5</v>
      </c>
      <c r="BI231" s="48">
        <f aca="true" t="shared" si="155" ref="BI231:BI236">AL231+BH231</f>
        <v>10.5</v>
      </c>
      <c r="BJ231" s="39"/>
      <c r="BK231" s="39"/>
      <c r="BL231" s="22"/>
      <c r="BM231" s="37"/>
      <c r="BN231" s="37"/>
      <c r="BO231" s="39"/>
      <c r="BP231" s="48">
        <f aca="true" t="shared" si="156" ref="BP231:BP236">BQ231*Q231</f>
        <v>630</v>
      </c>
      <c r="BQ231" s="48">
        <f aca="true" t="shared" si="157" ref="BQ231:BQ236">(BI231+BN231/Q231)*12</f>
        <v>126</v>
      </c>
      <c r="CB231">
        <f aca="true" t="shared" si="158" ref="CB231:CB236">1*A231</f>
        <v>1366</v>
      </c>
      <c r="CC231" s="2" t="s">
        <v>916</v>
      </c>
    </row>
    <row r="232" spans="1:81" ht="12.75">
      <c r="A232" s="14">
        <v>1366</v>
      </c>
      <c r="B232" s="13" t="s">
        <v>1081</v>
      </c>
      <c r="C232" s="13" t="s">
        <v>1355</v>
      </c>
      <c r="D232" s="13" t="s">
        <v>144</v>
      </c>
      <c r="E232" s="13" t="s">
        <v>154</v>
      </c>
      <c r="F232" s="2" t="s">
        <v>366</v>
      </c>
      <c r="G232" s="2">
        <v>1</v>
      </c>
      <c r="H232" s="2" t="s">
        <v>943</v>
      </c>
      <c r="I232" s="2" t="s">
        <v>1342</v>
      </c>
      <c r="J232" s="10">
        <v>1</v>
      </c>
      <c r="K232" s="6">
        <v>8.5</v>
      </c>
      <c r="L232" s="13" t="s">
        <v>444</v>
      </c>
      <c r="M232" s="2" t="s">
        <v>1307</v>
      </c>
      <c r="N232" s="13" t="s">
        <v>1371</v>
      </c>
      <c r="O232" s="13" t="s">
        <v>1284</v>
      </c>
      <c r="P232" s="2" t="s">
        <v>1593</v>
      </c>
      <c r="Q232" s="10">
        <v>1</v>
      </c>
      <c r="T232" s="20">
        <v>102</v>
      </c>
      <c r="U232" s="20">
        <v>0</v>
      </c>
      <c r="V232" s="20">
        <v>0</v>
      </c>
      <c r="W232" s="48">
        <f>T232+U232/20+V232/240</f>
        <v>102</v>
      </c>
      <c r="X232" s="48">
        <f t="shared" si="151"/>
        <v>102</v>
      </c>
      <c r="Z232" s="24">
        <f t="shared" si="152"/>
        <v>8.5</v>
      </c>
      <c r="AA232">
        <v>102</v>
      </c>
      <c r="AB232">
        <v>0</v>
      </c>
      <c r="AC232">
        <v>0</v>
      </c>
      <c r="AD232" s="48">
        <f>AA232+AB232/20+AC232/240</f>
        <v>102</v>
      </c>
      <c r="AE232">
        <v>8</v>
      </c>
      <c r="AF232">
        <v>10</v>
      </c>
      <c r="AG232">
        <v>0</v>
      </c>
      <c r="AH232" s="24">
        <f t="shared" si="153"/>
        <v>8.5</v>
      </c>
      <c r="AI232">
        <v>8</v>
      </c>
      <c r="AL232" s="6">
        <f t="shared" si="154"/>
        <v>8.5</v>
      </c>
      <c r="AM232" s="24"/>
      <c r="AS232" s="6">
        <v>8.5</v>
      </c>
      <c r="AZ232" s="7"/>
      <c r="BI232" s="48">
        <f t="shared" si="155"/>
        <v>8.5</v>
      </c>
      <c r="BJ232" s="39"/>
      <c r="BK232" s="39"/>
      <c r="BL232" s="22"/>
      <c r="BM232" s="37"/>
      <c r="BN232" s="37"/>
      <c r="BO232" s="39"/>
      <c r="BP232" s="48">
        <f t="shared" si="156"/>
        <v>102</v>
      </c>
      <c r="BQ232" s="48">
        <f t="shared" si="157"/>
        <v>102</v>
      </c>
      <c r="CB232">
        <f t="shared" si="158"/>
        <v>1366</v>
      </c>
      <c r="CC232" s="2" t="s">
        <v>1307</v>
      </c>
    </row>
    <row r="233" spans="1:81" ht="12.75">
      <c r="A233" s="14">
        <v>1366</v>
      </c>
      <c r="B233" s="13" t="s">
        <v>1081</v>
      </c>
      <c r="C233" s="13" t="s">
        <v>1355</v>
      </c>
      <c r="D233" s="13" t="s">
        <v>144</v>
      </c>
      <c r="E233" s="13" t="s">
        <v>154</v>
      </c>
      <c r="F233" s="2" t="s">
        <v>367</v>
      </c>
      <c r="G233" s="2">
        <v>1</v>
      </c>
      <c r="H233" s="2" t="s">
        <v>912</v>
      </c>
      <c r="I233" s="2" t="s">
        <v>618</v>
      </c>
      <c r="J233" s="10">
        <v>1</v>
      </c>
      <c r="K233" s="6">
        <v>10.5</v>
      </c>
      <c r="L233" s="13" t="s">
        <v>444</v>
      </c>
      <c r="M233" s="2" t="s">
        <v>916</v>
      </c>
      <c r="N233" s="13" t="s">
        <v>1371</v>
      </c>
      <c r="O233" s="13" t="s">
        <v>485</v>
      </c>
      <c r="P233" s="2" t="s">
        <v>1593</v>
      </c>
      <c r="Q233" s="10">
        <v>1</v>
      </c>
      <c r="T233" s="20">
        <v>126</v>
      </c>
      <c r="U233" s="20">
        <v>0</v>
      </c>
      <c r="V233" s="20">
        <v>0</v>
      </c>
      <c r="W233" s="48">
        <f>T233+U233/20+V233/240</f>
        <v>126</v>
      </c>
      <c r="X233" s="48">
        <f t="shared" si="151"/>
        <v>126</v>
      </c>
      <c r="Z233" s="24">
        <f t="shared" si="152"/>
        <v>10.5</v>
      </c>
      <c r="AA233">
        <v>126</v>
      </c>
      <c r="AB233">
        <v>0</v>
      </c>
      <c r="AC233">
        <v>0</v>
      </c>
      <c r="AD233" s="48">
        <f>AA233+AB233/20+AC233/240</f>
        <v>126</v>
      </c>
      <c r="AE233">
        <v>10</v>
      </c>
      <c r="AF233">
        <v>10</v>
      </c>
      <c r="AG233">
        <v>0</v>
      </c>
      <c r="AH233" s="24">
        <f t="shared" si="153"/>
        <v>10.5</v>
      </c>
      <c r="AI233">
        <v>10</v>
      </c>
      <c r="AL233" s="6">
        <f t="shared" si="154"/>
        <v>10.5</v>
      </c>
      <c r="AM233" s="24"/>
      <c r="AS233" s="6">
        <v>10.5</v>
      </c>
      <c r="AZ233" s="7"/>
      <c r="BI233" s="48">
        <f t="shared" si="155"/>
        <v>10.5</v>
      </c>
      <c r="BJ233" s="39"/>
      <c r="BK233" s="39"/>
      <c r="BL233" s="22"/>
      <c r="BM233" s="37"/>
      <c r="BN233" s="37"/>
      <c r="BO233" s="39"/>
      <c r="BP233" s="48">
        <f t="shared" si="156"/>
        <v>126</v>
      </c>
      <c r="BQ233" s="48">
        <f t="shared" si="157"/>
        <v>126</v>
      </c>
      <c r="CB233">
        <f t="shared" si="158"/>
        <v>1366</v>
      </c>
      <c r="CC233" s="2" t="s">
        <v>916</v>
      </c>
    </row>
    <row r="234" spans="1:81" ht="12.75">
      <c r="A234" s="14">
        <v>1366</v>
      </c>
      <c r="B234" s="13" t="s">
        <v>1081</v>
      </c>
      <c r="C234" s="13" t="s">
        <v>1355</v>
      </c>
      <c r="D234" s="13" t="s">
        <v>144</v>
      </c>
      <c r="E234" s="13" t="s">
        <v>154</v>
      </c>
      <c r="F234" s="2" t="s">
        <v>368</v>
      </c>
      <c r="G234" s="2">
        <v>1</v>
      </c>
      <c r="H234" s="2" t="s">
        <v>2</v>
      </c>
      <c r="I234" s="2" t="s">
        <v>599</v>
      </c>
      <c r="J234" s="10">
        <v>4</v>
      </c>
      <c r="K234" s="6">
        <v>4.3999999999999995</v>
      </c>
      <c r="L234" s="13" t="s">
        <v>444</v>
      </c>
      <c r="M234" s="2" t="s">
        <v>538</v>
      </c>
      <c r="N234" s="13" t="s">
        <v>1397</v>
      </c>
      <c r="O234" s="13" t="s">
        <v>486</v>
      </c>
      <c r="P234" s="2" t="s">
        <v>1593</v>
      </c>
      <c r="Q234" s="10">
        <v>4</v>
      </c>
      <c r="T234" s="20">
        <v>211</v>
      </c>
      <c r="U234" s="20">
        <v>4</v>
      </c>
      <c r="V234" s="20">
        <v>0</v>
      </c>
      <c r="W234" s="48">
        <f>T234+U234/20+V234/240</f>
        <v>211.2</v>
      </c>
      <c r="X234" s="48">
        <f t="shared" si="151"/>
        <v>52.8</v>
      </c>
      <c r="Z234" s="24">
        <f t="shared" si="152"/>
        <v>4.3999999999999995</v>
      </c>
      <c r="AD234" s="48"/>
      <c r="AE234">
        <v>4</v>
      </c>
      <c r="AF234">
        <v>8</v>
      </c>
      <c r="AG234">
        <v>0</v>
      </c>
      <c r="AH234" s="24">
        <f t="shared" si="153"/>
        <v>17.599999999999998</v>
      </c>
      <c r="AL234" s="6">
        <f t="shared" si="154"/>
        <v>4.3999999999999995</v>
      </c>
      <c r="AM234" s="24"/>
      <c r="AS234" s="6">
        <v>4.3999999999999995</v>
      </c>
      <c r="BI234" s="48">
        <f t="shared" si="155"/>
        <v>4.3999999999999995</v>
      </c>
      <c r="BJ234" s="39"/>
      <c r="BK234" s="39"/>
      <c r="BL234" s="22"/>
      <c r="BM234" s="37"/>
      <c r="BN234" s="37"/>
      <c r="BO234" s="39"/>
      <c r="BP234" s="48">
        <f t="shared" si="156"/>
        <v>211.2</v>
      </c>
      <c r="BQ234" s="48">
        <f t="shared" si="157"/>
        <v>52.8</v>
      </c>
      <c r="CB234">
        <f t="shared" si="158"/>
        <v>1366</v>
      </c>
      <c r="CC234" s="2" t="s">
        <v>538</v>
      </c>
    </row>
    <row r="235" spans="1:81" ht="12.75">
      <c r="A235" s="14">
        <v>1366</v>
      </c>
      <c r="B235" s="13" t="s">
        <v>1081</v>
      </c>
      <c r="C235" s="13" t="s">
        <v>1355</v>
      </c>
      <c r="D235" s="13" t="s">
        <v>144</v>
      </c>
      <c r="E235" s="13" t="s">
        <v>154</v>
      </c>
      <c r="F235" s="2" t="s">
        <v>369</v>
      </c>
      <c r="G235" s="2">
        <v>1</v>
      </c>
      <c r="H235" s="2" t="s">
        <v>557</v>
      </c>
      <c r="I235" s="2" t="s">
        <v>642</v>
      </c>
      <c r="J235" s="10">
        <v>3</v>
      </c>
      <c r="K235" s="6">
        <v>3.5</v>
      </c>
      <c r="L235" s="13" t="s">
        <v>444</v>
      </c>
      <c r="M235" s="2" t="s">
        <v>572</v>
      </c>
      <c r="N235" s="13" t="s">
        <v>524</v>
      </c>
      <c r="O235" s="13" t="s">
        <v>1071</v>
      </c>
      <c r="P235" s="2" t="s">
        <v>1593</v>
      </c>
      <c r="Q235" s="10">
        <v>3</v>
      </c>
      <c r="T235" s="20">
        <v>126</v>
      </c>
      <c r="U235" s="20">
        <v>0</v>
      </c>
      <c r="V235" s="20">
        <v>0</v>
      </c>
      <c r="W235" s="48">
        <f>T235+U235/20+V235/240</f>
        <v>126</v>
      </c>
      <c r="X235" s="48">
        <f t="shared" si="151"/>
        <v>42</v>
      </c>
      <c r="Z235" s="24">
        <f t="shared" si="152"/>
        <v>3.5</v>
      </c>
      <c r="AD235" s="48"/>
      <c r="AE235">
        <v>3</v>
      </c>
      <c r="AF235">
        <v>10</v>
      </c>
      <c r="AG235">
        <v>0</v>
      </c>
      <c r="AH235" s="24">
        <f t="shared" si="153"/>
        <v>10.5</v>
      </c>
      <c r="AL235" s="6">
        <f t="shared" si="154"/>
        <v>3.5</v>
      </c>
      <c r="AM235" s="24"/>
      <c r="BI235" s="48">
        <f t="shared" si="155"/>
        <v>3.5</v>
      </c>
      <c r="BJ235" s="39"/>
      <c r="BK235" s="39"/>
      <c r="BL235" s="22"/>
      <c r="BM235" s="37"/>
      <c r="BN235" s="37"/>
      <c r="BO235" s="39"/>
      <c r="BP235" s="48">
        <f t="shared" si="156"/>
        <v>126</v>
      </c>
      <c r="BQ235" s="48">
        <f t="shared" si="157"/>
        <v>42</v>
      </c>
      <c r="CB235">
        <f t="shared" si="158"/>
        <v>1366</v>
      </c>
      <c r="CC235" s="2" t="s">
        <v>572</v>
      </c>
    </row>
    <row r="236" spans="1:81" ht="12.75">
      <c r="A236" s="14">
        <v>1366</v>
      </c>
      <c r="B236" s="13" t="s">
        <v>1081</v>
      </c>
      <c r="C236" s="13" t="s">
        <v>1355</v>
      </c>
      <c r="D236" s="13" t="s">
        <v>144</v>
      </c>
      <c r="E236" s="13" t="s">
        <v>154</v>
      </c>
      <c r="F236" s="2" t="s">
        <v>370</v>
      </c>
      <c r="G236" s="2">
        <v>1</v>
      </c>
      <c r="H236" s="2" t="s">
        <v>606</v>
      </c>
      <c r="I236" s="2" t="s">
        <v>553</v>
      </c>
      <c r="J236" s="10">
        <v>1</v>
      </c>
      <c r="K236" s="6">
        <v>6.3</v>
      </c>
      <c r="L236" s="13" t="s">
        <v>444</v>
      </c>
      <c r="M236" s="2" t="s">
        <v>607</v>
      </c>
      <c r="N236" s="13" t="s">
        <v>648</v>
      </c>
      <c r="O236" s="13" t="s">
        <v>2</v>
      </c>
      <c r="P236" s="2" t="s">
        <v>670</v>
      </c>
      <c r="Q236" s="10">
        <v>1</v>
      </c>
      <c r="T236" s="20">
        <v>75</v>
      </c>
      <c r="U236" s="20">
        <v>12</v>
      </c>
      <c r="V236" s="20">
        <v>0</v>
      </c>
      <c r="W236" s="48">
        <f>T236+U236/20+V236/240</f>
        <v>75.6</v>
      </c>
      <c r="X236" s="48">
        <f t="shared" si="151"/>
        <v>75.6</v>
      </c>
      <c r="Z236" s="24">
        <f t="shared" si="152"/>
        <v>6.3</v>
      </c>
      <c r="AA236">
        <v>75</v>
      </c>
      <c r="AB236">
        <v>12</v>
      </c>
      <c r="AC236">
        <v>0</v>
      </c>
      <c r="AD236" s="48">
        <f>AA236+AB236/20+AC236/240</f>
        <v>75.6</v>
      </c>
      <c r="AH236" s="24">
        <f t="shared" si="153"/>
        <v>6.3</v>
      </c>
      <c r="AL236" s="6">
        <f t="shared" si="154"/>
        <v>6.3</v>
      </c>
      <c r="AM236" s="24"/>
      <c r="BI236" s="48">
        <f t="shared" si="155"/>
        <v>6.3</v>
      </c>
      <c r="BJ236" s="39"/>
      <c r="BK236" s="39"/>
      <c r="BL236" s="22"/>
      <c r="BM236" s="37"/>
      <c r="BN236" s="37"/>
      <c r="BO236" s="39"/>
      <c r="BP236" s="48">
        <f t="shared" si="156"/>
        <v>75.6</v>
      </c>
      <c r="BQ236" s="48">
        <f t="shared" si="157"/>
        <v>75.6</v>
      </c>
      <c r="BR236" t="s">
        <v>1352</v>
      </c>
      <c r="BS236">
        <v>56</v>
      </c>
      <c r="BT236">
        <f>BU236/BS236</f>
        <v>0.1125</v>
      </c>
      <c r="BU236" s="24">
        <v>6.3</v>
      </c>
      <c r="CB236">
        <f t="shared" si="158"/>
        <v>1366</v>
      </c>
      <c r="CC236" s="2" t="s">
        <v>607</v>
      </c>
    </row>
    <row r="237" spans="1:81" ht="12.75">
      <c r="A237" s="14"/>
      <c r="E237" s="13"/>
      <c r="F237" s="2"/>
      <c r="G237" s="2"/>
      <c r="M237" s="2"/>
      <c r="W237" s="48"/>
      <c r="X237" s="48"/>
      <c r="AH237" s="24"/>
      <c r="AM237" s="24"/>
      <c r="AR237" s="37"/>
      <c r="BC237" s="7"/>
      <c r="BI237" s="48"/>
      <c r="BJ237" s="39"/>
      <c r="BK237" s="39"/>
      <c r="BL237" s="22"/>
      <c r="BM237" s="37"/>
      <c r="BN237" s="37"/>
      <c r="BO237" s="39"/>
      <c r="BP237" s="48"/>
      <c r="CC237" s="2"/>
    </row>
    <row r="238" spans="1:81" ht="12.75">
      <c r="A238" s="14">
        <v>1366</v>
      </c>
      <c r="B238" s="13" t="s">
        <v>1081</v>
      </c>
      <c r="C238" s="13" t="s">
        <v>1355</v>
      </c>
      <c r="D238" s="13" t="s">
        <v>144</v>
      </c>
      <c r="E238" s="13" t="s">
        <v>154</v>
      </c>
      <c r="F238" s="2" t="s">
        <v>371</v>
      </c>
      <c r="G238" s="2">
        <v>2</v>
      </c>
      <c r="H238" s="2" t="s">
        <v>1538</v>
      </c>
      <c r="I238" s="2" t="s">
        <v>1556</v>
      </c>
      <c r="J238" s="10">
        <v>1</v>
      </c>
      <c r="K238" s="6">
        <v>3.9375</v>
      </c>
      <c r="L238" s="13" t="s">
        <v>444</v>
      </c>
      <c r="M238" s="2" t="s">
        <v>1540</v>
      </c>
      <c r="N238" s="13" t="s">
        <v>1550</v>
      </c>
      <c r="O238" s="13" t="s">
        <v>2</v>
      </c>
      <c r="P238" s="2" t="s">
        <v>709</v>
      </c>
      <c r="Q238" s="10">
        <v>1</v>
      </c>
      <c r="T238" s="20">
        <v>47</v>
      </c>
      <c r="U238" s="20">
        <v>5</v>
      </c>
      <c r="V238" s="20">
        <v>0</v>
      </c>
      <c r="W238" s="48">
        <f aca="true" t="shared" si="159" ref="W238:W245">T238+U238/20+V238/240</f>
        <v>47.25</v>
      </c>
      <c r="X238" s="48">
        <f aca="true" t="shared" si="160" ref="X238:X245">W238/Q238</f>
        <v>47.25</v>
      </c>
      <c r="Z238" s="24">
        <f aca="true" t="shared" si="161" ref="Z238:Z245">X238/12</f>
        <v>3.9375</v>
      </c>
      <c r="AA238">
        <v>47</v>
      </c>
      <c r="AB238">
        <v>5</v>
      </c>
      <c r="AC238">
        <v>0</v>
      </c>
      <c r="AD238" s="48">
        <f aca="true" t="shared" si="162" ref="AD238:AD245">AA238+AB238/20+AC238/240</f>
        <v>47.25</v>
      </c>
      <c r="AE238">
        <v>3</v>
      </c>
      <c r="AF238">
        <v>18</v>
      </c>
      <c r="AG238">
        <v>9</v>
      </c>
      <c r="AH238" s="24">
        <f aca="true" t="shared" si="163" ref="AH238:AH245">Q238*Z238</f>
        <v>3.9375</v>
      </c>
      <c r="AI238">
        <v>3</v>
      </c>
      <c r="AJ238">
        <v>18</v>
      </c>
      <c r="AK238">
        <v>9</v>
      </c>
      <c r="AL238" s="6">
        <f aca="true" t="shared" si="164" ref="AL238:AL245">1*Z238</f>
        <v>3.9375</v>
      </c>
      <c r="AM238" s="24"/>
      <c r="AR238" s="37"/>
      <c r="AV238" s="6">
        <v>3.9375</v>
      </c>
      <c r="BC238" s="7"/>
      <c r="BI238" s="48">
        <f aca="true" t="shared" si="165" ref="BI238:BI245">AL238+BH238</f>
        <v>3.9375</v>
      </c>
      <c r="BJ238" s="39"/>
      <c r="BK238" s="39"/>
      <c r="BL238" s="22"/>
      <c r="BM238" s="37"/>
      <c r="BN238" s="37"/>
      <c r="BO238" s="39"/>
      <c r="BP238" s="48">
        <f aca="true" t="shared" si="166" ref="BP238:BP245">BQ238*Q238</f>
        <v>47.25</v>
      </c>
      <c r="BQ238" s="48">
        <f aca="true" t="shared" si="167" ref="BQ238:BQ245">(BI238+BN238/Q238)*12</f>
        <v>47.25</v>
      </c>
      <c r="CB238">
        <f aca="true" t="shared" si="168" ref="CB238:CB245">1*A238</f>
        <v>1366</v>
      </c>
      <c r="CC238" s="2" t="s">
        <v>1540</v>
      </c>
    </row>
    <row r="239" spans="1:81" ht="12.75">
      <c r="A239" s="14">
        <v>1366</v>
      </c>
      <c r="B239" s="13" t="s">
        <v>1081</v>
      </c>
      <c r="C239" s="13" t="s">
        <v>1355</v>
      </c>
      <c r="D239" s="13" t="s">
        <v>144</v>
      </c>
      <c r="E239" s="13" t="s">
        <v>154</v>
      </c>
      <c r="F239" s="2" t="s">
        <v>372</v>
      </c>
      <c r="G239" s="2">
        <v>2</v>
      </c>
      <c r="H239" s="2" t="s">
        <v>1082</v>
      </c>
      <c r="I239" s="2" t="s">
        <v>502</v>
      </c>
      <c r="J239" s="10">
        <v>1</v>
      </c>
      <c r="K239" s="6">
        <v>4.8374999999999995</v>
      </c>
      <c r="L239" s="13" t="s">
        <v>444</v>
      </c>
      <c r="M239" s="2" t="s">
        <v>1084</v>
      </c>
      <c r="N239" s="13" t="s">
        <v>1120</v>
      </c>
      <c r="O239" s="13" t="s">
        <v>470</v>
      </c>
      <c r="P239" s="2" t="s">
        <v>679</v>
      </c>
      <c r="Q239" s="10">
        <v>1</v>
      </c>
      <c r="T239" s="20">
        <v>58</v>
      </c>
      <c r="U239" s="20">
        <v>1</v>
      </c>
      <c r="V239" s="20">
        <v>0</v>
      </c>
      <c r="W239" s="48">
        <f t="shared" si="159"/>
        <v>58.05</v>
      </c>
      <c r="X239" s="48">
        <f t="shared" si="160"/>
        <v>58.05</v>
      </c>
      <c r="Z239" s="24">
        <f t="shared" si="161"/>
        <v>4.8374999999999995</v>
      </c>
      <c r="AA239">
        <v>58</v>
      </c>
      <c r="AB239">
        <v>1</v>
      </c>
      <c r="AC239">
        <v>0</v>
      </c>
      <c r="AD239" s="48">
        <f t="shared" si="162"/>
        <v>58.05</v>
      </c>
      <c r="AH239" s="24">
        <f t="shared" si="163"/>
        <v>4.8374999999999995</v>
      </c>
      <c r="AL239" s="6">
        <f t="shared" si="164"/>
        <v>4.8374999999999995</v>
      </c>
      <c r="AM239" s="24"/>
      <c r="AR239" s="37"/>
      <c r="AV239" s="6">
        <v>4.8374999999999995</v>
      </c>
      <c r="BC239" s="7"/>
      <c r="BI239" s="48">
        <f t="shared" si="165"/>
        <v>4.8374999999999995</v>
      </c>
      <c r="BJ239" s="39"/>
      <c r="BK239" s="39"/>
      <c r="BL239" s="22"/>
      <c r="BM239" s="37"/>
      <c r="BN239" s="37"/>
      <c r="BO239" s="39"/>
      <c r="BP239" s="48">
        <f t="shared" si="166"/>
        <v>58.05</v>
      </c>
      <c r="BQ239" s="48">
        <f t="shared" si="167"/>
        <v>58.05</v>
      </c>
      <c r="BR239" t="s">
        <v>1352</v>
      </c>
      <c r="BS239">
        <v>43</v>
      </c>
      <c r="BT239" s="48">
        <f>BU239/BS239</f>
        <v>0.11249999999999999</v>
      </c>
      <c r="BU239" s="24">
        <v>4.8374999999999995</v>
      </c>
      <c r="CB239">
        <f t="shared" si="168"/>
        <v>1366</v>
      </c>
      <c r="CC239" s="2" t="s">
        <v>1084</v>
      </c>
    </row>
    <row r="240" spans="1:81" ht="12.75">
      <c r="A240" s="14">
        <v>1366</v>
      </c>
      <c r="B240" s="13" t="s">
        <v>1081</v>
      </c>
      <c r="C240" s="13" t="s">
        <v>1355</v>
      </c>
      <c r="D240" s="13" t="s">
        <v>144</v>
      </c>
      <c r="E240" s="13" t="s">
        <v>154</v>
      </c>
      <c r="F240" s="2" t="s">
        <v>373</v>
      </c>
      <c r="G240" s="2">
        <v>2</v>
      </c>
      <c r="H240" s="2" t="s">
        <v>1082</v>
      </c>
      <c r="I240" s="2" t="s">
        <v>1328</v>
      </c>
      <c r="J240" s="10">
        <v>1</v>
      </c>
      <c r="K240" s="6">
        <v>4.8374999999999995</v>
      </c>
      <c r="L240" s="13" t="s">
        <v>444</v>
      </c>
      <c r="M240" s="2" t="s">
        <v>1091</v>
      </c>
      <c r="N240" s="13" t="s">
        <v>1120</v>
      </c>
      <c r="O240" s="13" t="s">
        <v>1283</v>
      </c>
      <c r="P240" s="2" t="s">
        <v>679</v>
      </c>
      <c r="Q240" s="10">
        <v>1</v>
      </c>
      <c r="T240" s="20">
        <v>58</v>
      </c>
      <c r="U240" s="20">
        <v>1</v>
      </c>
      <c r="V240" s="20">
        <v>0</v>
      </c>
      <c r="W240" s="48">
        <f t="shared" si="159"/>
        <v>58.05</v>
      </c>
      <c r="X240" s="48">
        <f t="shared" si="160"/>
        <v>58.05</v>
      </c>
      <c r="Z240" s="24">
        <f t="shared" si="161"/>
        <v>4.8374999999999995</v>
      </c>
      <c r="AA240">
        <v>58</v>
      </c>
      <c r="AB240">
        <v>1</v>
      </c>
      <c r="AC240">
        <v>0</v>
      </c>
      <c r="AD240" s="48">
        <f t="shared" si="162"/>
        <v>58.05</v>
      </c>
      <c r="AH240" s="24">
        <f t="shared" si="163"/>
        <v>4.8374999999999995</v>
      </c>
      <c r="AL240" s="6">
        <f t="shared" si="164"/>
        <v>4.8374999999999995</v>
      </c>
      <c r="AM240" s="24"/>
      <c r="AR240" s="37"/>
      <c r="AV240" s="6">
        <v>4.8374999999999995</v>
      </c>
      <c r="BI240" s="48">
        <f t="shared" si="165"/>
        <v>4.8374999999999995</v>
      </c>
      <c r="BJ240" s="39"/>
      <c r="BK240" s="39"/>
      <c r="BL240" s="22"/>
      <c r="BM240" s="37"/>
      <c r="BN240" s="37"/>
      <c r="BO240" s="39"/>
      <c r="BP240" s="48">
        <f t="shared" si="166"/>
        <v>58.05</v>
      </c>
      <c r="BQ240" s="48">
        <f t="shared" si="167"/>
        <v>58.05</v>
      </c>
      <c r="BR240" t="s">
        <v>1352</v>
      </c>
      <c r="BS240">
        <v>43</v>
      </c>
      <c r="BT240" s="48">
        <f>BU240/BS240</f>
        <v>0.11249999999999999</v>
      </c>
      <c r="BU240" s="24">
        <v>4.8374999999999995</v>
      </c>
      <c r="CB240">
        <f t="shared" si="168"/>
        <v>1366</v>
      </c>
      <c r="CC240" s="2" t="s">
        <v>1091</v>
      </c>
    </row>
    <row r="241" spans="1:81" ht="12.75">
      <c r="A241" s="14">
        <v>1366</v>
      </c>
      <c r="B241" s="13" t="s">
        <v>1081</v>
      </c>
      <c r="C241" s="13" t="s">
        <v>1355</v>
      </c>
      <c r="D241" s="13" t="s">
        <v>144</v>
      </c>
      <c r="E241" s="13" t="s">
        <v>154</v>
      </c>
      <c r="F241" s="2" t="s">
        <v>361</v>
      </c>
      <c r="G241" s="2">
        <v>2</v>
      </c>
      <c r="H241" s="2" t="s">
        <v>557</v>
      </c>
      <c r="I241" s="2" t="s">
        <v>1338</v>
      </c>
      <c r="J241" s="10">
        <v>1</v>
      </c>
      <c r="K241" s="6">
        <v>3.8</v>
      </c>
      <c r="L241" s="13" t="s">
        <v>444</v>
      </c>
      <c r="M241" s="2" t="s">
        <v>576</v>
      </c>
      <c r="N241" s="13" t="s">
        <v>524</v>
      </c>
      <c r="O241" s="13" t="s">
        <v>1280</v>
      </c>
      <c r="P241" s="2" t="s">
        <v>679</v>
      </c>
      <c r="Q241" s="10">
        <v>1</v>
      </c>
      <c r="T241" s="20">
        <v>45</v>
      </c>
      <c r="U241" s="20">
        <v>12</v>
      </c>
      <c r="V241" s="20">
        <v>0</v>
      </c>
      <c r="W241" s="48">
        <f t="shared" si="159"/>
        <v>45.6</v>
      </c>
      <c r="X241" s="48">
        <f t="shared" si="160"/>
        <v>45.6</v>
      </c>
      <c r="Z241" s="24">
        <f t="shared" si="161"/>
        <v>3.8000000000000003</v>
      </c>
      <c r="AA241">
        <v>45</v>
      </c>
      <c r="AB241">
        <v>12</v>
      </c>
      <c r="AC241">
        <v>0</v>
      </c>
      <c r="AD241" s="48">
        <f t="shared" si="162"/>
        <v>45.6</v>
      </c>
      <c r="AE241">
        <v>3</v>
      </c>
      <c r="AF241">
        <v>16</v>
      </c>
      <c r="AG241">
        <v>0</v>
      </c>
      <c r="AH241" s="24">
        <f t="shared" si="163"/>
        <v>3.8000000000000003</v>
      </c>
      <c r="AI241">
        <v>3</v>
      </c>
      <c r="AJ241">
        <v>16</v>
      </c>
      <c r="AK241">
        <v>0</v>
      </c>
      <c r="AL241" s="6">
        <f t="shared" si="164"/>
        <v>3.8000000000000003</v>
      </c>
      <c r="AM241" s="24"/>
      <c r="AR241" s="37"/>
      <c r="AT241" s="7"/>
      <c r="AV241" s="6">
        <v>3.8</v>
      </c>
      <c r="BI241" s="48">
        <f t="shared" si="165"/>
        <v>3.8000000000000003</v>
      </c>
      <c r="BJ241" s="39"/>
      <c r="BK241" s="39"/>
      <c r="BL241" s="22"/>
      <c r="BM241" s="37"/>
      <c r="BN241" s="37"/>
      <c r="BO241" s="39"/>
      <c r="BP241" s="48">
        <f t="shared" si="166"/>
        <v>45.6</v>
      </c>
      <c r="BQ241" s="48">
        <f t="shared" si="167"/>
        <v>45.6</v>
      </c>
      <c r="CB241">
        <f t="shared" si="168"/>
        <v>1366</v>
      </c>
      <c r="CC241" s="2" t="s">
        <v>576</v>
      </c>
    </row>
    <row r="242" spans="1:81" ht="12.75">
      <c r="A242" s="14">
        <v>1366</v>
      </c>
      <c r="B242" s="13" t="s">
        <v>1081</v>
      </c>
      <c r="C242" s="13" t="s">
        <v>1355</v>
      </c>
      <c r="D242" s="13" t="s">
        <v>144</v>
      </c>
      <c r="E242" s="13" t="s">
        <v>154</v>
      </c>
      <c r="F242" s="2" t="s">
        <v>362</v>
      </c>
      <c r="G242" s="2">
        <v>2</v>
      </c>
      <c r="H242" s="2" t="s">
        <v>912</v>
      </c>
      <c r="I242" s="2" t="s">
        <v>949</v>
      </c>
      <c r="J242" s="10">
        <v>2</v>
      </c>
      <c r="K242" s="6">
        <v>4.3</v>
      </c>
      <c r="L242" s="13" t="s">
        <v>444</v>
      </c>
      <c r="M242" s="2" t="s">
        <v>940</v>
      </c>
      <c r="N242" s="13" t="s">
        <v>1001</v>
      </c>
      <c r="O242" s="13" t="s">
        <v>1424</v>
      </c>
      <c r="P242" s="2" t="s">
        <v>1408</v>
      </c>
      <c r="Q242" s="10">
        <v>2</v>
      </c>
      <c r="T242" s="20">
        <v>103</v>
      </c>
      <c r="U242" s="20">
        <v>4</v>
      </c>
      <c r="V242" s="20">
        <v>0</v>
      </c>
      <c r="W242" s="48">
        <f t="shared" si="159"/>
        <v>103.2</v>
      </c>
      <c r="X242" s="48">
        <f t="shared" si="160"/>
        <v>51.6</v>
      </c>
      <c r="Z242" s="24">
        <f t="shared" si="161"/>
        <v>4.3</v>
      </c>
      <c r="AA242">
        <v>51</v>
      </c>
      <c r="AB242">
        <v>12</v>
      </c>
      <c r="AC242">
        <v>0</v>
      </c>
      <c r="AD242" s="48">
        <f t="shared" si="162"/>
        <v>51.6</v>
      </c>
      <c r="AH242" s="24">
        <f t="shared" si="163"/>
        <v>8.6</v>
      </c>
      <c r="AI242">
        <v>4</v>
      </c>
      <c r="AJ242">
        <v>6</v>
      </c>
      <c r="AK242">
        <v>0</v>
      </c>
      <c r="AL242" s="6">
        <f t="shared" si="164"/>
        <v>4.3</v>
      </c>
      <c r="AM242" s="24"/>
      <c r="AR242" s="37"/>
      <c r="AT242" s="7"/>
      <c r="AZ242" s="6">
        <v>4.3</v>
      </c>
      <c r="BI242" s="48">
        <f t="shared" si="165"/>
        <v>4.3</v>
      </c>
      <c r="BJ242" s="39"/>
      <c r="BK242" s="39"/>
      <c r="BL242" s="22"/>
      <c r="BM242" s="37"/>
      <c r="BN242" s="37"/>
      <c r="BO242" s="39"/>
      <c r="BP242" s="48">
        <f t="shared" si="166"/>
        <v>103.19999999999999</v>
      </c>
      <c r="BQ242" s="48">
        <f t="shared" si="167"/>
        <v>51.599999999999994</v>
      </c>
      <c r="CB242">
        <f t="shared" si="168"/>
        <v>1366</v>
      </c>
      <c r="CC242" s="2" t="s">
        <v>940</v>
      </c>
    </row>
    <row r="243" spans="1:81" ht="12.75">
      <c r="A243" s="14">
        <v>1366</v>
      </c>
      <c r="B243" s="13" t="s">
        <v>1081</v>
      </c>
      <c r="C243" s="13" t="s">
        <v>1355</v>
      </c>
      <c r="D243" s="13" t="s">
        <v>144</v>
      </c>
      <c r="E243" s="13" t="s">
        <v>154</v>
      </c>
      <c r="F243" s="2" t="s">
        <v>363</v>
      </c>
      <c r="G243" s="2">
        <v>2</v>
      </c>
      <c r="H243" s="2" t="s">
        <v>557</v>
      </c>
      <c r="I243" s="2" t="s">
        <v>604</v>
      </c>
      <c r="J243" s="10">
        <v>2</v>
      </c>
      <c r="K243" s="6">
        <v>3.75</v>
      </c>
      <c r="L243" s="13" t="s">
        <v>444</v>
      </c>
      <c r="M243" s="2" t="s">
        <v>572</v>
      </c>
      <c r="N243" s="13" t="s">
        <v>524</v>
      </c>
      <c r="O243" s="13" t="s">
        <v>1071</v>
      </c>
      <c r="P243" s="2" t="s">
        <v>1408</v>
      </c>
      <c r="Q243" s="10">
        <v>2</v>
      </c>
      <c r="T243" s="20">
        <v>90</v>
      </c>
      <c r="U243" s="20">
        <v>0</v>
      </c>
      <c r="V243" s="20">
        <v>0</v>
      </c>
      <c r="W243" s="48">
        <f t="shared" si="159"/>
        <v>90</v>
      </c>
      <c r="X243" s="48">
        <f t="shared" si="160"/>
        <v>45</v>
      </c>
      <c r="Z243" s="24">
        <f t="shared" si="161"/>
        <v>3.75</v>
      </c>
      <c r="AA243">
        <v>45</v>
      </c>
      <c r="AB243">
        <v>0</v>
      </c>
      <c r="AC243">
        <v>0</v>
      </c>
      <c r="AD243" s="48">
        <f t="shared" si="162"/>
        <v>45</v>
      </c>
      <c r="AH243" s="24">
        <f t="shared" si="163"/>
        <v>7.5</v>
      </c>
      <c r="AI243">
        <v>3</v>
      </c>
      <c r="AJ243">
        <v>15</v>
      </c>
      <c r="AK243">
        <v>0</v>
      </c>
      <c r="AL243" s="6">
        <f t="shared" si="164"/>
        <v>3.75</v>
      </c>
      <c r="AM243" s="24"/>
      <c r="AR243" s="37"/>
      <c r="AZ243" s="6">
        <v>3.75</v>
      </c>
      <c r="BI243" s="48">
        <f t="shared" si="165"/>
        <v>3.75</v>
      </c>
      <c r="BJ243" s="39"/>
      <c r="BK243" s="39"/>
      <c r="BL243" s="22"/>
      <c r="BM243" s="37"/>
      <c r="BN243" s="37"/>
      <c r="BO243" s="39"/>
      <c r="BP243" s="48">
        <f t="shared" si="166"/>
        <v>90</v>
      </c>
      <c r="BQ243" s="48">
        <f t="shared" si="167"/>
        <v>45</v>
      </c>
      <c r="CB243">
        <f t="shared" si="168"/>
        <v>1366</v>
      </c>
      <c r="CC243" s="2" t="s">
        <v>572</v>
      </c>
    </row>
    <row r="244" spans="1:81" ht="12.75">
      <c r="A244" s="14">
        <v>1366</v>
      </c>
      <c r="B244" s="13" t="s">
        <v>1081</v>
      </c>
      <c r="C244" s="13" t="s">
        <v>1355</v>
      </c>
      <c r="D244" s="13" t="s">
        <v>144</v>
      </c>
      <c r="E244" s="13" t="s">
        <v>154</v>
      </c>
      <c r="F244" s="2" t="s">
        <v>364</v>
      </c>
      <c r="G244" s="2">
        <v>2</v>
      </c>
      <c r="H244" s="2" t="s">
        <v>912</v>
      </c>
      <c r="I244" s="2" t="s">
        <v>949</v>
      </c>
      <c r="J244" s="10">
        <v>2</v>
      </c>
      <c r="K244" s="6">
        <v>3.25</v>
      </c>
      <c r="L244" s="13" t="s">
        <v>444</v>
      </c>
      <c r="M244" s="2" t="s">
        <v>940</v>
      </c>
      <c r="N244" s="13" t="s">
        <v>1001</v>
      </c>
      <c r="O244" s="13" t="s">
        <v>1424</v>
      </c>
      <c r="P244" s="2" t="s">
        <v>1580</v>
      </c>
      <c r="Q244" s="10">
        <v>2</v>
      </c>
      <c r="T244" s="20">
        <v>78</v>
      </c>
      <c r="U244" s="20">
        <v>0</v>
      </c>
      <c r="V244" s="20">
        <v>0</v>
      </c>
      <c r="W244" s="48">
        <f t="shared" si="159"/>
        <v>78</v>
      </c>
      <c r="X244" s="48">
        <f t="shared" si="160"/>
        <v>39</v>
      </c>
      <c r="Z244" s="24">
        <f t="shared" si="161"/>
        <v>3.25</v>
      </c>
      <c r="AA244">
        <v>39</v>
      </c>
      <c r="AB244">
        <v>0</v>
      </c>
      <c r="AC244">
        <v>0</v>
      </c>
      <c r="AD244" s="48">
        <f t="shared" si="162"/>
        <v>39</v>
      </c>
      <c r="AH244" s="24">
        <f t="shared" si="163"/>
        <v>6.5</v>
      </c>
      <c r="AI244">
        <v>3</v>
      </c>
      <c r="AJ244">
        <v>5</v>
      </c>
      <c r="AK244">
        <v>0</v>
      </c>
      <c r="AL244" s="6">
        <f t="shared" si="164"/>
        <v>3.25</v>
      </c>
      <c r="AM244" s="24"/>
      <c r="BC244" s="6">
        <v>3.25</v>
      </c>
      <c r="BI244" s="48">
        <f t="shared" si="165"/>
        <v>3.25</v>
      </c>
      <c r="BJ244" s="39"/>
      <c r="BK244" s="39"/>
      <c r="BL244" s="22"/>
      <c r="BM244" s="37"/>
      <c r="BN244" s="37"/>
      <c r="BO244" s="39"/>
      <c r="BP244" s="48">
        <f t="shared" si="166"/>
        <v>78</v>
      </c>
      <c r="BQ244" s="48">
        <f t="shared" si="167"/>
        <v>39</v>
      </c>
      <c r="CB244">
        <f t="shared" si="168"/>
        <v>1366</v>
      </c>
      <c r="CC244" s="2" t="s">
        <v>940</v>
      </c>
    </row>
    <row r="245" spans="1:81" ht="12.75">
      <c r="A245" s="14">
        <v>1366</v>
      </c>
      <c r="B245" s="13" t="s">
        <v>1081</v>
      </c>
      <c r="C245" s="13" t="s">
        <v>1355</v>
      </c>
      <c r="D245" s="13" t="s">
        <v>144</v>
      </c>
      <c r="E245" s="13" t="s">
        <v>154</v>
      </c>
      <c r="F245" s="2" t="s">
        <v>365</v>
      </c>
      <c r="G245" s="2">
        <v>2</v>
      </c>
      <c r="H245" s="2" t="s">
        <v>714</v>
      </c>
      <c r="I245" s="2" t="s">
        <v>724</v>
      </c>
      <c r="J245" s="10">
        <v>2</v>
      </c>
      <c r="K245" s="6">
        <v>2.5</v>
      </c>
      <c r="L245" s="13" t="s">
        <v>444</v>
      </c>
      <c r="M245" s="2" t="s">
        <v>717</v>
      </c>
      <c r="N245" s="13" t="s">
        <v>669</v>
      </c>
      <c r="O245" s="13" t="s">
        <v>1071</v>
      </c>
      <c r="P245" s="2" t="s">
        <v>1580</v>
      </c>
      <c r="Q245" s="10">
        <v>2</v>
      </c>
      <c r="T245" s="20">
        <v>60</v>
      </c>
      <c r="U245" s="20">
        <v>0</v>
      </c>
      <c r="V245" s="20">
        <v>0</v>
      </c>
      <c r="W245" s="48">
        <f t="shared" si="159"/>
        <v>60</v>
      </c>
      <c r="X245" s="48">
        <f t="shared" si="160"/>
        <v>30</v>
      </c>
      <c r="Z245" s="24">
        <f t="shared" si="161"/>
        <v>2.5</v>
      </c>
      <c r="AA245">
        <v>30</v>
      </c>
      <c r="AB245">
        <v>0</v>
      </c>
      <c r="AC245">
        <v>0</v>
      </c>
      <c r="AD245" s="48">
        <f t="shared" si="162"/>
        <v>30</v>
      </c>
      <c r="AH245" s="24">
        <f t="shared" si="163"/>
        <v>5</v>
      </c>
      <c r="AI245">
        <v>2</v>
      </c>
      <c r="AJ245">
        <v>10</v>
      </c>
      <c r="AK245">
        <v>0</v>
      </c>
      <c r="AL245" s="6">
        <f t="shared" si="164"/>
        <v>2.5</v>
      </c>
      <c r="AM245" s="24"/>
      <c r="BC245" s="6">
        <v>2.5</v>
      </c>
      <c r="BI245" s="48">
        <f t="shared" si="165"/>
        <v>2.5</v>
      </c>
      <c r="BJ245" s="39"/>
      <c r="BK245" s="39"/>
      <c r="BL245" s="22"/>
      <c r="BM245" s="37"/>
      <c r="BN245" s="37"/>
      <c r="BO245" s="39"/>
      <c r="BP245" s="48">
        <f t="shared" si="166"/>
        <v>60</v>
      </c>
      <c r="BQ245" s="48">
        <f t="shared" si="167"/>
        <v>30</v>
      </c>
      <c r="CB245">
        <f t="shared" si="168"/>
        <v>1366</v>
      </c>
      <c r="CC245" s="2" t="s">
        <v>717</v>
      </c>
    </row>
    <row r="246" spans="1:81" ht="12.75">
      <c r="A246" s="14"/>
      <c r="E246" s="13"/>
      <c r="F246" s="2"/>
      <c r="G246" s="2"/>
      <c r="M246" s="2"/>
      <c r="W246" s="48"/>
      <c r="X246" s="48"/>
      <c r="AD246" s="48"/>
      <c r="AH246" s="24"/>
      <c r="AM246" s="24"/>
      <c r="AS246" s="7"/>
      <c r="BI246" s="48"/>
      <c r="BJ246" s="39"/>
      <c r="BK246" s="39"/>
      <c r="BL246" s="22"/>
      <c r="BM246" s="37"/>
      <c r="BN246" s="37"/>
      <c r="BO246" s="39"/>
      <c r="BP246" s="48"/>
      <c r="BQ246" s="48"/>
      <c r="CC246" s="2"/>
    </row>
    <row r="247" spans="1:81" ht="12.75">
      <c r="A247" s="14">
        <v>1366</v>
      </c>
      <c r="B247" s="13" t="s">
        <v>1081</v>
      </c>
      <c r="C247" s="13" t="s">
        <v>1355</v>
      </c>
      <c r="D247" s="13" t="s">
        <v>144</v>
      </c>
      <c r="E247" s="13" t="s">
        <v>155</v>
      </c>
      <c r="F247" s="2" t="s">
        <v>374</v>
      </c>
      <c r="G247" s="2">
        <v>1</v>
      </c>
      <c r="H247" s="2" t="s">
        <v>739</v>
      </c>
      <c r="I247" s="2" t="s">
        <v>750</v>
      </c>
      <c r="J247" s="10">
        <v>2.5</v>
      </c>
      <c r="K247" s="6">
        <v>1.7</v>
      </c>
      <c r="L247" s="13" t="s">
        <v>444</v>
      </c>
      <c r="M247" s="2" t="s">
        <v>742</v>
      </c>
      <c r="N247" s="13" t="s">
        <v>752</v>
      </c>
      <c r="O247" s="13" t="s">
        <v>1424</v>
      </c>
      <c r="P247" s="2" t="s">
        <v>878</v>
      </c>
      <c r="Q247" s="10">
        <v>2.5</v>
      </c>
      <c r="T247" s="20">
        <v>51</v>
      </c>
      <c r="U247" s="20">
        <v>0</v>
      </c>
      <c r="V247" s="20">
        <v>0</v>
      </c>
      <c r="W247" s="48">
        <f aca="true" t="shared" si="169" ref="W247:W252">T247+U247/20+V247/240</f>
        <v>51</v>
      </c>
      <c r="X247" s="48">
        <f aca="true" t="shared" si="170" ref="X247:X252">W247/Q247</f>
        <v>20.4</v>
      </c>
      <c r="Z247" s="24">
        <f aca="true" t="shared" si="171" ref="Z247:Z252">X247/12</f>
        <v>1.7</v>
      </c>
      <c r="AA247">
        <v>20</v>
      </c>
      <c r="AB247">
        <v>8</v>
      </c>
      <c r="AC247">
        <v>0</v>
      </c>
      <c r="AD247" s="48">
        <f aca="true" t="shared" si="172" ref="AD247:AD252">AA247+AB247/20+AC247/240</f>
        <v>20.4</v>
      </c>
      <c r="AH247" s="24">
        <f aca="true" t="shared" si="173" ref="AH247:AH252">Q247*Z247</f>
        <v>4.25</v>
      </c>
      <c r="AI247">
        <v>1</v>
      </c>
      <c r="AJ247">
        <v>14</v>
      </c>
      <c r="AK247">
        <v>0</v>
      </c>
      <c r="AL247" s="6">
        <f aca="true" t="shared" si="174" ref="AL247:AL252">1*Z247</f>
        <v>1.7</v>
      </c>
      <c r="AM247" s="24"/>
      <c r="AR247" s="37"/>
      <c r="BC247" s="6">
        <v>1.7</v>
      </c>
      <c r="BI247" s="48">
        <f aca="true" t="shared" si="175" ref="BI247:BI252">AL247+BH247</f>
        <v>1.7</v>
      </c>
      <c r="BJ247" s="39"/>
      <c r="BK247" s="39"/>
      <c r="BL247" s="22"/>
      <c r="BM247" s="37"/>
      <c r="BN247" s="37"/>
      <c r="BO247" s="39"/>
      <c r="BP247" s="48">
        <f aca="true" t="shared" si="176" ref="BP247:BP252">BQ247*Q247</f>
        <v>51</v>
      </c>
      <c r="BQ247" s="48">
        <f aca="true" t="shared" si="177" ref="BQ247:BQ252">(BI247+BN247/Q247)*12</f>
        <v>20.4</v>
      </c>
      <c r="CB247">
        <f aca="true" t="shared" si="178" ref="CB247:CB252">1*A247</f>
        <v>1366</v>
      </c>
      <c r="CC247" s="2" t="s">
        <v>742</v>
      </c>
    </row>
    <row r="248" spans="1:81" ht="12.75">
      <c r="A248" s="14">
        <v>1366</v>
      </c>
      <c r="B248" s="13" t="s">
        <v>1081</v>
      </c>
      <c r="C248" s="13" t="s">
        <v>1355</v>
      </c>
      <c r="D248" s="13" t="s">
        <v>144</v>
      </c>
      <c r="E248" s="13" t="s">
        <v>155</v>
      </c>
      <c r="F248" s="2" t="s">
        <v>375</v>
      </c>
      <c r="G248" s="2">
        <v>1</v>
      </c>
      <c r="H248" s="2" t="s">
        <v>714</v>
      </c>
      <c r="I248" s="2" t="s">
        <v>722</v>
      </c>
      <c r="J248" s="10">
        <v>2.5</v>
      </c>
      <c r="K248" s="6">
        <v>2.1999999999999997</v>
      </c>
      <c r="L248" s="13" t="s">
        <v>444</v>
      </c>
      <c r="M248" s="2" t="s">
        <v>716</v>
      </c>
      <c r="N248" s="13" t="s">
        <v>674</v>
      </c>
      <c r="O248" s="13" t="s">
        <v>2</v>
      </c>
      <c r="P248" s="2" t="s">
        <v>880</v>
      </c>
      <c r="Q248" s="10">
        <v>2.5</v>
      </c>
      <c r="T248" s="20">
        <v>66</v>
      </c>
      <c r="U248" s="20">
        <v>0</v>
      </c>
      <c r="V248" s="20">
        <v>0</v>
      </c>
      <c r="W248" s="48">
        <f t="shared" si="169"/>
        <v>66</v>
      </c>
      <c r="X248" s="48">
        <f t="shared" si="170"/>
        <v>26.4</v>
      </c>
      <c r="Z248" s="24">
        <f t="shared" si="171"/>
        <v>2.1999999999999997</v>
      </c>
      <c r="AA248">
        <v>26</v>
      </c>
      <c r="AB248">
        <v>8</v>
      </c>
      <c r="AC248">
        <v>0</v>
      </c>
      <c r="AD248" s="48">
        <f t="shared" si="172"/>
        <v>26.4</v>
      </c>
      <c r="AH248" s="24">
        <f t="shared" si="173"/>
        <v>5.499999999999999</v>
      </c>
      <c r="AI248">
        <v>2</v>
      </c>
      <c r="AJ248">
        <v>4</v>
      </c>
      <c r="AK248">
        <v>0</v>
      </c>
      <c r="AL248" s="6">
        <f t="shared" si="174"/>
        <v>2.1999999999999997</v>
      </c>
      <c r="AM248" s="24"/>
      <c r="AR248" s="37"/>
      <c r="AZ248" s="7"/>
      <c r="BC248" s="6">
        <v>2.1999999999999997</v>
      </c>
      <c r="BI248" s="48">
        <f t="shared" si="175"/>
        <v>2.1999999999999997</v>
      </c>
      <c r="BJ248" s="39"/>
      <c r="BK248" s="39"/>
      <c r="BL248" s="22"/>
      <c r="BM248" s="37"/>
      <c r="BN248" s="37"/>
      <c r="BO248" s="39"/>
      <c r="BP248" s="48">
        <f t="shared" si="176"/>
        <v>66</v>
      </c>
      <c r="BQ248" s="48">
        <f t="shared" si="177"/>
        <v>26.4</v>
      </c>
      <c r="CB248">
        <f t="shared" si="178"/>
        <v>1366</v>
      </c>
      <c r="CC248" s="2" t="s">
        <v>716</v>
      </c>
    </row>
    <row r="249" spans="1:81" ht="12.75">
      <c r="A249" s="14">
        <v>1366</v>
      </c>
      <c r="B249" s="13" t="s">
        <v>1081</v>
      </c>
      <c r="C249" s="13" t="s">
        <v>1355</v>
      </c>
      <c r="D249" s="13" t="s">
        <v>144</v>
      </c>
      <c r="E249" s="13" t="s">
        <v>155</v>
      </c>
      <c r="F249" s="2" t="s">
        <v>376</v>
      </c>
      <c r="G249" s="2">
        <v>1</v>
      </c>
      <c r="H249" s="2" t="s">
        <v>2</v>
      </c>
      <c r="I249" s="2" t="s">
        <v>1455</v>
      </c>
      <c r="J249" s="10">
        <v>1</v>
      </c>
      <c r="K249" s="6">
        <v>1.5</v>
      </c>
      <c r="L249" s="13" t="s">
        <v>444</v>
      </c>
      <c r="M249" s="2" t="s">
        <v>1464</v>
      </c>
      <c r="N249" s="13" t="s">
        <v>1424</v>
      </c>
      <c r="O249" s="13" t="s">
        <v>1424</v>
      </c>
      <c r="P249" s="2" t="s">
        <v>1604</v>
      </c>
      <c r="Q249" s="10">
        <v>1</v>
      </c>
      <c r="T249" s="20">
        <v>18</v>
      </c>
      <c r="U249" s="20">
        <v>0</v>
      </c>
      <c r="V249" s="20">
        <v>0</v>
      </c>
      <c r="W249" s="48">
        <f t="shared" si="169"/>
        <v>18</v>
      </c>
      <c r="X249" s="48">
        <f t="shared" si="170"/>
        <v>18</v>
      </c>
      <c r="Z249" s="24">
        <f t="shared" si="171"/>
        <v>1.5</v>
      </c>
      <c r="AA249">
        <v>18</v>
      </c>
      <c r="AB249">
        <v>0</v>
      </c>
      <c r="AC249">
        <v>0</v>
      </c>
      <c r="AD249" s="48">
        <f t="shared" si="172"/>
        <v>18</v>
      </c>
      <c r="AE249">
        <v>1</v>
      </c>
      <c r="AF249">
        <v>10</v>
      </c>
      <c r="AG249">
        <v>0</v>
      </c>
      <c r="AH249" s="24">
        <f t="shared" si="173"/>
        <v>1.5</v>
      </c>
      <c r="AI249">
        <v>1</v>
      </c>
      <c r="AJ249">
        <v>10</v>
      </c>
      <c r="AK249">
        <v>0</v>
      </c>
      <c r="AL249" s="6">
        <f t="shared" si="174"/>
        <v>1.5</v>
      </c>
      <c r="AM249" s="24"/>
      <c r="AR249" s="37"/>
      <c r="AZ249" s="7"/>
      <c r="BC249" s="6">
        <v>1.5</v>
      </c>
      <c r="BI249" s="48">
        <f t="shared" si="175"/>
        <v>1.5</v>
      </c>
      <c r="BJ249" s="39"/>
      <c r="BK249" s="39"/>
      <c r="BL249" s="22"/>
      <c r="BM249" s="37"/>
      <c r="BN249" s="37"/>
      <c r="BO249" s="39"/>
      <c r="BP249" s="48">
        <f t="shared" si="176"/>
        <v>18</v>
      </c>
      <c r="BQ249" s="48">
        <f t="shared" si="177"/>
        <v>18</v>
      </c>
      <c r="CB249">
        <f t="shared" si="178"/>
        <v>1366</v>
      </c>
      <c r="CC249" s="2" t="s">
        <v>1464</v>
      </c>
    </row>
    <row r="250" spans="1:81" ht="12.75">
      <c r="A250" s="14">
        <v>1366</v>
      </c>
      <c r="B250" s="13" t="s">
        <v>1081</v>
      </c>
      <c r="C250" s="13" t="s">
        <v>1355</v>
      </c>
      <c r="D250" s="13" t="s">
        <v>144</v>
      </c>
      <c r="E250" s="13" t="s">
        <v>155</v>
      </c>
      <c r="F250" s="2" t="s">
        <v>377</v>
      </c>
      <c r="G250" s="2">
        <v>1</v>
      </c>
      <c r="H250" s="2" t="s">
        <v>7</v>
      </c>
      <c r="I250" s="2" t="s">
        <v>1455</v>
      </c>
      <c r="J250" s="10">
        <v>1</v>
      </c>
      <c r="K250" s="6">
        <v>1.5</v>
      </c>
      <c r="L250" s="13" t="s">
        <v>444</v>
      </c>
      <c r="M250" s="2" t="s">
        <v>1464</v>
      </c>
      <c r="N250" s="13" t="s">
        <v>1424</v>
      </c>
      <c r="O250" s="13" t="s">
        <v>1424</v>
      </c>
      <c r="P250" s="2" t="s">
        <v>1565</v>
      </c>
      <c r="Q250" s="10">
        <v>1</v>
      </c>
      <c r="T250" s="20">
        <v>18</v>
      </c>
      <c r="U250" s="20">
        <v>0</v>
      </c>
      <c r="V250" s="20">
        <v>0</v>
      </c>
      <c r="W250" s="48">
        <f t="shared" si="169"/>
        <v>18</v>
      </c>
      <c r="X250" s="48">
        <f t="shared" si="170"/>
        <v>18</v>
      </c>
      <c r="Z250" s="24">
        <f t="shared" si="171"/>
        <v>1.5</v>
      </c>
      <c r="AA250">
        <v>18</v>
      </c>
      <c r="AB250">
        <v>0</v>
      </c>
      <c r="AC250">
        <v>0</v>
      </c>
      <c r="AD250" s="48">
        <f t="shared" si="172"/>
        <v>18</v>
      </c>
      <c r="AE250">
        <v>1</v>
      </c>
      <c r="AF250">
        <v>10</v>
      </c>
      <c r="AG250">
        <v>0</v>
      </c>
      <c r="AH250" s="24">
        <f t="shared" si="173"/>
        <v>1.5</v>
      </c>
      <c r="AI250">
        <v>1</v>
      </c>
      <c r="AJ250">
        <v>10</v>
      </c>
      <c r="AK250">
        <v>0</v>
      </c>
      <c r="AL250" s="6">
        <f t="shared" si="174"/>
        <v>1.5</v>
      </c>
      <c r="AM250" s="24"/>
      <c r="AR250" s="37"/>
      <c r="BC250" s="6">
        <v>1.5</v>
      </c>
      <c r="BI250" s="48">
        <f t="shared" si="175"/>
        <v>1.5</v>
      </c>
      <c r="BJ250" s="39"/>
      <c r="BK250" s="39"/>
      <c r="BL250" s="22"/>
      <c r="BM250" s="37"/>
      <c r="BN250" s="37"/>
      <c r="BO250" s="39"/>
      <c r="BP250" s="48">
        <f t="shared" si="176"/>
        <v>18</v>
      </c>
      <c r="BQ250" s="48">
        <f t="shared" si="177"/>
        <v>18</v>
      </c>
      <c r="CB250">
        <f t="shared" si="178"/>
        <v>1366</v>
      </c>
      <c r="CC250" s="2" t="s">
        <v>1464</v>
      </c>
    </row>
    <row r="251" spans="1:81" ht="12.75">
      <c r="A251" s="14">
        <v>1366</v>
      </c>
      <c r="B251" s="13" t="s">
        <v>1081</v>
      </c>
      <c r="C251" s="13" t="s">
        <v>1355</v>
      </c>
      <c r="D251" s="13" t="s">
        <v>144</v>
      </c>
      <c r="E251" s="13" t="s">
        <v>155</v>
      </c>
      <c r="F251" s="2" t="s">
        <v>378</v>
      </c>
      <c r="G251" s="2">
        <v>1</v>
      </c>
      <c r="H251" s="2" t="s">
        <v>557</v>
      </c>
      <c r="I251" s="2" t="s">
        <v>624</v>
      </c>
      <c r="J251" s="10">
        <v>1</v>
      </c>
      <c r="K251" s="6">
        <v>3.2</v>
      </c>
      <c r="L251" s="13" t="s">
        <v>444</v>
      </c>
      <c r="M251" s="2" t="s">
        <v>572</v>
      </c>
      <c r="N251" s="13" t="s">
        <v>524</v>
      </c>
      <c r="O251" s="13" t="s">
        <v>1071</v>
      </c>
      <c r="P251" s="2" t="s">
        <v>676</v>
      </c>
      <c r="Q251" s="10">
        <v>1</v>
      </c>
      <c r="T251" s="20">
        <v>38</v>
      </c>
      <c r="U251" s="20">
        <v>8</v>
      </c>
      <c r="V251" s="20">
        <v>0</v>
      </c>
      <c r="W251" s="48">
        <f t="shared" si="169"/>
        <v>38.4</v>
      </c>
      <c r="X251" s="48">
        <f t="shared" si="170"/>
        <v>38.4</v>
      </c>
      <c r="Z251" s="24">
        <f t="shared" si="171"/>
        <v>3.1999999999999997</v>
      </c>
      <c r="AA251">
        <v>38</v>
      </c>
      <c r="AB251">
        <v>8</v>
      </c>
      <c r="AC251">
        <v>0</v>
      </c>
      <c r="AD251" s="48">
        <f t="shared" si="172"/>
        <v>38.4</v>
      </c>
      <c r="AE251">
        <v>3</v>
      </c>
      <c r="AF251">
        <v>4</v>
      </c>
      <c r="AG251">
        <v>0</v>
      </c>
      <c r="AH251" s="24">
        <f t="shared" si="173"/>
        <v>3.1999999999999997</v>
      </c>
      <c r="AI251">
        <v>3</v>
      </c>
      <c r="AJ251">
        <v>4</v>
      </c>
      <c r="AK251">
        <v>0</v>
      </c>
      <c r="AL251" s="6">
        <f t="shared" si="174"/>
        <v>3.1999999999999997</v>
      </c>
      <c r="AM251" s="24"/>
      <c r="AR251" s="37"/>
      <c r="AV251" s="6">
        <v>3.2</v>
      </c>
      <c r="BI251" s="48">
        <f t="shared" si="175"/>
        <v>3.1999999999999997</v>
      </c>
      <c r="BJ251" s="39"/>
      <c r="BK251" s="39"/>
      <c r="BL251" s="22"/>
      <c r="BM251" s="37"/>
      <c r="BN251" s="37"/>
      <c r="BO251" s="39"/>
      <c r="BP251" s="48">
        <f t="shared" si="176"/>
        <v>38.4</v>
      </c>
      <c r="BQ251" s="48">
        <f t="shared" si="177"/>
        <v>38.4</v>
      </c>
      <c r="CB251">
        <f t="shared" si="178"/>
        <v>1366</v>
      </c>
      <c r="CC251" s="2" t="s">
        <v>572</v>
      </c>
    </row>
    <row r="252" spans="1:81" ht="12.75">
      <c r="A252" s="14">
        <v>1366</v>
      </c>
      <c r="B252" s="13" t="s">
        <v>1081</v>
      </c>
      <c r="C252" s="13" t="s">
        <v>1355</v>
      </c>
      <c r="D252" s="13" t="s">
        <v>144</v>
      </c>
      <c r="E252" s="13" t="s">
        <v>155</v>
      </c>
      <c r="F252" s="2" t="s">
        <v>379</v>
      </c>
      <c r="G252" s="2">
        <v>1</v>
      </c>
      <c r="H252" s="2" t="s">
        <v>557</v>
      </c>
      <c r="I252" s="2" t="s">
        <v>623</v>
      </c>
      <c r="J252" s="10">
        <v>0.5</v>
      </c>
      <c r="K252" s="6">
        <v>2.9916666666666667</v>
      </c>
      <c r="L252" s="13" t="s">
        <v>444</v>
      </c>
      <c r="M252" s="2" t="s">
        <v>572</v>
      </c>
      <c r="N252" s="13" t="s">
        <v>524</v>
      </c>
      <c r="O252" s="13" t="s">
        <v>1071</v>
      </c>
      <c r="P252" s="2" t="s">
        <v>1296</v>
      </c>
      <c r="Q252" s="10">
        <v>0.5</v>
      </c>
      <c r="T252" s="20">
        <v>17</v>
      </c>
      <c r="U252" s="20">
        <v>19</v>
      </c>
      <c r="V252" s="20">
        <v>0</v>
      </c>
      <c r="W252" s="48">
        <f t="shared" si="169"/>
        <v>17.95</v>
      </c>
      <c r="X252" s="48">
        <f t="shared" si="170"/>
        <v>35.9</v>
      </c>
      <c r="Z252" s="24">
        <f t="shared" si="171"/>
        <v>2.9916666666666667</v>
      </c>
      <c r="AA252">
        <v>35</v>
      </c>
      <c r="AB252">
        <v>18</v>
      </c>
      <c r="AC252">
        <v>0</v>
      </c>
      <c r="AD252" s="48">
        <f t="shared" si="172"/>
        <v>35.9</v>
      </c>
      <c r="AE252">
        <v>1</v>
      </c>
      <c r="AF252">
        <v>9</v>
      </c>
      <c r="AG252">
        <v>11</v>
      </c>
      <c r="AH252" s="24">
        <f t="shared" si="173"/>
        <v>1.4958333333333333</v>
      </c>
      <c r="AL252" s="6">
        <f t="shared" si="174"/>
        <v>2.9916666666666667</v>
      </c>
      <c r="AM252" s="24"/>
      <c r="AR252" s="37"/>
      <c r="BC252" s="6">
        <v>2.9916666666666667</v>
      </c>
      <c r="BI252" s="48">
        <f t="shared" si="175"/>
        <v>2.9916666666666667</v>
      </c>
      <c r="BJ252" s="39"/>
      <c r="BK252" s="39"/>
      <c r="BL252" s="22"/>
      <c r="BM252" s="37"/>
      <c r="BN252" s="37"/>
      <c r="BO252" s="39"/>
      <c r="BP252" s="48">
        <f t="shared" si="176"/>
        <v>17.95</v>
      </c>
      <c r="BQ252" s="48">
        <f t="shared" si="177"/>
        <v>35.9</v>
      </c>
      <c r="CB252">
        <f t="shared" si="178"/>
        <v>1366</v>
      </c>
      <c r="CC252" s="2" t="s">
        <v>572</v>
      </c>
    </row>
    <row r="253" spans="1:81" ht="12.75">
      <c r="A253" s="14"/>
      <c r="E253" s="13"/>
      <c r="F253" s="2"/>
      <c r="G253" s="2"/>
      <c r="M253" s="2"/>
      <c r="W253" s="48"/>
      <c r="X253" s="48"/>
      <c r="AM253" s="24"/>
      <c r="AR253" s="37"/>
      <c r="BI253" s="48"/>
      <c r="BJ253" s="39"/>
      <c r="BK253" s="39"/>
      <c r="BL253" s="22"/>
      <c r="BM253" s="37"/>
      <c r="BN253" s="37"/>
      <c r="BO253" s="39"/>
      <c r="BP253" s="48"/>
      <c r="BQ253" s="48"/>
      <c r="CC253" s="2"/>
    </row>
    <row r="254" spans="1:81" ht="12.75">
      <c r="A254" s="14">
        <v>1366</v>
      </c>
      <c r="B254" s="13" t="s">
        <v>1081</v>
      </c>
      <c r="C254" s="13" t="s">
        <v>1355</v>
      </c>
      <c r="D254" s="13" t="s">
        <v>144</v>
      </c>
      <c r="E254" s="13" t="s">
        <v>155</v>
      </c>
      <c r="F254" s="2" t="s">
        <v>380</v>
      </c>
      <c r="G254" s="2">
        <v>2</v>
      </c>
      <c r="H254" s="2" t="s">
        <v>2</v>
      </c>
      <c r="I254" s="2" t="s">
        <v>1455</v>
      </c>
      <c r="J254" s="10">
        <v>0.5</v>
      </c>
      <c r="K254" s="6">
        <v>1.4</v>
      </c>
      <c r="L254" s="13" t="s">
        <v>444</v>
      </c>
      <c r="M254" s="2" t="s">
        <v>1464</v>
      </c>
      <c r="N254" s="13" t="s">
        <v>1424</v>
      </c>
      <c r="O254" s="13" t="s">
        <v>1424</v>
      </c>
      <c r="P254" s="2" t="s">
        <v>971</v>
      </c>
      <c r="Q254" s="10">
        <v>0.5</v>
      </c>
      <c r="T254" s="20">
        <v>8</v>
      </c>
      <c r="U254" s="20">
        <v>8</v>
      </c>
      <c r="V254" s="20">
        <v>0</v>
      </c>
      <c r="W254" s="48">
        <f>T254+U254/20+V254/240</f>
        <v>8.4</v>
      </c>
      <c r="X254" s="48">
        <f>W254/Q254</f>
        <v>16.8</v>
      </c>
      <c r="Z254" s="24">
        <f>X254/12</f>
        <v>1.4000000000000001</v>
      </c>
      <c r="AA254">
        <v>16</v>
      </c>
      <c r="AB254">
        <v>16</v>
      </c>
      <c r="AC254">
        <v>0</v>
      </c>
      <c r="AD254" s="48">
        <f>AA254+AB254/20+AC254/240</f>
        <v>16.8</v>
      </c>
      <c r="AH254" s="24">
        <f>Q254*Z254</f>
        <v>0.7000000000000001</v>
      </c>
      <c r="AI254">
        <v>1</v>
      </c>
      <c r="AJ254">
        <v>8</v>
      </c>
      <c r="AK254">
        <v>0</v>
      </c>
      <c r="AL254" s="6">
        <f>1*Z254</f>
        <v>1.4000000000000001</v>
      </c>
      <c r="AM254" s="24"/>
      <c r="AS254" s="7"/>
      <c r="BC254" s="6">
        <v>1.4</v>
      </c>
      <c r="BI254" s="48">
        <f>AL254+BH254</f>
        <v>1.4000000000000001</v>
      </c>
      <c r="BJ254" s="39"/>
      <c r="BK254" s="39"/>
      <c r="BL254" s="22"/>
      <c r="BM254" s="37"/>
      <c r="BN254" s="37"/>
      <c r="BO254" s="39"/>
      <c r="BP254" s="48">
        <f>BQ254*Q254</f>
        <v>8.4</v>
      </c>
      <c r="BQ254" s="48">
        <f>(BI254+BN254/Q254)*12</f>
        <v>16.8</v>
      </c>
      <c r="CB254">
        <f>1*A254</f>
        <v>1366</v>
      </c>
      <c r="CC254" s="2" t="s">
        <v>1464</v>
      </c>
    </row>
    <row r="255" spans="1:81" ht="12.75">
      <c r="A255" s="14">
        <v>1366</v>
      </c>
      <c r="B255" s="13" t="s">
        <v>1081</v>
      </c>
      <c r="C255" s="13" t="s">
        <v>1355</v>
      </c>
      <c r="D255" s="13" t="s">
        <v>144</v>
      </c>
      <c r="E255" s="13" t="s">
        <v>155</v>
      </c>
      <c r="F255" s="2" t="s">
        <v>381</v>
      </c>
      <c r="G255" s="2">
        <v>2</v>
      </c>
      <c r="H255" s="2" t="s">
        <v>2</v>
      </c>
      <c r="I255" s="2" t="s">
        <v>852</v>
      </c>
      <c r="L255" s="13" t="s">
        <v>444</v>
      </c>
      <c r="M255" s="2" t="s">
        <v>851</v>
      </c>
      <c r="N255" s="13" t="s">
        <v>1523</v>
      </c>
      <c r="O255" s="13" t="s">
        <v>1559</v>
      </c>
      <c r="P255" s="2" t="s">
        <v>2</v>
      </c>
      <c r="R255" s="10">
        <v>8</v>
      </c>
      <c r="T255" s="20">
        <v>10</v>
      </c>
      <c r="U255" s="20">
        <v>16</v>
      </c>
      <c r="V255" s="20">
        <v>0</v>
      </c>
      <c r="W255" s="48">
        <f>T255+U255/20+V255/240</f>
        <v>10.8</v>
      </c>
      <c r="Y255" s="24">
        <f>(W255*20)/R255</f>
        <v>27</v>
      </c>
      <c r="AD255" s="48"/>
      <c r="AH255" s="24"/>
      <c r="AM255" s="24">
        <f>Y255/12</f>
        <v>2.25</v>
      </c>
      <c r="AZ255" s="7"/>
      <c r="BI255" s="48"/>
      <c r="BJ255" s="39"/>
      <c r="BK255" s="39"/>
      <c r="BL255" s="22"/>
      <c r="BM255" s="37"/>
      <c r="BN255" s="37"/>
      <c r="BO255" s="39"/>
      <c r="BQ255" s="48"/>
      <c r="CB255">
        <f>1*A255</f>
        <v>1366</v>
      </c>
      <c r="CC255" s="2" t="s">
        <v>851</v>
      </c>
    </row>
    <row r="256" spans="1:81" ht="12.75">
      <c r="A256" s="14">
        <v>1366</v>
      </c>
      <c r="B256" s="13" t="s">
        <v>1081</v>
      </c>
      <c r="C256" s="13" t="s">
        <v>1355</v>
      </c>
      <c r="D256" s="13" t="s">
        <v>144</v>
      </c>
      <c r="E256" s="13" t="s">
        <v>155</v>
      </c>
      <c r="F256" s="2" t="s">
        <v>382</v>
      </c>
      <c r="G256" s="2">
        <v>2</v>
      </c>
      <c r="H256" s="2" t="s">
        <v>2</v>
      </c>
      <c r="I256" s="2" t="s">
        <v>809</v>
      </c>
      <c r="L256" s="13" t="s">
        <v>444</v>
      </c>
      <c r="M256" s="2" t="s">
        <v>800</v>
      </c>
      <c r="N256" s="13" t="s">
        <v>870</v>
      </c>
      <c r="O256" s="13" t="s">
        <v>483</v>
      </c>
      <c r="P256" s="2" t="s">
        <v>2</v>
      </c>
      <c r="R256" s="10">
        <v>6</v>
      </c>
      <c r="T256" s="20">
        <v>5</v>
      </c>
      <c r="U256" s="20">
        <v>8</v>
      </c>
      <c r="V256" s="20">
        <v>0</v>
      </c>
      <c r="W256" s="48">
        <f>T256+U256/20+V256/240</f>
        <v>5.4</v>
      </c>
      <c r="Y256" s="24">
        <f>(W256*20)/R256</f>
        <v>18</v>
      </c>
      <c r="AD256" s="48"/>
      <c r="AH256" s="24"/>
      <c r="AM256" s="24">
        <f>Y256/12</f>
        <v>1.5</v>
      </c>
      <c r="AZ256" s="7"/>
      <c r="BI256" s="48"/>
      <c r="BJ256" s="39"/>
      <c r="BK256" s="39"/>
      <c r="BL256" s="22"/>
      <c r="BM256" s="37"/>
      <c r="BN256" s="37"/>
      <c r="BO256" s="39"/>
      <c r="BQ256" s="48"/>
      <c r="CB256">
        <f>1*A256</f>
        <v>1366</v>
      </c>
      <c r="CC256" s="2" t="s">
        <v>800</v>
      </c>
    </row>
    <row r="257" spans="1:81" ht="12.75">
      <c r="A257" s="14">
        <v>1366</v>
      </c>
      <c r="B257" s="13" t="s">
        <v>1081</v>
      </c>
      <c r="C257" s="13" t="s">
        <v>1355</v>
      </c>
      <c r="D257" s="13" t="s">
        <v>144</v>
      </c>
      <c r="E257" s="13" t="s">
        <v>155</v>
      </c>
      <c r="F257" s="2" t="s">
        <v>383</v>
      </c>
      <c r="G257" s="2">
        <v>2</v>
      </c>
      <c r="H257" s="2" t="s">
        <v>557</v>
      </c>
      <c r="I257" s="2" t="s">
        <v>644</v>
      </c>
      <c r="J257" s="10">
        <v>36</v>
      </c>
      <c r="K257" s="6">
        <v>2.7000000000000006</v>
      </c>
      <c r="L257" s="13" t="s">
        <v>444</v>
      </c>
      <c r="M257" s="2" t="s">
        <v>565</v>
      </c>
      <c r="N257" s="13" t="s">
        <v>526</v>
      </c>
      <c r="O257" s="13" t="s">
        <v>1523</v>
      </c>
      <c r="P257" s="2" t="s">
        <v>1394</v>
      </c>
      <c r="Q257" s="10">
        <v>36</v>
      </c>
      <c r="T257" s="20">
        <v>1166</v>
      </c>
      <c r="U257" s="20">
        <v>8</v>
      </c>
      <c r="V257" s="20">
        <v>0</v>
      </c>
      <c r="W257" s="48">
        <f>T257+U257/20+V257/240</f>
        <v>1166.4</v>
      </c>
      <c r="X257" s="48">
        <f>W257/Q257</f>
        <v>32.400000000000006</v>
      </c>
      <c r="Z257" s="24">
        <f>X257/12</f>
        <v>2.7000000000000006</v>
      </c>
      <c r="AA257">
        <v>32</v>
      </c>
      <c r="AB257">
        <v>8</v>
      </c>
      <c r="AC257">
        <v>0</v>
      </c>
      <c r="AD257" s="48">
        <f>AA257+AB257/20+AC257/240</f>
        <v>32.4</v>
      </c>
      <c r="AE257">
        <v>2</v>
      </c>
      <c r="AF257">
        <v>14</v>
      </c>
      <c r="AG257">
        <v>0</v>
      </c>
      <c r="AH257" s="24">
        <f>Q257*Z257</f>
        <v>97.20000000000002</v>
      </c>
      <c r="AL257" s="6">
        <f>1*Z257</f>
        <v>2.7000000000000006</v>
      </c>
      <c r="BA257" s="6">
        <v>2.7000000000000006</v>
      </c>
      <c r="BC257" s="7"/>
      <c r="BI257" s="48">
        <f>AL257+BH257</f>
        <v>2.7000000000000006</v>
      </c>
      <c r="BJ257" s="39"/>
      <c r="BK257" s="39"/>
      <c r="BL257" s="22"/>
      <c r="BM257" s="37"/>
      <c r="BN257" s="37"/>
      <c r="BO257" s="39"/>
      <c r="BP257" s="48">
        <f>BQ257*Q257</f>
        <v>1166.4</v>
      </c>
      <c r="BQ257" s="48">
        <f>(BI257+BN257/Q257)*12</f>
        <v>32.400000000000006</v>
      </c>
      <c r="CB257">
        <f>1*A257</f>
        <v>1366</v>
      </c>
      <c r="CC257" s="2" t="s">
        <v>565</v>
      </c>
    </row>
    <row r="258" spans="1:81" ht="12.75">
      <c r="A258" s="14"/>
      <c r="E258" s="13"/>
      <c r="F258" s="2"/>
      <c r="G258" s="2"/>
      <c r="M258" s="2"/>
      <c r="W258" s="48"/>
      <c r="X258" s="48"/>
      <c r="AD258" s="48"/>
      <c r="AH258" s="24"/>
      <c r="BC258" s="7"/>
      <c r="BJ258" s="39"/>
      <c r="BK258" s="39"/>
      <c r="BL258" s="22"/>
      <c r="BM258" s="37"/>
      <c r="BN258" s="37"/>
      <c r="BO258" s="39"/>
      <c r="BP258" s="48"/>
      <c r="BQ258" s="48"/>
      <c r="CC258" s="2"/>
    </row>
    <row r="259" spans="1:81" ht="12.75">
      <c r="A259" s="14">
        <v>1366</v>
      </c>
      <c r="B259" s="13" t="s">
        <v>1168</v>
      </c>
      <c r="C259" s="13" t="s">
        <v>1355</v>
      </c>
      <c r="D259" s="13" t="s">
        <v>144</v>
      </c>
      <c r="E259" s="13" t="s">
        <v>158</v>
      </c>
      <c r="F259" s="2" t="s">
        <v>384</v>
      </c>
      <c r="G259" s="2">
        <v>1</v>
      </c>
      <c r="H259" s="2" t="s">
        <v>557</v>
      </c>
      <c r="I259" s="2" t="s">
        <v>641</v>
      </c>
      <c r="J259" s="10">
        <v>8</v>
      </c>
      <c r="K259" s="6">
        <v>4</v>
      </c>
      <c r="L259" s="13" t="s">
        <v>444</v>
      </c>
      <c r="M259" s="2" t="s">
        <v>572</v>
      </c>
      <c r="N259" s="13" t="s">
        <v>524</v>
      </c>
      <c r="O259" s="13" t="s">
        <v>1071</v>
      </c>
      <c r="P259" s="2" t="s">
        <v>1593</v>
      </c>
      <c r="Q259" s="10">
        <v>8</v>
      </c>
      <c r="T259" s="20">
        <v>384</v>
      </c>
      <c r="U259" s="20">
        <v>0</v>
      </c>
      <c r="V259" s="20">
        <v>0</v>
      </c>
      <c r="W259" s="48">
        <f aca="true" t="shared" si="179" ref="W259:W264">T259+U259/20+V259/240</f>
        <v>384</v>
      </c>
      <c r="X259" s="48">
        <f aca="true" t="shared" si="180" ref="X259:X264">W259/Q259</f>
        <v>48</v>
      </c>
      <c r="Z259" s="24">
        <f aca="true" t="shared" si="181" ref="Z259:Z264">X259/12</f>
        <v>4</v>
      </c>
      <c r="AA259">
        <v>48</v>
      </c>
      <c r="AB259">
        <v>0</v>
      </c>
      <c r="AC259">
        <v>0</v>
      </c>
      <c r="AD259" s="48">
        <f aca="true" t="shared" si="182" ref="AD259:AD264">AA259+AB259/20+AC259/240</f>
        <v>48</v>
      </c>
      <c r="AH259" s="24">
        <f aca="true" t="shared" si="183" ref="AH259:AH264">Q259*Z259</f>
        <v>32</v>
      </c>
      <c r="AI259">
        <v>4</v>
      </c>
      <c r="AJ259">
        <v>0</v>
      </c>
      <c r="AK259">
        <v>0</v>
      </c>
      <c r="AL259" s="6">
        <f aca="true" t="shared" si="184" ref="AL259:AL264">1*Z259</f>
        <v>4</v>
      </c>
      <c r="BI259" s="48">
        <f aca="true" t="shared" si="185" ref="BI259:BI264">AL259+BH259</f>
        <v>4</v>
      </c>
      <c r="BJ259" s="39"/>
      <c r="BK259" s="39"/>
      <c r="BL259" s="22"/>
      <c r="BM259" s="37"/>
      <c r="BN259" s="37"/>
      <c r="BO259" s="39"/>
      <c r="BP259" s="48">
        <f aca="true" t="shared" si="186" ref="BP259:BP264">BQ259*Q259</f>
        <v>384</v>
      </c>
      <c r="BQ259" s="48">
        <f aca="true" t="shared" si="187" ref="BQ259:BQ264">(BI259+BN259/Q259)*12</f>
        <v>48</v>
      </c>
      <c r="CB259">
        <f aca="true" t="shared" si="188" ref="CB259:CB264">1*A259</f>
        <v>1366</v>
      </c>
      <c r="CC259" s="2" t="s">
        <v>572</v>
      </c>
    </row>
    <row r="260" spans="1:81" ht="12.75">
      <c r="A260" s="14">
        <v>1366</v>
      </c>
      <c r="B260" s="13" t="s">
        <v>1168</v>
      </c>
      <c r="C260" s="13" t="s">
        <v>1355</v>
      </c>
      <c r="D260" s="13" t="s">
        <v>144</v>
      </c>
      <c r="E260" s="13" t="s">
        <v>158</v>
      </c>
      <c r="F260" s="2" t="s">
        <v>391</v>
      </c>
      <c r="G260" s="2">
        <v>1</v>
      </c>
      <c r="H260" s="2" t="s">
        <v>606</v>
      </c>
      <c r="I260" s="2" t="s">
        <v>555</v>
      </c>
      <c r="J260" s="10">
        <v>1</v>
      </c>
      <c r="K260" s="6">
        <v>7.875</v>
      </c>
      <c r="L260" s="13" t="s">
        <v>444</v>
      </c>
      <c r="M260" s="2" t="s">
        <v>608</v>
      </c>
      <c r="N260" s="13" t="s">
        <v>646</v>
      </c>
      <c r="O260" s="13" t="s">
        <v>1071</v>
      </c>
      <c r="P260" s="2" t="s">
        <v>676</v>
      </c>
      <c r="Q260" s="10">
        <v>1</v>
      </c>
      <c r="T260" s="20">
        <v>94</v>
      </c>
      <c r="U260" s="20">
        <v>10</v>
      </c>
      <c r="V260" s="20">
        <v>0</v>
      </c>
      <c r="W260" s="48">
        <f t="shared" si="179"/>
        <v>94.5</v>
      </c>
      <c r="X260" s="48">
        <f t="shared" si="180"/>
        <v>94.5</v>
      </c>
      <c r="Z260" s="24">
        <f t="shared" si="181"/>
        <v>7.875</v>
      </c>
      <c r="AA260">
        <v>94</v>
      </c>
      <c r="AB260">
        <v>10</v>
      </c>
      <c r="AC260">
        <v>0</v>
      </c>
      <c r="AD260" s="48">
        <f t="shared" si="182"/>
        <v>94.5</v>
      </c>
      <c r="AH260" s="24">
        <f t="shared" si="183"/>
        <v>7.875</v>
      </c>
      <c r="AL260" s="6">
        <f t="shared" si="184"/>
        <v>7.875</v>
      </c>
      <c r="AV260" s="6">
        <v>7.875</v>
      </c>
      <c r="BI260" s="48">
        <f t="shared" si="185"/>
        <v>7.875</v>
      </c>
      <c r="BJ260" s="39"/>
      <c r="BK260" s="39"/>
      <c r="BL260" s="22"/>
      <c r="BM260" s="37"/>
      <c r="BN260" s="37"/>
      <c r="BO260" s="39"/>
      <c r="BP260" s="48">
        <f t="shared" si="186"/>
        <v>94.5</v>
      </c>
      <c r="BQ260" s="48">
        <f t="shared" si="187"/>
        <v>94.5</v>
      </c>
      <c r="BR260" t="s">
        <v>1554</v>
      </c>
      <c r="BS260">
        <v>70</v>
      </c>
      <c r="BT260">
        <f>Z260/BS260</f>
        <v>0.1125</v>
      </c>
      <c r="BU260" s="24">
        <v>7.875</v>
      </c>
      <c r="CB260">
        <f t="shared" si="188"/>
        <v>1366</v>
      </c>
      <c r="CC260" s="2" t="s">
        <v>608</v>
      </c>
    </row>
    <row r="261" spans="1:81" ht="12.75">
      <c r="A261" s="14">
        <v>1366</v>
      </c>
      <c r="B261" s="13" t="s">
        <v>1168</v>
      </c>
      <c r="C261" s="13" t="s">
        <v>1355</v>
      </c>
      <c r="D261" s="13" t="s">
        <v>144</v>
      </c>
      <c r="E261" s="13" t="s">
        <v>158</v>
      </c>
      <c r="F261" s="2" t="s">
        <v>392</v>
      </c>
      <c r="G261" s="2">
        <v>1</v>
      </c>
      <c r="H261" s="2" t="s">
        <v>557</v>
      </c>
      <c r="I261" s="2" t="s">
        <v>624</v>
      </c>
      <c r="J261" s="10">
        <v>1</v>
      </c>
      <c r="K261" s="6">
        <v>4.6000000000000005</v>
      </c>
      <c r="L261" s="13" t="s">
        <v>444</v>
      </c>
      <c r="M261" s="2" t="s">
        <v>572</v>
      </c>
      <c r="N261" s="13" t="s">
        <v>524</v>
      </c>
      <c r="O261" s="13" t="s">
        <v>1071</v>
      </c>
      <c r="P261" s="2" t="s">
        <v>680</v>
      </c>
      <c r="Q261" s="10">
        <v>1</v>
      </c>
      <c r="T261" s="20">
        <v>55</v>
      </c>
      <c r="U261" s="20">
        <v>4</v>
      </c>
      <c r="V261" s="20">
        <v>0</v>
      </c>
      <c r="W261" s="48">
        <f t="shared" si="179"/>
        <v>55.2</v>
      </c>
      <c r="X261" s="48">
        <f t="shared" si="180"/>
        <v>55.2</v>
      </c>
      <c r="Z261" s="24">
        <f t="shared" si="181"/>
        <v>4.6000000000000005</v>
      </c>
      <c r="AA261">
        <v>55</v>
      </c>
      <c r="AB261">
        <v>4</v>
      </c>
      <c r="AC261">
        <v>0</v>
      </c>
      <c r="AD261" s="48">
        <f t="shared" si="182"/>
        <v>55.2</v>
      </c>
      <c r="AE261">
        <v>4</v>
      </c>
      <c r="AF261">
        <v>12</v>
      </c>
      <c r="AG261">
        <v>0</v>
      </c>
      <c r="AH261" s="24">
        <f t="shared" si="183"/>
        <v>4.6000000000000005</v>
      </c>
      <c r="AI261">
        <v>4</v>
      </c>
      <c r="AJ261">
        <v>12</v>
      </c>
      <c r="AK261">
        <v>0</v>
      </c>
      <c r="AL261" s="6">
        <f t="shared" si="184"/>
        <v>4.6000000000000005</v>
      </c>
      <c r="AV261" s="6">
        <v>4.6000000000000005</v>
      </c>
      <c r="BC261" s="6">
        <v>4.6000000000000005</v>
      </c>
      <c r="BI261" s="48">
        <f t="shared" si="185"/>
        <v>4.6000000000000005</v>
      </c>
      <c r="BJ261" s="39"/>
      <c r="BK261" s="39"/>
      <c r="BL261" s="22"/>
      <c r="BM261" s="37"/>
      <c r="BN261" s="37"/>
      <c r="BO261" s="39"/>
      <c r="BP261" s="48">
        <f t="shared" si="186"/>
        <v>55.2</v>
      </c>
      <c r="BQ261" s="48">
        <f t="shared" si="187"/>
        <v>55.2</v>
      </c>
      <c r="CB261">
        <f t="shared" si="188"/>
        <v>1366</v>
      </c>
      <c r="CC261" s="2" t="s">
        <v>572</v>
      </c>
    </row>
    <row r="262" spans="1:81" ht="12.75">
      <c r="A262" s="14">
        <v>1366</v>
      </c>
      <c r="B262" s="13" t="s">
        <v>1168</v>
      </c>
      <c r="C262" s="13" t="s">
        <v>1355</v>
      </c>
      <c r="D262" s="13" t="s">
        <v>144</v>
      </c>
      <c r="E262" s="13" t="s">
        <v>158</v>
      </c>
      <c r="F262" s="2" t="s">
        <v>393</v>
      </c>
      <c r="G262" s="2">
        <v>1</v>
      </c>
      <c r="H262" s="2" t="s">
        <v>1652</v>
      </c>
      <c r="I262" s="2" t="s">
        <v>1642</v>
      </c>
      <c r="J262" s="10">
        <v>1</v>
      </c>
      <c r="K262" s="6">
        <v>4.7</v>
      </c>
      <c r="L262" s="13" t="s">
        <v>444</v>
      </c>
      <c r="M262" s="2" t="s">
        <v>1660</v>
      </c>
      <c r="N262" s="13" t="s">
        <v>1638</v>
      </c>
      <c r="O262" s="13" t="s">
        <v>1071</v>
      </c>
      <c r="P262" s="2" t="s">
        <v>2</v>
      </c>
      <c r="Q262" s="10">
        <v>1</v>
      </c>
      <c r="T262" s="20">
        <v>56</v>
      </c>
      <c r="U262" s="20">
        <v>8</v>
      </c>
      <c r="V262" s="20">
        <v>0</v>
      </c>
      <c r="W262" s="48">
        <f t="shared" si="179"/>
        <v>56.4</v>
      </c>
      <c r="X262" s="48">
        <f t="shared" si="180"/>
        <v>56.4</v>
      </c>
      <c r="Z262" s="24">
        <f t="shared" si="181"/>
        <v>4.7</v>
      </c>
      <c r="AA262">
        <v>56</v>
      </c>
      <c r="AB262">
        <v>8</v>
      </c>
      <c r="AC262">
        <v>0</v>
      </c>
      <c r="AD262" s="48">
        <f t="shared" si="182"/>
        <v>56.4</v>
      </c>
      <c r="AE262">
        <v>4</v>
      </c>
      <c r="AF262">
        <v>14</v>
      </c>
      <c r="AG262">
        <v>0</v>
      </c>
      <c r="AH262" s="24">
        <f t="shared" si="183"/>
        <v>4.7</v>
      </c>
      <c r="AI262">
        <v>4</v>
      </c>
      <c r="AJ262">
        <v>14</v>
      </c>
      <c r="AK262">
        <v>0</v>
      </c>
      <c r="AL262" s="6">
        <f t="shared" si="184"/>
        <v>4.7</v>
      </c>
      <c r="BI262" s="48">
        <f t="shared" si="185"/>
        <v>4.7</v>
      </c>
      <c r="BJ262" s="39"/>
      <c r="BK262" s="39"/>
      <c r="BL262" s="22"/>
      <c r="BM262" s="37"/>
      <c r="BN262" s="37"/>
      <c r="BO262" s="39"/>
      <c r="BP262" s="48">
        <f t="shared" si="186"/>
        <v>56.400000000000006</v>
      </c>
      <c r="BQ262" s="48">
        <f t="shared" si="187"/>
        <v>56.400000000000006</v>
      </c>
      <c r="CB262">
        <f t="shared" si="188"/>
        <v>1366</v>
      </c>
      <c r="CC262" s="2" t="s">
        <v>1660</v>
      </c>
    </row>
    <row r="263" spans="1:82" ht="12.75">
      <c r="A263" s="14">
        <v>1366</v>
      </c>
      <c r="B263" s="13" t="s">
        <v>1168</v>
      </c>
      <c r="C263" s="13" t="s">
        <v>1355</v>
      </c>
      <c r="D263" s="13" t="s">
        <v>144</v>
      </c>
      <c r="E263" s="13" t="s">
        <v>158</v>
      </c>
      <c r="F263" s="2" t="s">
        <v>394</v>
      </c>
      <c r="G263" s="2">
        <v>1</v>
      </c>
      <c r="H263" s="2" t="s">
        <v>557</v>
      </c>
      <c r="I263" s="2" t="s">
        <v>624</v>
      </c>
      <c r="J263" s="10">
        <v>1</v>
      </c>
      <c r="K263" s="6">
        <v>3.15</v>
      </c>
      <c r="L263" s="13" t="s">
        <v>444</v>
      </c>
      <c r="M263" s="2" t="s">
        <v>572</v>
      </c>
      <c r="N263" s="13" t="s">
        <v>524</v>
      </c>
      <c r="O263" s="13" t="s">
        <v>1071</v>
      </c>
      <c r="P263" s="2" t="s">
        <v>677</v>
      </c>
      <c r="Q263" s="10">
        <v>1</v>
      </c>
      <c r="T263" s="20">
        <v>37</v>
      </c>
      <c r="U263" s="20">
        <v>16</v>
      </c>
      <c r="V263" s="20">
        <v>0</v>
      </c>
      <c r="W263" s="48">
        <f t="shared" si="179"/>
        <v>37.8</v>
      </c>
      <c r="X263" s="48">
        <f t="shared" si="180"/>
        <v>37.8</v>
      </c>
      <c r="Z263" s="24">
        <f t="shared" si="181"/>
        <v>3.15</v>
      </c>
      <c r="AA263">
        <v>37</v>
      </c>
      <c r="AB263">
        <v>16</v>
      </c>
      <c r="AC263">
        <v>0</v>
      </c>
      <c r="AD263" s="48">
        <f t="shared" si="182"/>
        <v>37.8</v>
      </c>
      <c r="AE263">
        <v>3</v>
      </c>
      <c r="AF263">
        <v>3</v>
      </c>
      <c r="AG263">
        <v>0</v>
      </c>
      <c r="AH263" s="24">
        <f t="shared" si="183"/>
        <v>3.15</v>
      </c>
      <c r="AI263">
        <v>3</v>
      </c>
      <c r="AJ263">
        <v>2</v>
      </c>
      <c r="AK263">
        <v>0</v>
      </c>
      <c r="AL263" s="6">
        <f t="shared" si="184"/>
        <v>3.15</v>
      </c>
      <c r="AV263" s="6">
        <v>3.15</v>
      </c>
      <c r="BH263" s="48"/>
      <c r="BI263" s="48">
        <f t="shared" si="185"/>
        <v>3.15</v>
      </c>
      <c r="BJ263" s="39"/>
      <c r="BK263" s="39"/>
      <c r="BL263" s="22"/>
      <c r="BM263" s="37"/>
      <c r="BN263" s="37"/>
      <c r="BO263" s="39"/>
      <c r="BP263" s="48">
        <f t="shared" si="186"/>
        <v>37.8</v>
      </c>
      <c r="BQ263" s="48">
        <f t="shared" si="187"/>
        <v>37.8</v>
      </c>
      <c r="CB263">
        <f t="shared" si="188"/>
        <v>1366</v>
      </c>
      <c r="CC263" s="2" t="s">
        <v>572</v>
      </c>
      <c r="CD263" t="s">
        <v>1147</v>
      </c>
    </row>
    <row r="264" spans="1:81" ht="12.75">
      <c r="A264" s="14">
        <v>1366</v>
      </c>
      <c r="B264" s="13" t="s">
        <v>1168</v>
      </c>
      <c r="C264" s="13" t="s">
        <v>1355</v>
      </c>
      <c r="D264" s="13" t="s">
        <v>144</v>
      </c>
      <c r="E264" s="13" t="s">
        <v>158</v>
      </c>
      <c r="F264" s="2" t="s">
        <v>395</v>
      </c>
      <c r="G264" s="2">
        <v>1</v>
      </c>
      <c r="H264" s="2" t="s">
        <v>912</v>
      </c>
      <c r="I264" s="2" t="s">
        <v>949</v>
      </c>
      <c r="J264" s="10">
        <v>2</v>
      </c>
      <c r="K264" s="6">
        <v>3.1</v>
      </c>
      <c r="L264" s="13" t="s">
        <v>444</v>
      </c>
      <c r="M264" s="2" t="s">
        <v>940</v>
      </c>
      <c r="N264" s="13" t="s">
        <v>1001</v>
      </c>
      <c r="O264" s="13" t="s">
        <v>1424</v>
      </c>
      <c r="P264" s="2" t="s">
        <v>1408</v>
      </c>
      <c r="Q264" s="10">
        <v>2</v>
      </c>
      <c r="T264" s="20">
        <v>74</v>
      </c>
      <c r="U264" s="20">
        <v>8</v>
      </c>
      <c r="V264" s="20">
        <v>0</v>
      </c>
      <c r="W264" s="48">
        <f t="shared" si="179"/>
        <v>74.4</v>
      </c>
      <c r="X264" s="48">
        <f t="shared" si="180"/>
        <v>37.2</v>
      </c>
      <c r="Z264" s="24">
        <f t="shared" si="181"/>
        <v>3.1</v>
      </c>
      <c r="AA264">
        <v>37</v>
      </c>
      <c r="AB264">
        <v>4</v>
      </c>
      <c r="AC264">
        <v>0</v>
      </c>
      <c r="AD264" s="48">
        <f t="shared" si="182"/>
        <v>37.2</v>
      </c>
      <c r="AH264" s="24">
        <f t="shared" si="183"/>
        <v>6.2</v>
      </c>
      <c r="AI264">
        <v>3</v>
      </c>
      <c r="AJ264">
        <v>1</v>
      </c>
      <c r="AK264">
        <v>0</v>
      </c>
      <c r="AL264" s="6">
        <f t="shared" si="184"/>
        <v>3.1</v>
      </c>
      <c r="AZ264" s="6">
        <v>3.1</v>
      </c>
      <c r="BI264" s="48">
        <f t="shared" si="185"/>
        <v>3.1</v>
      </c>
      <c r="BJ264" s="39"/>
      <c r="BK264" s="39"/>
      <c r="BL264" s="22"/>
      <c r="BM264" s="37"/>
      <c r="BN264" s="37"/>
      <c r="BO264" s="39"/>
      <c r="BP264" s="48">
        <f t="shared" si="186"/>
        <v>74.4</v>
      </c>
      <c r="BQ264" s="48">
        <f t="shared" si="187"/>
        <v>37.2</v>
      </c>
      <c r="CB264">
        <f t="shared" si="188"/>
        <v>1366</v>
      </c>
      <c r="CC264" s="2" t="s">
        <v>940</v>
      </c>
    </row>
    <row r="265" spans="1:81" ht="12.75">
      <c r="A265" s="14"/>
      <c r="E265" s="13"/>
      <c r="F265" s="2"/>
      <c r="G265" s="2"/>
      <c r="M265" s="2"/>
      <c r="AD265" s="48"/>
      <c r="AH265" s="24"/>
      <c r="BI265" s="48"/>
      <c r="BJ265" s="39"/>
      <c r="BK265" s="39"/>
      <c r="BL265" s="22"/>
      <c r="BM265" s="37"/>
      <c r="BN265" s="37"/>
      <c r="BO265" s="39"/>
      <c r="BP265" s="48"/>
      <c r="BQ265" s="48"/>
      <c r="CC265" s="2"/>
    </row>
    <row r="266" spans="1:81" ht="12.75">
      <c r="A266" s="14">
        <v>1366</v>
      </c>
      <c r="B266" s="13" t="s">
        <v>1168</v>
      </c>
      <c r="C266" s="13" t="s">
        <v>1355</v>
      </c>
      <c r="D266" s="13" t="s">
        <v>144</v>
      </c>
      <c r="E266" s="13" t="s">
        <v>158</v>
      </c>
      <c r="F266" s="2" t="s">
        <v>396</v>
      </c>
      <c r="G266" s="2">
        <v>2</v>
      </c>
      <c r="H266" s="2" t="s">
        <v>1652</v>
      </c>
      <c r="I266" s="2" t="s">
        <v>1648</v>
      </c>
      <c r="J266" s="10">
        <v>2</v>
      </c>
      <c r="K266" s="6">
        <v>3.2</v>
      </c>
      <c r="L266" s="13" t="s">
        <v>444</v>
      </c>
      <c r="M266" s="2" t="s">
        <v>1661</v>
      </c>
      <c r="N266" s="13" t="s">
        <v>1640</v>
      </c>
      <c r="O266" s="13" t="s">
        <v>1166</v>
      </c>
      <c r="P266" s="2" t="s">
        <v>1408</v>
      </c>
      <c r="Q266" s="10">
        <v>2</v>
      </c>
      <c r="T266" s="20">
        <v>76</v>
      </c>
      <c r="U266" s="20">
        <v>16</v>
      </c>
      <c r="V266" s="20">
        <v>0</v>
      </c>
      <c r="W266" s="48">
        <f>T266+U266/20+V266/240</f>
        <v>76.8</v>
      </c>
      <c r="X266" s="48">
        <f>W266/Q266</f>
        <v>38.4</v>
      </c>
      <c r="Z266" s="24">
        <f>X266/12</f>
        <v>3.1999999999999997</v>
      </c>
      <c r="AA266">
        <v>38</v>
      </c>
      <c r="AB266">
        <v>8</v>
      </c>
      <c r="AC266">
        <v>0</v>
      </c>
      <c r="AD266" s="48">
        <f>AA266+AB266/20+AC266/240</f>
        <v>38.4</v>
      </c>
      <c r="AH266" s="24">
        <f>Q266*Z266</f>
        <v>6.3999999999999995</v>
      </c>
      <c r="AI266">
        <v>3</v>
      </c>
      <c r="AJ266">
        <v>4</v>
      </c>
      <c r="AK266">
        <v>0</v>
      </c>
      <c r="AL266" s="6">
        <f>1*Z266</f>
        <v>3.1999999999999997</v>
      </c>
      <c r="AR266" s="37"/>
      <c r="AZ266" s="6">
        <v>3.2</v>
      </c>
      <c r="BI266" s="48">
        <f aca="true" t="shared" si="189" ref="BI266:BI274">AL266+BH266</f>
        <v>3.1999999999999997</v>
      </c>
      <c r="BJ266" s="39"/>
      <c r="BK266" s="39"/>
      <c r="BL266" s="22"/>
      <c r="BM266" s="37"/>
      <c r="BN266" s="37"/>
      <c r="BO266" s="39"/>
      <c r="BP266" s="48">
        <f aca="true" t="shared" si="190" ref="BP266:BP274">BQ266*Q266</f>
        <v>76.8</v>
      </c>
      <c r="BQ266" s="48">
        <f aca="true" t="shared" si="191" ref="BQ266:BQ274">(BI266+BN266/Q266)*12</f>
        <v>38.4</v>
      </c>
      <c r="CB266">
        <f aca="true" t="shared" si="192" ref="CB266:CB274">1*A266</f>
        <v>1366</v>
      </c>
      <c r="CC266" s="2" t="s">
        <v>1661</v>
      </c>
    </row>
    <row r="267" spans="1:81" ht="12.75">
      <c r="A267" s="14">
        <v>1366</v>
      </c>
      <c r="B267" s="13" t="s">
        <v>1168</v>
      </c>
      <c r="C267" s="13" t="s">
        <v>1355</v>
      </c>
      <c r="D267" s="13" t="s">
        <v>144</v>
      </c>
      <c r="E267" s="13" t="s">
        <v>158</v>
      </c>
      <c r="F267" s="2" t="s">
        <v>397</v>
      </c>
      <c r="G267" s="2">
        <v>2</v>
      </c>
      <c r="H267" s="2" t="s">
        <v>912</v>
      </c>
      <c r="I267" s="2" t="s">
        <v>949</v>
      </c>
      <c r="J267" s="10">
        <v>2</v>
      </c>
      <c r="K267" s="6">
        <v>2.9</v>
      </c>
      <c r="L267" s="13" t="s">
        <v>444</v>
      </c>
      <c r="M267" s="2" t="s">
        <v>940</v>
      </c>
      <c r="N267" s="13" t="s">
        <v>1001</v>
      </c>
      <c r="O267" s="13" t="s">
        <v>1424</v>
      </c>
      <c r="P267" s="2" t="s">
        <v>1580</v>
      </c>
      <c r="Q267" s="10">
        <v>2</v>
      </c>
      <c r="T267" s="20">
        <v>69</v>
      </c>
      <c r="U267" s="20">
        <v>12</v>
      </c>
      <c r="V267" s="20">
        <v>0</v>
      </c>
      <c r="W267" s="48">
        <f>T267+U267/20+V267/240</f>
        <v>69.6</v>
      </c>
      <c r="X267" s="48">
        <f>W267/Q267</f>
        <v>34.8</v>
      </c>
      <c r="Z267" s="24">
        <f>X267/12</f>
        <v>2.9</v>
      </c>
      <c r="AH267" s="24">
        <f>Q267*Z267</f>
        <v>5.8</v>
      </c>
      <c r="AI267">
        <v>2</v>
      </c>
      <c r="AJ267">
        <v>18</v>
      </c>
      <c r="AK267">
        <v>0</v>
      </c>
      <c r="AL267" s="6">
        <f>1*Z267</f>
        <v>2.9</v>
      </c>
      <c r="AR267" s="37"/>
      <c r="AS267" s="7"/>
      <c r="BC267" s="6">
        <v>2.9</v>
      </c>
      <c r="BI267" s="48">
        <f t="shared" si="189"/>
        <v>2.9</v>
      </c>
      <c r="BJ267" s="39"/>
      <c r="BK267" s="39"/>
      <c r="BL267" s="22"/>
      <c r="BM267" s="37"/>
      <c r="BN267" s="37"/>
      <c r="BO267" s="39"/>
      <c r="BP267" s="48">
        <f t="shared" si="190"/>
        <v>69.6</v>
      </c>
      <c r="BQ267" s="48">
        <f t="shared" si="191"/>
        <v>34.8</v>
      </c>
      <c r="CB267">
        <f t="shared" si="192"/>
        <v>1366</v>
      </c>
      <c r="CC267" s="2" t="s">
        <v>940</v>
      </c>
    </row>
    <row r="268" spans="1:81" ht="12.75">
      <c r="A268" s="14">
        <v>1366</v>
      </c>
      <c r="B268" s="13" t="s">
        <v>1168</v>
      </c>
      <c r="C268" s="13" t="s">
        <v>1355</v>
      </c>
      <c r="D268" s="13" t="s">
        <v>144</v>
      </c>
      <c r="E268" s="13" t="s">
        <v>158</v>
      </c>
      <c r="F268" s="2" t="s">
        <v>398</v>
      </c>
      <c r="G268" s="2">
        <v>2</v>
      </c>
      <c r="H268" s="2" t="s">
        <v>1588</v>
      </c>
      <c r="I268" s="2" t="s">
        <v>1587</v>
      </c>
      <c r="J268" s="10">
        <v>2</v>
      </c>
      <c r="K268" s="6">
        <v>2.525</v>
      </c>
      <c r="L268" s="13" t="s">
        <v>444</v>
      </c>
      <c r="M268" s="2" t="s">
        <v>1591</v>
      </c>
      <c r="N268" s="13" t="s">
        <v>1576</v>
      </c>
      <c r="O268" s="13" t="s">
        <v>1071</v>
      </c>
      <c r="P268" s="2" t="s">
        <v>1580</v>
      </c>
      <c r="Q268" s="10">
        <v>2</v>
      </c>
      <c r="T268" s="20">
        <v>60</v>
      </c>
      <c r="U268" s="20">
        <v>12</v>
      </c>
      <c r="V268" s="20">
        <v>0</v>
      </c>
      <c r="W268" s="48">
        <f>T268+U268/20+V268/240</f>
        <v>60.6</v>
      </c>
      <c r="X268" s="48">
        <f>W268/Q268</f>
        <v>30.3</v>
      </c>
      <c r="Z268" s="24">
        <f>X268/12</f>
        <v>2.525</v>
      </c>
      <c r="AA268">
        <v>30</v>
      </c>
      <c r="AB268">
        <v>6</v>
      </c>
      <c r="AC268">
        <v>0</v>
      </c>
      <c r="AD268" s="48">
        <f>AA268+AB268/20+AC268/240</f>
        <v>30.3</v>
      </c>
      <c r="AH268" s="24">
        <f>Q268*Z268</f>
        <v>5.05</v>
      </c>
      <c r="AI268">
        <v>2</v>
      </c>
      <c r="AJ268">
        <v>10</v>
      </c>
      <c r="AK268">
        <v>0</v>
      </c>
      <c r="AL268" s="6">
        <f>1*Z268</f>
        <v>2.525</v>
      </c>
      <c r="AR268" s="37"/>
      <c r="BC268" s="6">
        <v>2.525</v>
      </c>
      <c r="BI268" s="48">
        <f t="shared" si="189"/>
        <v>2.525</v>
      </c>
      <c r="BJ268" s="39"/>
      <c r="BK268" s="39"/>
      <c r="BL268" s="22"/>
      <c r="BM268" s="37"/>
      <c r="BN268" s="37"/>
      <c r="BO268" s="39"/>
      <c r="BP268" s="48">
        <f t="shared" si="190"/>
        <v>60.599999999999994</v>
      </c>
      <c r="BQ268" s="48">
        <f t="shared" si="191"/>
        <v>30.299999999999997</v>
      </c>
      <c r="CB268">
        <f t="shared" si="192"/>
        <v>1366</v>
      </c>
      <c r="CC268" s="2" t="s">
        <v>1591</v>
      </c>
    </row>
    <row r="269" spans="1:81" ht="12.75">
      <c r="A269" s="14">
        <v>1366</v>
      </c>
      <c r="B269" s="13" t="s">
        <v>1168</v>
      </c>
      <c r="C269" s="13" t="s">
        <v>1355</v>
      </c>
      <c r="D269" s="13" t="s">
        <v>144</v>
      </c>
      <c r="E269" s="13" t="s">
        <v>158</v>
      </c>
      <c r="F269" s="2" t="s">
        <v>385</v>
      </c>
      <c r="G269" s="2">
        <v>2</v>
      </c>
      <c r="H269" s="2" t="s">
        <v>557</v>
      </c>
      <c r="I269" s="2" t="s">
        <v>621</v>
      </c>
      <c r="J269" s="10">
        <v>1</v>
      </c>
      <c r="K269" s="6">
        <v>3</v>
      </c>
      <c r="L269" s="13" t="s">
        <v>444</v>
      </c>
      <c r="M269" s="2" t="s">
        <v>572</v>
      </c>
      <c r="N269" s="13" t="s">
        <v>524</v>
      </c>
      <c r="O269" s="13" t="s">
        <v>1071</v>
      </c>
      <c r="P269" s="2" t="s">
        <v>734</v>
      </c>
      <c r="Q269" s="10">
        <v>1</v>
      </c>
      <c r="T269" s="20">
        <v>36</v>
      </c>
      <c r="U269" s="20">
        <v>0</v>
      </c>
      <c r="V269" s="20">
        <v>0</v>
      </c>
      <c r="W269" s="48">
        <f>T269+U269/20+V269/240</f>
        <v>36</v>
      </c>
      <c r="X269" s="48">
        <f>W269/Q269</f>
        <v>36</v>
      </c>
      <c r="Z269" s="24">
        <f>X269/12</f>
        <v>3</v>
      </c>
      <c r="AA269">
        <v>36</v>
      </c>
      <c r="AB269">
        <v>0</v>
      </c>
      <c r="AC269">
        <v>0</v>
      </c>
      <c r="AD269" s="48">
        <f>AA269+AB269/20+AC269/240</f>
        <v>36</v>
      </c>
      <c r="AE269">
        <v>3</v>
      </c>
      <c r="AF269">
        <v>0</v>
      </c>
      <c r="AG269">
        <v>0</v>
      </c>
      <c r="AH269" s="24">
        <f>Q269*Z269</f>
        <v>3</v>
      </c>
      <c r="AI269">
        <v>3</v>
      </c>
      <c r="AJ269">
        <v>0</v>
      </c>
      <c r="AK269">
        <v>0</v>
      </c>
      <c r="AL269" s="6">
        <f>1*Z269</f>
        <v>3</v>
      </c>
      <c r="AR269" s="37"/>
      <c r="AV269" s="6">
        <v>3</v>
      </c>
      <c r="AZ269" s="7"/>
      <c r="BI269" s="48">
        <f t="shared" si="189"/>
        <v>3</v>
      </c>
      <c r="BJ269" s="39"/>
      <c r="BK269" s="39"/>
      <c r="BL269" s="22"/>
      <c r="BM269" s="37"/>
      <c r="BN269" s="37"/>
      <c r="BO269" s="39"/>
      <c r="BP269" s="48">
        <f t="shared" si="190"/>
        <v>36</v>
      </c>
      <c r="BQ269" s="48">
        <f t="shared" si="191"/>
        <v>36</v>
      </c>
      <c r="CB269">
        <f t="shared" si="192"/>
        <v>1366</v>
      </c>
      <c r="CC269" s="2" t="s">
        <v>572</v>
      </c>
    </row>
    <row r="270" spans="1:81" ht="12.75">
      <c r="A270" s="14">
        <v>1366</v>
      </c>
      <c r="B270" s="13" t="s">
        <v>1168</v>
      </c>
      <c r="C270" s="13" t="s">
        <v>1355</v>
      </c>
      <c r="D270" s="13" t="s">
        <v>144</v>
      </c>
      <c r="E270" s="13" t="s">
        <v>158</v>
      </c>
      <c r="F270" s="2" t="s">
        <v>386</v>
      </c>
      <c r="G270" s="2">
        <v>2</v>
      </c>
      <c r="H270" s="2" t="s">
        <v>739</v>
      </c>
      <c r="I270" s="2" t="s">
        <v>748</v>
      </c>
      <c r="J270" s="10">
        <v>2.5</v>
      </c>
      <c r="K270" s="6">
        <v>1.8</v>
      </c>
      <c r="L270" s="13" t="s">
        <v>444</v>
      </c>
      <c r="M270" s="2" t="s">
        <v>741</v>
      </c>
      <c r="N270" s="13" t="s">
        <v>738</v>
      </c>
      <c r="O270" s="13" t="s">
        <v>2</v>
      </c>
      <c r="P270" s="2" t="s">
        <v>878</v>
      </c>
      <c r="Q270" s="10">
        <v>2.5</v>
      </c>
      <c r="T270" s="20">
        <v>54</v>
      </c>
      <c r="U270" s="20">
        <v>0</v>
      </c>
      <c r="V270" s="20">
        <v>0</v>
      </c>
      <c r="W270" s="48">
        <f>T270+U270/20+V270/240</f>
        <v>54</v>
      </c>
      <c r="X270" s="48">
        <f>W270/Q270</f>
        <v>21.6</v>
      </c>
      <c r="Z270" s="24">
        <f>X270/12</f>
        <v>1.8</v>
      </c>
      <c r="AD270" s="48"/>
      <c r="AH270" s="24">
        <f>Q270*Z270</f>
        <v>4.5</v>
      </c>
      <c r="AI270">
        <v>1</v>
      </c>
      <c r="AJ270">
        <v>16</v>
      </c>
      <c r="AK270">
        <v>0</v>
      </c>
      <c r="AL270" s="6">
        <f>1*Z270</f>
        <v>1.8</v>
      </c>
      <c r="AR270" s="37"/>
      <c r="BC270" s="6">
        <v>1.8</v>
      </c>
      <c r="BI270" s="48">
        <f t="shared" si="189"/>
        <v>1.8</v>
      </c>
      <c r="BJ270" s="39"/>
      <c r="BK270" s="39"/>
      <c r="BL270" s="22"/>
      <c r="BM270" s="37"/>
      <c r="BN270" s="37"/>
      <c r="BO270" s="39"/>
      <c r="BP270" s="48">
        <f t="shared" si="190"/>
        <v>54</v>
      </c>
      <c r="BQ270" s="48">
        <f t="shared" si="191"/>
        <v>21.6</v>
      </c>
      <c r="CB270">
        <f t="shared" si="192"/>
        <v>1366</v>
      </c>
      <c r="CC270" s="2" t="s">
        <v>741</v>
      </c>
    </row>
    <row r="271" spans="1:81" ht="12.75">
      <c r="A271" s="14">
        <v>1366</v>
      </c>
      <c r="B271" s="13" t="s">
        <v>1168</v>
      </c>
      <c r="C271" s="13" t="s">
        <v>1355</v>
      </c>
      <c r="D271" s="13" t="s">
        <v>144</v>
      </c>
      <c r="E271" s="13" t="s">
        <v>158</v>
      </c>
      <c r="F271" s="2" t="s">
        <v>387</v>
      </c>
      <c r="G271" s="2">
        <v>2</v>
      </c>
      <c r="H271" s="2" t="s">
        <v>1189</v>
      </c>
      <c r="I271" s="2" t="s">
        <v>503</v>
      </c>
      <c r="J271" s="10">
        <v>2.5</v>
      </c>
      <c r="K271" s="6">
        <v>1.95</v>
      </c>
      <c r="L271" s="13" t="s">
        <v>444</v>
      </c>
      <c r="M271" s="2" t="s">
        <v>1190</v>
      </c>
      <c r="N271" s="13" t="s">
        <v>1178</v>
      </c>
      <c r="O271" s="13" t="s">
        <v>470</v>
      </c>
      <c r="P271" s="2" t="s">
        <v>878</v>
      </c>
      <c r="Q271" s="10">
        <v>2.5</v>
      </c>
      <c r="W271" s="48"/>
      <c r="X271" s="48"/>
      <c r="Z271" s="24">
        <f>1+19/20</f>
        <v>1.95</v>
      </c>
      <c r="AD271" s="48"/>
      <c r="AE271">
        <v>2</v>
      </c>
      <c r="AF271">
        <v>18</v>
      </c>
      <c r="AG271">
        <v>6</v>
      </c>
      <c r="AH271" s="24">
        <f>2+18/20+6/240</f>
        <v>2.925</v>
      </c>
      <c r="AI271">
        <v>1</v>
      </c>
      <c r="AJ271">
        <v>19</v>
      </c>
      <c r="AK271">
        <v>0</v>
      </c>
      <c r="AL271" s="6">
        <f>1+19/20</f>
        <v>1.95</v>
      </c>
      <c r="AR271" s="37"/>
      <c r="BC271" s="6">
        <v>1.95</v>
      </c>
      <c r="BI271" s="48">
        <f t="shared" si="189"/>
        <v>1.95</v>
      </c>
      <c r="BJ271" s="39"/>
      <c r="BK271" s="39"/>
      <c r="BL271" s="22"/>
      <c r="BM271" s="37"/>
      <c r="BN271" s="37"/>
      <c r="BO271" s="39"/>
      <c r="BP271" s="48">
        <f t="shared" si="190"/>
        <v>58.5</v>
      </c>
      <c r="BQ271" s="48">
        <f t="shared" si="191"/>
        <v>23.4</v>
      </c>
      <c r="CB271">
        <f t="shared" si="192"/>
        <v>1366</v>
      </c>
      <c r="CC271" s="2" t="s">
        <v>1190</v>
      </c>
    </row>
    <row r="272" spans="1:81" ht="12.75">
      <c r="A272" s="14">
        <v>1366</v>
      </c>
      <c r="B272" s="13" t="s">
        <v>1168</v>
      </c>
      <c r="C272" s="13" t="s">
        <v>1355</v>
      </c>
      <c r="D272" s="13" t="s">
        <v>144</v>
      </c>
      <c r="E272" s="13" t="s">
        <v>158</v>
      </c>
      <c r="F272" s="2" t="s">
        <v>388</v>
      </c>
      <c r="G272" s="2">
        <v>2</v>
      </c>
      <c r="H272" t="s">
        <v>557</v>
      </c>
      <c r="I272" s="2" t="s">
        <v>626</v>
      </c>
      <c r="J272" s="10">
        <v>0.5</v>
      </c>
      <c r="K272" s="6">
        <v>2.8</v>
      </c>
      <c r="L272" s="13" t="s">
        <v>444</v>
      </c>
      <c r="M272" s="2" t="s">
        <v>565</v>
      </c>
      <c r="N272" s="13" t="s">
        <v>526</v>
      </c>
      <c r="O272" s="13" t="s">
        <v>2</v>
      </c>
      <c r="P272" s="2" t="s">
        <v>1292</v>
      </c>
      <c r="Q272" s="10">
        <v>0.5</v>
      </c>
      <c r="T272" s="20">
        <v>16</v>
      </c>
      <c r="U272" s="20">
        <v>16</v>
      </c>
      <c r="V272" s="20">
        <v>0</v>
      </c>
      <c r="W272" s="48">
        <f>T272+U272/20+V272/240</f>
        <v>16.8</v>
      </c>
      <c r="X272" s="48">
        <f>W272/Q272</f>
        <v>33.6</v>
      </c>
      <c r="Z272" s="24">
        <f>X272/12</f>
        <v>2.8000000000000003</v>
      </c>
      <c r="AE272">
        <v>1</v>
      </c>
      <c r="AF272">
        <v>18</v>
      </c>
      <c r="AG272">
        <v>0</v>
      </c>
      <c r="AH272" s="24">
        <f>Q272*Z272</f>
        <v>1.4000000000000001</v>
      </c>
      <c r="AL272" s="6">
        <f>1*Z272</f>
        <v>2.8000000000000003</v>
      </c>
      <c r="AR272" s="37"/>
      <c r="BC272" s="6">
        <v>2.8</v>
      </c>
      <c r="BI272" s="48">
        <f t="shared" si="189"/>
        <v>2.8000000000000003</v>
      </c>
      <c r="BJ272" s="39"/>
      <c r="BK272" s="39"/>
      <c r="BL272" s="22"/>
      <c r="BM272" s="37"/>
      <c r="BN272" s="37"/>
      <c r="BO272" s="39"/>
      <c r="BP272" s="48">
        <f t="shared" si="190"/>
        <v>16.8</v>
      </c>
      <c r="BQ272" s="48">
        <f t="shared" si="191"/>
        <v>33.6</v>
      </c>
      <c r="CB272">
        <f t="shared" si="192"/>
        <v>1366</v>
      </c>
      <c r="CC272" s="2" t="s">
        <v>565</v>
      </c>
    </row>
    <row r="273" spans="1:81" ht="12.75">
      <c r="A273" s="14">
        <v>1366</v>
      </c>
      <c r="B273" s="13" t="s">
        <v>1168</v>
      </c>
      <c r="C273" s="13" t="s">
        <v>1355</v>
      </c>
      <c r="D273" s="13" t="s">
        <v>144</v>
      </c>
      <c r="E273" s="13" t="s">
        <v>158</v>
      </c>
      <c r="F273" s="2" t="s">
        <v>389</v>
      </c>
      <c r="G273" s="2">
        <v>2</v>
      </c>
      <c r="H273" t="s">
        <v>2</v>
      </c>
      <c r="I273" s="2" t="s">
        <v>1455</v>
      </c>
      <c r="J273" s="10">
        <v>1</v>
      </c>
      <c r="K273" s="6">
        <v>1.3</v>
      </c>
      <c r="L273" s="13" t="s">
        <v>444</v>
      </c>
      <c r="M273" s="2" t="s">
        <v>1464</v>
      </c>
      <c r="N273" s="13" t="s">
        <v>1424</v>
      </c>
      <c r="O273" s="13" t="s">
        <v>1424</v>
      </c>
      <c r="P273" s="2" t="s">
        <v>1561</v>
      </c>
      <c r="Q273" s="10">
        <v>1</v>
      </c>
      <c r="T273" s="20">
        <v>15</v>
      </c>
      <c r="U273" s="20">
        <v>12</v>
      </c>
      <c r="V273" s="20">
        <v>0</v>
      </c>
      <c r="W273" s="48">
        <f>T273+U273/20+V273/240</f>
        <v>15.6</v>
      </c>
      <c r="X273" s="48">
        <f>W273/Q273</f>
        <v>15.6</v>
      </c>
      <c r="Z273" s="24">
        <f>X273/12</f>
        <v>1.3</v>
      </c>
      <c r="AA273">
        <v>15</v>
      </c>
      <c r="AB273">
        <v>12</v>
      </c>
      <c r="AC273">
        <v>0</v>
      </c>
      <c r="AD273" s="48">
        <f>AA273+AB273/20+AC273/240</f>
        <v>15.6</v>
      </c>
      <c r="AE273">
        <v>1</v>
      </c>
      <c r="AF273">
        <v>6</v>
      </c>
      <c r="AG273">
        <v>0</v>
      </c>
      <c r="AH273" s="24">
        <f>Q273*Z273</f>
        <v>1.3</v>
      </c>
      <c r="AI273">
        <v>1</v>
      </c>
      <c r="AJ273">
        <v>6</v>
      </c>
      <c r="AK273">
        <v>0</v>
      </c>
      <c r="AL273" s="6">
        <f>1*Z273</f>
        <v>1.3</v>
      </c>
      <c r="AR273" s="37"/>
      <c r="BC273" s="6">
        <v>1.3</v>
      </c>
      <c r="BI273" s="48">
        <f t="shared" si="189"/>
        <v>1.3</v>
      </c>
      <c r="BJ273" s="39"/>
      <c r="BK273" s="39"/>
      <c r="BL273" s="22"/>
      <c r="BM273" s="37"/>
      <c r="BN273" s="37"/>
      <c r="BO273" s="39"/>
      <c r="BP273" s="48">
        <f t="shared" si="190"/>
        <v>15.600000000000001</v>
      </c>
      <c r="BQ273" s="48">
        <f t="shared" si="191"/>
        <v>15.600000000000001</v>
      </c>
      <c r="CB273">
        <f t="shared" si="192"/>
        <v>1366</v>
      </c>
      <c r="CC273" s="2" t="s">
        <v>1464</v>
      </c>
    </row>
    <row r="274" spans="1:81" ht="12.75">
      <c r="A274" s="14">
        <v>1366</v>
      </c>
      <c r="B274" s="13" t="s">
        <v>1168</v>
      </c>
      <c r="C274" s="13" t="s">
        <v>1355</v>
      </c>
      <c r="D274" s="13" t="s">
        <v>144</v>
      </c>
      <c r="E274" s="13" t="s">
        <v>158</v>
      </c>
      <c r="F274" s="2" t="s">
        <v>390</v>
      </c>
      <c r="G274" s="2">
        <v>2</v>
      </c>
      <c r="H274" t="s">
        <v>2</v>
      </c>
      <c r="I274" s="2" t="s">
        <v>1455</v>
      </c>
      <c r="J274" s="10">
        <v>1</v>
      </c>
      <c r="K274" s="6">
        <v>1.2</v>
      </c>
      <c r="L274" s="13" t="s">
        <v>444</v>
      </c>
      <c r="M274" s="2" t="s">
        <v>1464</v>
      </c>
      <c r="N274" s="13" t="s">
        <v>1424</v>
      </c>
      <c r="O274" s="13" t="s">
        <v>1424</v>
      </c>
      <c r="P274" s="2" t="s">
        <v>1565</v>
      </c>
      <c r="Q274" s="10">
        <v>1</v>
      </c>
      <c r="T274" s="20">
        <v>14</v>
      </c>
      <c r="U274" s="20">
        <v>8</v>
      </c>
      <c r="V274" s="20">
        <v>0</v>
      </c>
      <c r="W274" s="48">
        <f>T274+U274/20+V274/240</f>
        <v>14.4</v>
      </c>
      <c r="X274" s="48">
        <f>W274/Q274</f>
        <v>14.4</v>
      </c>
      <c r="Z274" s="24">
        <f>X274/12</f>
        <v>1.2</v>
      </c>
      <c r="AA274">
        <v>14</v>
      </c>
      <c r="AB274">
        <v>8</v>
      </c>
      <c r="AC274">
        <v>0</v>
      </c>
      <c r="AD274" s="48">
        <f>AA274+AB274/20+AC274/240</f>
        <v>14.4</v>
      </c>
      <c r="AE274">
        <v>1</v>
      </c>
      <c r="AF274">
        <v>4</v>
      </c>
      <c r="AG274">
        <v>0</v>
      </c>
      <c r="AH274" s="24">
        <f>Q274*Z274</f>
        <v>1.2</v>
      </c>
      <c r="AI274">
        <v>1</v>
      </c>
      <c r="AJ274">
        <v>4</v>
      </c>
      <c r="AK274">
        <v>0</v>
      </c>
      <c r="AL274" s="6">
        <f>1*Z274</f>
        <v>1.2</v>
      </c>
      <c r="AR274" s="37"/>
      <c r="BC274" s="6">
        <v>1.2</v>
      </c>
      <c r="BI274" s="48">
        <f t="shared" si="189"/>
        <v>1.2</v>
      </c>
      <c r="BJ274" s="39"/>
      <c r="BK274" s="39"/>
      <c r="BL274" s="22"/>
      <c r="BM274" s="37"/>
      <c r="BN274" s="37"/>
      <c r="BO274" s="39"/>
      <c r="BP274" s="48">
        <f t="shared" si="190"/>
        <v>14.399999999999999</v>
      </c>
      <c r="BQ274" s="48">
        <f t="shared" si="191"/>
        <v>14.399999999999999</v>
      </c>
      <c r="CB274">
        <f t="shared" si="192"/>
        <v>1366</v>
      </c>
      <c r="CC274" s="2" t="s">
        <v>1464</v>
      </c>
    </row>
    <row r="275" spans="1:81" ht="12.75">
      <c r="A275" s="14"/>
      <c r="E275" s="13"/>
      <c r="F275" s="2"/>
      <c r="G275" s="2"/>
      <c r="M275" s="2"/>
      <c r="AD275" s="48"/>
      <c r="AR275" s="37"/>
      <c r="BI275" s="48"/>
      <c r="BJ275" s="39"/>
      <c r="BK275" s="39"/>
      <c r="BL275" s="22"/>
      <c r="BM275" s="37"/>
      <c r="BN275" s="37"/>
      <c r="BO275" s="39"/>
      <c r="BP275" s="48"/>
      <c r="BQ275" s="48"/>
      <c r="CC275" s="2"/>
    </row>
    <row r="276" spans="1:82" ht="12.75">
      <c r="A276" s="14">
        <v>1366</v>
      </c>
      <c r="B276" s="13" t="s">
        <v>1168</v>
      </c>
      <c r="C276" s="13" t="s">
        <v>1355</v>
      </c>
      <c r="D276" s="13" t="s">
        <v>144</v>
      </c>
      <c r="E276" s="13" t="s">
        <v>153</v>
      </c>
      <c r="F276" s="2" t="s">
        <v>399</v>
      </c>
      <c r="H276" s="2" t="s">
        <v>557</v>
      </c>
      <c r="I276" s="2" t="s">
        <v>653</v>
      </c>
      <c r="J276" s="10">
        <v>1</v>
      </c>
      <c r="K276" s="6">
        <v>2.8</v>
      </c>
      <c r="L276" s="13" t="s">
        <v>444</v>
      </c>
      <c r="M276" s="2" t="s">
        <v>571</v>
      </c>
      <c r="N276" s="13" t="s">
        <v>526</v>
      </c>
      <c r="O276" s="13" t="s">
        <v>1005</v>
      </c>
      <c r="P276" s="2" t="s">
        <v>1384</v>
      </c>
      <c r="Q276" s="10">
        <v>1</v>
      </c>
      <c r="W276" s="48">
        <f>(67+4/20)/2</f>
        <v>33.6</v>
      </c>
      <c r="X276" s="48">
        <f>W276/Q276</f>
        <v>33.6</v>
      </c>
      <c r="Z276" s="24">
        <f>X276/12</f>
        <v>2.8000000000000003</v>
      </c>
      <c r="AD276" s="48"/>
      <c r="AE276">
        <v>2</v>
      </c>
      <c r="AF276">
        <v>16</v>
      </c>
      <c r="AG276">
        <v>0</v>
      </c>
      <c r="AH276" s="24">
        <f>Q276*Z276</f>
        <v>2.8000000000000003</v>
      </c>
      <c r="AI276">
        <v>2</v>
      </c>
      <c r="AJ276">
        <v>16</v>
      </c>
      <c r="AK276">
        <v>0</v>
      </c>
      <c r="AL276" s="6">
        <f>1*Z276</f>
        <v>2.8000000000000003</v>
      </c>
      <c r="BB276" s="6">
        <v>2.8</v>
      </c>
      <c r="BI276" s="48">
        <f>AL276+BH276</f>
        <v>2.8000000000000003</v>
      </c>
      <c r="BJ276" s="39"/>
      <c r="BK276" s="39"/>
      <c r="BL276" s="22"/>
      <c r="BM276" s="37"/>
      <c r="BN276" s="37"/>
      <c r="BO276" s="39"/>
      <c r="BP276" s="48">
        <f>BQ276*Q276</f>
        <v>33.6</v>
      </c>
      <c r="BQ276" s="48">
        <f>(BI276+BN276/Q276)*12</f>
        <v>33.6</v>
      </c>
      <c r="CB276">
        <f aca="true" t="shared" si="193" ref="CB276:CB284">1*A276</f>
        <v>1366</v>
      </c>
      <c r="CC276" s="2" t="s">
        <v>571</v>
      </c>
      <c r="CD276" t="s">
        <v>67</v>
      </c>
    </row>
    <row r="277" spans="1:81" ht="12.75">
      <c r="A277" s="14">
        <v>1366</v>
      </c>
      <c r="B277" s="13" t="s">
        <v>1168</v>
      </c>
      <c r="C277" s="13" t="s">
        <v>1355</v>
      </c>
      <c r="D277" s="13" t="s">
        <v>144</v>
      </c>
      <c r="E277" s="13" t="s">
        <v>153</v>
      </c>
      <c r="F277" s="2" t="s">
        <v>400</v>
      </c>
      <c r="H277" s="2" t="s">
        <v>584</v>
      </c>
      <c r="I277" s="2" t="s">
        <v>501</v>
      </c>
      <c r="J277" s="10">
        <v>1</v>
      </c>
      <c r="K277" s="6">
        <v>2.8</v>
      </c>
      <c r="L277" s="13" t="s">
        <v>444</v>
      </c>
      <c r="M277" s="2" t="s">
        <v>512</v>
      </c>
      <c r="N277" s="13" t="s">
        <v>1523</v>
      </c>
      <c r="O277" s="13" t="s">
        <v>470</v>
      </c>
      <c r="P277" s="2" t="s">
        <v>1384</v>
      </c>
      <c r="Q277" s="10">
        <v>1</v>
      </c>
      <c r="W277" s="48">
        <v>33.6</v>
      </c>
      <c r="X277" s="48">
        <f>W277/Q277</f>
        <v>33.6</v>
      </c>
      <c r="Z277" s="24">
        <f>X277/12</f>
        <v>2.8000000000000003</v>
      </c>
      <c r="AD277" s="48"/>
      <c r="AE277">
        <v>2</v>
      </c>
      <c r="AF277">
        <v>16</v>
      </c>
      <c r="AG277">
        <v>0</v>
      </c>
      <c r="AH277" s="24">
        <f>Q277*Z277</f>
        <v>2.8000000000000003</v>
      </c>
      <c r="AI277">
        <v>2</v>
      </c>
      <c r="AJ277">
        <v>16</v>
      </c>
      <c r="AK277">
        <v>0</v>
      </c>
      <c r="AL277" s="6">
        <f>1*Z277</f>
        <v>2.8000000000000003</v>
      </c>
      <c r="BI277" s="48">
        <f>AL277+BH277</f>
        <v>2.8000000000000003</v>
      </c>
      <c r="BJ277" s="39"/>
      <c r="BK277" s="39"/>
      <c r="BL277" s="22"/>
      <c r="BM277" s="37"/>
      <c r="BN277" s="37"/>
      <c r="BO277" s="39"/>
      <c r="BP277" s="48">
        <f>BQ277*Q277</f>
        <v>33.6</v>
      </c>
      <c r="BQ277" s="48">
        <f>(BI277+BN277/Q277)*12</f>
        <v>33.6</v>
      </c>
      <c r="CB277">
        <f t="shared" si="193"/>
        <v>1366</v>
      </c>
      <c r="CC277" s="2" t="s">
        <v>512</v>
      </c>
    </row>
    <row r="278" spans="1:81" ht="12.75">
      <c r="A278" s="14">
        <v>1366</v>
      </c>
      <c r="B278" s="13" t="s">
        <v>1168</v>
      </c>
      <c r="C278" s="13" t="s">
        <v>1355</v>
      </c>
      <c r="D278" s="13" t="s">
        <v>144</v>
      </c>
      <c r="E278" s="13" t="s">
        <v>153</v>
      </c>
      <c r="F278" s="2" t="s">
        <v>401</v>
      </c>
      <c r="H278" s="2" t="s">
        <v>2</v>
      </c>
      <c r="I278" s="2" t="s">
        <v>797</v>
      </c>
      <c r="L278" s="13" t="s">
        <v>444</v>
      </c>
      <c r="M278" s="2" t="s">
        <v>799</v>
      </c>
      <c r="N278" s="13" t="s">
        <v>1523</v>
      </c>
      <c r="O278" s="13" t="s">
        <v>470</v>
      </c>
      <c r="P278" s="2" t="s">
        <v>1384</v>
      </c>
      <c r="R278" s="10">
        <v>10</v>
      </c>
      <c r="T278" s="20">
        <v>11</v>
      </c>
      <c r="U278" s="20">
        <v>0</v>
      </c>
      <c r="V278" s="20">
        <v>0</v>
      </c>
      <c r="W278" s="48">
        <f>T278+U278/20+V278/240</f>
        <v>11</v>
      </c>
      <c r="X278" s="48"/>
      <c r="Y278" s="24">
        <f>(W278*20)/R278</f>
        <v>22</v>
      </c>
      <c r="AD278" s="48"/>
      <c r="AM278" s="24">
        <f>Y278/12</f>
        <v>1.8333333333333333</v>
      </c>
      <c r="BI278" s="48"/>
      <c r="BJ278" s="39"/>
      <c r="BK278" s="39"/>
      <c r="BL278" s="22"/>
      <c r="BM278" s="37"/>
      <c r="BN278" s="37"/>
      <c r="BO278" s="39"/>
      <c r="CB278">
        <f t="shared" si="193"/>
        <v>1366</v>
      </c>
      <c r="CC278" s="2" t="s">
        <v>799</v>
      </c>
    </row>
    <row r="279" spans="1:81" ht="12.75">
      <c r="A279" s="14">
        <v>1366</v>
      </c>
      <c r="B279" s="13" t="s">
        <v>1168</v>
      </c>
      <c r="C279" s="13" t="s">
        <v>1355</v>
      </c>
      <c r="D279" s="13" t="s">
        <v>144</v>
      </c>
      <c r="E279" s="13" t="s">
        <v>153</v>
      </c>
      <c r="F279" s="2" t="s">
        <v>402</v>
      </c>
      <c r="H279" s="2" t="s">
        <v>2</v>
      </c>
      <c r="I279" s="2" t="s">
        <v>816</v>
      </c>
      <c r="L279" s="13" t="s">
        <v>444</v>
      </c>
      <c r="M279" s="2" t="s">
        <v>825</v>
      </c>
      <c r="N279" s="13" t="s">
        <v>1523</v>
      </c>
      <c r="O279" s="13" t="s">
        <v>1005</v>
      </c>
      <c r="P279" s="2" t="s">
        <v>1384</v>
      </c>
      <c r="R279" s="10">
        <v>10</v>
      </c>
      <c r="T279" s="20">
        <v>11</v>
      </c>
      <c r="U279" s="20">
        <v>0</v>
      </c>
      <c r="V279" s="20">
        <v>0</v>
      </c>
      <c r="W279" s="48">
        <f>T279+U279/20+V279/240</f>
        <v>11</v>
      </c>
      <c r="X279" s="48"/>
      <c r="Y279" s="24">
        <f>(W279*20)/R279</f>
        <v>22</v>
      </c>
      <c r="AD279" s="48"/>
      <c r="AM279" s="24">
        <f>Y279/12</f>
        <v>1.8333333333333333</v>
      </c>
      <c r="BB279" s="6">
        <v>2.7</v>
      </c>
      <c r="BI279" s="48"/>
      <c r="BJ279" s="39"/>
      <c r="BK279" s="39"/>
      <c r="BL279" s="22"/>
      <c r="BM279" s="37"/>
      <c r="BN279" s="37"/>
      <c r="BO279" s="39"/>
      <c r="CB279">
        <f t="shared" si="193"/>
        <v>1366</v>
      </c>
      <c r="CC279" s="2" t="s">
        <v>825</v>
      </c>
    </row>
    <row r="280" spans="1:82" ht="12.75">
      <c r="A280" s="14">
        <v>1366</v>
      </c>
      <c r="B280" s="13" t="s">
        <v>1168</v>
      </c>
      <c r="C280" s="13" t="s">
        <v>1355</v>
      </c>
      <c r="D280" s="13" t="s">
        <v>144</v>
      </c>
      <c r="E280" s="13" t="s">
        <v>153</v>
      </c>
      <c r="F280" s="2" t="s">
        <v>403</v>
      </c>
      <c r="H280" s="2" t="s">
        <v>2</v>
      </c>
      <c r="I280" s="2" t="s">
        <v>1322</v>
      </c>
      <c r="J280" s="10">
        <v>1</v>
      </c>
      <c r="K280" s="6">
        <v>2.7</v>
      </c>
      <c r="L280" s="13" t="s">
        <v>444</v>
      </c>
      <c r="M280" s="2" t="s">
        <v>1306</v>
      </c>
      <c r="N280" s="13" t="s">
        <v>1523</v>
      </c>
      <c r="O280" s="13" t="s">
        <v>1282</v>
      </c>
      <c r="P280" s="2" t="s">
        <v>1384</v>
      </c>
      <c r="Q280" s="10">
        <v>1</v>
      </c>
      <c r="W280" s="48">
        <f>(64+16/20)/2</f>
        <v>32.4</v>
      </c>
      <c r="X280" s="48">
        <f>W280/Q280</f>
        <v>32.4</v>
      </c>
      <c r="Z280" s="24">
        <f>X280/12</f>
        <v>2.6999999999999997</v>
      </c>
      <c r="AD280" s="48"/>
      <c r="AE280">
        <v>2</v>
      </c>
      <c r="AF280">
        <v>14</v>
      </c>
      <c r="AG280">
        <v>0</v>
      </c>
      <c r="AH280" s="24">
        <f>Q280*Z280</f>
        <v>2.6999999999999997</v>
      </c>
      <c r="AI280">
        <v>2</v>
      </c>
      <c r="AJ280">
        <v>14</v>
      </c>
      <c r="AK280">
        <v>0</v>
      </c>
      <c r="AL280" s="6">
        <f>1*Z280</f>
        <v>2.6999999999999997</v>
      </c>
      <c r="BB280" s="6">
        <v>2.7</v>
      </c>
      <c r="BI280" s="48">
        <f>AL280+BH280</f>
        <v>2.6999999999999997</v>
      </c>
      <c r="BJ280" s="39"/>
      <c r="BK280" s="39"/>
      <c r="BL280" s="22"/>
      <c r="BM280" s="37"/>
      <c r="BN280" s="37"/>
      <c r="BO280" s="39"/>
      <c r="BP280" s="48">
        <f>BQ280*Q280</f>
        <v>32.4</v>
      </c>
      <c r="BQ280" s="48">
        <f>(BI280+BN280/Q280)*12</f>
        <v>32.4</v>
      </c>
      <c r="CB280">
        <f t="shared" si="193"/>
        <v>1366</v>
      </c>
      <c r="CC280" s="2" t="s">
        <v>1306</v>
      </c>
      <c r="CD280" t="s">
        <v>66</v>
      </c>
    </row>
    <row r="281" spans="1:81" ht="12.75">
      <c r="A281" s="14">
        <v>1366</v>
      </c>
      <c r="B281" s="13" t="s">
        <v>1168</v>
      </c>
      <c r="C281" s="13" t="s">
        <v>1355</v>
      </c>
      <c r="D281" s="13" t="s">
        <v>144</v>
      </c>
      <c r="E281" s="13" t="s">
        <v>153</v>
      </c>
      <c r="F281" s="2" t="s">
        <v>404</v>
      </c>
      <c r="H281" s="2" t="s">
        <v>2</v>
      </c>
      <c r="I281" s="2" t="s">
        <v>1364</v>
      </c>
      <c r="J281" s="10">
        <v>1</v>
      </c>
      <c r="K281" s="6">
        <v>2.7</v>
      </c>
      <c r="L281" s="13" t="s">
        <v>444</v>
      </c>
      <c r="M281" s="2" t="s">
        <v>443</v>
      </c>
      <c r="N281" s="13" t="s">
        <v>1523</v>
      </c>
      <c r="O281" s="13" t="s">
        <v>465</v>
      </c>
      <c r="P281" s="2" t="s">
        <v>1384</v>
      </c>
      <c r="Q281" s="10">
        <v>1</v>
      </c>
      <c r="W281" s="48">
        <v>32.4</v>
      </c>
      <c r="X281" s="48">
        <f>W281/Q281</f>
        <v>32.4</v>
      </c>
      <c r="Z281" s="24">
        <f>X281/12</f>
        <v>2.6999999999999997</v>
      </c>
      <c r="AD281" s="48"/>
      <c r="AE281">
        <v>2</v>
      </c>
      <c r="AF281">
        <v>14</v>
      </c>
      <c r="AG281">
        <v>0</v>
      </c>
      <c r="AH281" s="24">
        <f>Q281*Z281</f>
        <v>2.6999999999999997</v>
      </c>
      <c r="AI281">
        <v>2</v>
      </c>
      <c r="AJ281">
        <v>14</v>
      </c>
      <c r="AK281">
        <v>0</v>
      </c>
      <c r="AL281" s="6">
        <f>1*Z281</f>
        <v>2.6999999999999997</v>
      </c>
      <c r="AS281" s="7"/>
      <c r="BI281" s="48">
        <f>AL281+BH281</f>
        <v>2.6999999999999997</v>
      </c>
      <c r="BJ281" s="39"/>
      <c r="BK281" s="39"/>
      <c r="BL281" s="22"/>
      <c r="BM281" s="37"/>
      <c r="BN281" s="37"/>
      <c r="BO281" s="39"/>
      <c r="BP281" s="48">
        <f>BQ281*Q281</f>
        <v>32.4</v>
      </c>
      <c r="BQ281" s="48">
        <f>(BI281+BN281/Q281)*12</f>
        <v>32.4</v>
      </c>
      <c r="CB281">
        <f t="shared" si="193"/>
        <v>1366</v>
      </c>
      <c r="CC281" s="2" t="s">
        <v>443</v>
      </c>
    </row>
    <row r="282" spans="1:82" ht="12.75">
      <c r="A282" s="14">
        <v>1366</v>
      </c>
      <c r="B282" s="13" t="s">
        <v>1168</v>
      </c>
      <c r="C282" s="13" t="s">
        <v>1355</v>
      </c>
      <c r="D282" s="13" t="s">
        <v>144</v>
      </c>
      <c r="E282" s="13" t="s">
        <v>153</v>
      </c>
      <c r="F282" s="2" t="s">
        <v>405</v>
      </c>
      <c r="H282" s="2" t="s">
        <v>2</v>
      </c>
      <c r="I282" s="2" t="s">
        <v>819</v>
      </c>
      <c r="L282" s="13" t="s">
        <v>444</v>
      </c>
      <c r="M282" s="2" t="s">
        <v>853</v>
      </c>
      <c r="N282" s="13" t="s">
        <v>1523</v>
      </c>
      <c r="O282" s="13" t="s">
        <v>1634</v>
      </c>
      <c r="P282" s="2" t="s">
        <v>1384</v>
      </c>
      <c r="R282" s="10">
        <v>20</v>
      </c>
      <c r="T282" s="20">
        <v>20</v>
      </c>
      <c r="U282" s="20">
        <v>0</v>
      </c>
      <c r="V282" s="20">
        <v>0</v>
      </c>
      <c r="W282" s="48">
        <f>T282+U282/20+V282/240</f>
        <v>20</v>
      </c>
      <c r="X282" s="48"/>
      <c r="Y282" s="24">
        <f>(W282*20)/R282</f>
        <v>20</v>
      </c>
      <c r="AD282" s="48"/>
      <c r="AM282" s="24">
        <f>Y282/12</f>
        <v>1.6666666666666667</v>
      </c>
      <c r="BB282" s="6">
        <v>2.75</v>
      </c>
      <c r="BJ282" s="39"/>
      <c r="BK282" s="39"/>
      <c r="BL282" s="22"/>
      <c r="BM282" s="37"/>
      <c r="BN282" s="37"/>
      <c r="BO282" s="39"/>
      <c r="CB282">
        <f t="shared" si="193"/>
        <v>1366</v>
      </c>
      <c r="CC282" s="2" t="s">
        <v>853</v>
      </c>
      <c r="CD282" t="s">
        <v>1277</v>
      </c>
    </row>
    <row r="283" spans="1:81" ht="12.75">
      <c r="A283" s="14">
        <v>1366</v>
      </c>
      <c r="B283" s="13" t="s">
        <v>1168</v>
      </c>
      <c r="C283" s="13" t="s">
        <v>1355</v>
      </c>
      <c r="D283" s="13" t="s">
        <v>144</v>
      </c>
      <c r="E283" s="13" t="s">
        <v>153</v>
      </c>
      <c r="F283" s="2" t="s">
        <v>406</v>
      </c>
      <c r="H283" s="2" t="s">
        <v>557</v>
      </c>
      <c r="I283" s="2" t="s">
        <v>595</v>
      </c>
      <c r="J283" s="10">
        <v>2</v>
      </c>
      <c r="K283" s="6">
        <v>2.75</v>
      </c>
      <c r="L283" s="13" t="s">
        <v>444</v>
      </c>
      <c r="M283" s="2" t="s">
        <v>563</v>
      </c>
      <c r="N283" s="13" t="s">
        <v>526</v>
      </c>
      <c r="O283" s="13" t="s">
        <v>470</v>
      </c>
      <c r="P283" s="2" t="s">
        <v>1384</v>
      </c>
      <c r="Q283" s="10">
        <v>2</v>
      </c>
      <c r="T283" s="20">
        <v>66</v>
      </c>
      <c r="U283" s="20">
        <v>0</v>
      </c>
      <c r="V283" s="20">
        <v>0</v>
      </c>
      <c r="W283" s="48">
        <f>T283+U283/20+V283/240</f>
        <v>66</v>
      </c>
      <c r="X283" s="48">
        <f>W283/Q283</f>
        <v>33</v>
      </c>
      <c r="Z283" s="24">
        <f>X283/12</f>
        <v>2.75</v>
      </c>
      <c r="AA283">
        <v>33</v>
      </c>
      <c r="AB283">
        <v>0</v>
      </c>
      <c r="AC283">
        <v>0</v>
      </c>
      <c r="AD283" s="48">
        <f>AA283+AB283/20+AC283/240</f>
        <v>33</v>
      </c>
      <c r="AH283" s="24">
        <f>Q283*Z283</f>
        <v>5.5</v>
      </c>
      <c r="AI283">
        <v>2</v>
      </c>
      <c r="AJ283">
        <v>15</v>
      </c>
      <c r="AK283">
        <v>0</v>
      </c>
      <c r="AL283" s="6">
        <f>1*Z283</f>
        <v>2.75</v>
      </c>
      <c r="AZ283" s="7"/>
      <c r="BB283" s="6"/>
      <c r="BI283" s="48">
        <f>AL283+BH283</f>
        <v>2.75</v>
      </c>
      <c r="BJ283" s="39"/>
      <c r="BK283" s="39"/>
      <c r="BL283" s="22"/>
      <c r="BM283" s="37"/>
      <c r="BN283" s="37"/>
      <c r="BO283" s="39"/>
      <c r="BP283" s="48">
        <f>BQ283*Q283</f>
        <v>66</v>
      </c>
      <c r="BQ283" s="48">
        <f>(BI283+BN283/Q283)*12</f>
        <v>33</v>
      </c>
      <c r="CB283">
        <f t="shared" si="193"/>
        <v>1366</v>
      </c>
      <c r="CC283" s="2" t="s">
        <v>563</v>
      </c>
    </row>
    <row r="284" spans="1:81" ht="12.75">
      <c r="A284" s="14">
        <v>1366</v>
      </c>
      <c r="B284" s="13" t="s">
        <v>1168</v>
      </c>
      <c r="C284" s="13" t="s">
        <v>1355</v>
      </c>
      <c r="D284" s="13" t="s">
        <v>144</v>
      </c>
      <c r="E284" s="13" t="s">
        <v>153</v>
      </c>
      <c r="F284" s="2" t="s">
        <v>407</v>
      </c>
      <c r="H284" s="2" t="s">
        <v>2</v>
      </c>
      <c r="I284" s="2" t="s">
        <v>842</v>
      </c>
      <c r="L284" s="13" t="s">
        <v>444</v>
      </c>
      <c r="M284" s="2" t="s">
        <v>839</v>
      </c>
      <c r="N284" s="13" t="s">
        <v>1523</v>
      </c>
      <c r="O284" s="13" t="s">
        <v>1282</v>
      </c>
      <c r="P284" s="2" t="s">
        <v>1384</v>
      </c>
      <c r="R284" s="10">
        <v>9</v>
      </c>
      <c r="T284" s="20">
        <v>7</v>
      </c>
      <c r="U284" s="20">
        <v>8</v>
      </c>
      <c r="V284" s="20">
        <v>0</v>
      </c>
      <c r="W284" s="48">
        <f>T284+U284/20+V284/240</f>
        <v>7.4</v>
      </c>
      <c r="X284" s="48"/>
      <c r="Y284" s="24">
        <f>(W284*20)/R284</f>
        <v>16.444444444444443</v>
      </c>
      <c r="AM284" s="24">
        <f>Y284/12</f>
        <v>1.3703703703703702</v>
      </c>
      <c r="BJ284" s="39"/>
      <c r="BK284" s="39"/>
      <c r="BL284" s="22"/>
      <c r="BM284" s="37"/>
      <c r="BN284" s="37"/>
      <c r="BO284" s="39"/>
      <c r="CB284">
        <f t="shared" si="193"/>
        <v>1366</v>
      </c>
      <c r="CC284" s="2" t="s">
        <v>839</v>
      </c>
    </row>
    <row r="285" spans="1:81" ht="12.75">
      <c r="A285" s="14"/>
      <c r="E285" s="13"/>
      <c r="F285" s="2"/>
      <c r="G285" s="2"/>
      <c r="M285" s="2"/>
      <c r="AM285" s="24"/>
      <c r="AZ285" s="7"/>
      <c r="BJ285" s="39"/>
      <c r="BK285" s="39"/>
      <c r="BL285" s="22"/>
      <c r="BM285" s="37"/>
      <c r="BN285" s="37"/>
      <c r="BO285" s="39"/>
      <c r="CC285" s="2"/>
    </row>
    <row r="286" spans="1:81" ht="12.75">
      <c r="A286" s="14">
        <v>1367</v>
      </c>
      <c r="B286" s="13" t="s">
        <v>1081</v>
      </c>
      <c r="C286" s="13" t="s">
        <v>1355</v>
      </c>
      <c r="D286" s="13" t="s">
        <v>145</v>
      </c>
      <c r="E286" s="13" t="s">
        <v>151</v>
      </c>
      <c r="F286" s="2" t="s">
        <v>408</v>
      </c>
      <c r="G286" s="2">
        <v>1</v>
      </c>
      <c r="H286" s="2" t="s">
        <v>912</v>
      </c>
      <c r="I286" s="2" t="s">
        <v>1210</v>
      </c>
      <c r="J286" s="10">
        <v>5.5</v>
      </c>
      <c r="K286" s="6">
        <v>11.59848484848485</v>
      </c>
      <c r="L286" s="13" t="s">
        <v>444</v>
      </c>
      <c r="M286" s="2" t="s">
        <v>929</v>
      </c>
      <c r="N286" s="13" t="s">
        <v>1371</v>
      </c>
      <c r="O286" s="13" t="s">
        <v>1230</v>
      </c>
      <c r="P286" s="2" t="s">
        <v>1593</v>
      </c>
      <c r="Q286" s="10">
        <v>5.5</v>
      </c>
      <c r="T286" s="20">
        <v>765</v>
      </c>
      <c r="U286" s="20">
        <v>10</v>
      </c>
      <c r="V286" s="20">
        <v>0</v>
      </c>
      <c r="W286" s="48">
        <f aca="true" t="shared" si="194" ref="W286:W291">T286+U286/20+V286/240</f>
        <v>765.5</v>
      </c>
      <c r="X286" s="48">
        <f aca="true" t="shared" si="195" ref="X286:X291">W286/Q286</f>
        <v>139.1818181818182</v>
      </c>
      <c r="Z286" s="24">
        <f aca="true" t="shared" si="196" ref="Z286:Z291">X286/12</f>
        <v>11.59848484848485</v>
      </c>
      <c r="AH286" s="24">
        <f aca="true" t="shared" si="197" ref="AH286:AH291">Q286*Z286</f>
        <v>63.79166666666667</v>
      </c>
      <c r="AI286">
        <v>11</v>
      </c>
      <c r="AJ286">
        <v>15</v>
      </c>
      <c r="AK286">
        <v>0</v>
      </c>
      <c r="AL286" s="6">
        <f aca="true" t="shared" si="198" ref="AL286:AL291">1*Z286</f>
        <v>11.59848484848485</v>
      </c>
      <c r="AM286" s="24"/>
      <c r="AR286" s="37"/>
      <c r="AS286" s="6">
        <v>11.59848484848485</v>
      </c>
      <c r="AZ286" s="7"/>
      <c r="BC286" s="6">
        <v>11.59848484848485</v>
      </c>
      <c r="BI286" s="48">
        <f aca="true" t="shared" si="199" ref="BI286:BI291">AL286+BH286</f>
        <v>11.59848484848485</v>
      </c>
      <c r="BJ286" s="39"/>
      <c r="BK286" s="39"/>
      <c r="BL286" s="22"/>
      <c r="BM286" s="37"/>
      <c r="BN286" s="37"/>
      <c r="BO286" s="39"/>
      <c r="BP286" s="48">
        <f aca="true" t="shared" si="200" ref="BP286:BP291">BQ286*Q286</f>
        <v>765.5</v>
      </c>
      <c r="BQ286" s="48">
        <f aca="true" t="shared" si="201" ref="BQ286:BQ291">(BI286+BN286/Q286)*12</f>
        <v>139.1818181818182</v>
      </c>
      <c r="CB286">
        <f aca="true" t="shared" si="202" ref="CB286:CB291">1*A286</f>
        <v>1367</v>
      </c>
      <c r="CC286" s="2" t="s">
        <v>929</v>
      </c>
    </row>
    <row r="287" spans="1:81" ht="12.75">
      <c r="A287" s="14">
        <v>1367</v>
      </c>
      <c r="B287" s="13" t="s">
        <v>1081</v>
      </c>
      <c r="C287" s="13" t="s">
        <v>1355</v>
      </c>
      <c r="D287" s="13" t="s">
        <v>145</v>
      </c>
      <c r="E287" s="13" t="s">
        <v>151</v>
      </c>
      <c r="F287" s="2" t="s">
        <v>419</v>
      </c>
      <c r="G287" s="2">
        <v>1</v>
      </c>
      <c r="H287" s="2" t="s">
        <v>912</v>
      </c>
      <c r="I287" s="2" t="s">
        <v>1326</v>
      </c>
      <c r="J287" s="10">
        <v>5.5</v>
      </c>
      <c r="K287" s="6">
        <v>11.5</v>
      </c>
      <c r="L287" s="13" t="s">
        <v>444</v>
      </c>
      <c r="M287" s="2" t="s">
        <v>932</v>
      </c>
      <c r="N287" s="13" t="s">
        <v>1371</v>
      </c>
      <c r="O287" s="13" t="s">
        <v>1284</v>
      </c>
      <c r="P287" s="2" t="s">
        <v>1593</v>
      </c>
      <c r="Q287" s="10">
        <v>5.5</v>
      </c>
      <c r="T287" s="20">
        <v>759</v>
      </c>
      <c r="U287" s="20">
        <v>0</v>
      </c>
      <c r="V287" s="20">
        <v>0</v>
      </c>
      <c r="W287" s="48">
        <f t="shared" si="194"/>
        <v>759</v>
      </c>
      <c r="X287" s="48">
        <f t="shared" si="195"/>
        <v>138</v>
      </c>
      <c r="Z287" s="24">
        <f t="shared" si="196"/>
        <v>11.5</v>
      </c>
      <c r="AH287" s="24">
        <f t="shared" si="197"/>
        <v>63.25</v>
      </c>
      <c r="AI287">
        <v>11</v>
      </c>
      <c r="AJ287">
        <v>10</v>
      </c>
      <c r="AK287">
        <v>0</v>
      </c>
      <c r="AL287" s="6">
        <f t="shared" si="198"/>
        <v>11.5</v>
      </c>
      <c r="AM287" s="24"/>
      <c r="AR287" s="37"/>
      <c r="AS287" s="6">
        <v>11.5</v>
      </c>
      <c r="BC287" s="6">
        <v>11.5</v>
      </c>
      <c r="BI287" s="48">
        <f t="shared" si="199"/>
        <v>11.5</v>
      </c>
      <c r="BJ287" s="39"/>
      <c r="BK287" s="39"/>
      <c r="BL287" s="22"/>
      <c r="BM287" s="37"/>
      <c r="BN287" s="37"/>
      <c r="BO287" s="39"/>
      <c r="BP287" s="48">
        <f t="shared" si="200"/>
        <v>759</v>
      </c>
      <c r="BQ287" s="48">
        <f t="shared" si="201"/>
        <v>138</v>
      </c>
      <c r="CB287">
        <f t="shared" si="202"/>
        <v>1367</v>
      </c>
      <c r="CC287" s="2" t="s">
        <v>932</v>
      </c>
    </row>
    <row r="288" spans="1:81" ht="12.75">
      <c r="A288" s="14">
        <v>1367</v>
      </c>
      <c r="B288" s="13" t="s">
        <v>1081</v>
      </c>
      <c r="C288" s="13" t="s">
        <v>1355</v>
      </c>
      <c r="D288" s="13" t="s">
        <v>145</v>
      </c>
      <c r="E288" s="13" t="s">
        <v>151</v>
      </c>
      <c r="F288" s="2" t="s">
        <v>426</v>
      </c>
      <c r="G288" s="2">
        <v>1</v>
      </c>
      <c r="H288" s="2" t="s">
        <v>912</v>
      </c>
      <c r="I288" s="2" t="s">
        <v>949</v>
      </c>
      <c r="J288" s="10">
        <v>4</v>
      </c>
      <c r="K288" s="6">
        <v>4.1921875</v>
      </c>
      <c r="L288" s="13" t="s">
        <v>444</v>
      </c>
      <c r="M288" s="2" t="s">
        <v>940</v>
      </c>
      <c r="N288" s="13" t="s">
        <v>1001</v>
      </c>
      <c r="O288" s="13" t="s">
        <v>1424</v>
      </c>
      <c r="P288" s="2" t="s">
        <v>1593</v>
      </c>
      <c r="Q288" s="10">
        <v>4</v>
      </c>
      <c r="T288" s="20">
        <v>201</v>
      </c>
      <c r="U288" s="20">
        <v>4</v>
      </c>
      <c r="V288" s="20">
        <v>6</v>
      </c>
      <c r="W288" s="48">
        <f t="shared" si="194"/>
        <v>201.225</v>
      </c>
      <c r="X288" s="48">
        <f t="shared" si="195"/>
        <v>50.30625</v>
      </c>
      <c r="Z288" s="24">
        <f t="shared" si="196"/>
        <v>4.1921875</v>
      </c>
      <c r="AA288">
        <v>50</v>
      </c>
      <c r="AB288">
        <v>6</v>
      </c>
      <c r="AC288">
        <v>1</v>
      </c>
      <c r="AD288" s="48">
        <f>AA288+AB288/20+AC288/240</f>
        <v>50.30416666666667</v>
      </c>
      <c r="AH288" s="24">
        <f t="shared" si="197"/>
        <v>16.76875</v>
      </c>
      <c r="AL288" s="6">
        <f t="shared" si="198"/>
        <v>4.1921875</v>
      </c>
      <c r="AM288" s="24"/>
      <c r="AP288">
        <v>29</v>
      </c>
      <c r="AR288" s="37">
        <f>AO288+AP288/20+AQ288/240</f>
        <v>1.45</v>
      </c>
      <c r="BC288" s="6">
        <v>4.1921875</v>
      </c>
      <c r="BI288" s="48">
        <f t="shared" si="199"/>
        <v>4.1921875</v>
      </c>
      <c r="BJ288" s="39"/>
      <c r="BK288" s="39"/>
      <c r="BL288" s="22"/>
      <c r="BM288" s="37"/>
      <c r="BN288" s="37"/>
      <c r="BO288" s="39"/>
      <c r="BP288" s="48">
        <f t="shared" si="200"/>
        <v>201.22500000000002</v>
      </c>
      <c r="BQ288" s="48">
        <f t="shared" si="201"/>
        <v>50.306250000000006</v>
      </c>
      <c r="BV288" s="48">
        <f>AR288/Z288</f>
        <v>0.34588147595974655</v>
      </c>
      <c r="CB288">
        <f t="shared" si="202"/>
        <v>1367</v>
      </c>
      <c r="CC288" s="2" t="s">
        <v>940</v>
      </c>
    </row>
    <row r="289" spans="1:81" ht="12.75">
      <c r="A289" s="14">
        <v>1367</v>
      </c>
      <c r="B289" s="13" t="s">
        <v>1081</v>
      </c>
      <c r="C289" s="13" t="s">
        <v>1355</v>
      </c>
      <c r="D289" s="13" t="s">
        <v>145</v>
      </c>
      <c r="E289" s="13" t="s">
        <v>151</v>
      </c>
      <c r="F289" s="2" t="s">
        <v>427</v>
      </c>
      <c r="G289" s="2">
        <v>1</v>
      </c>
      <c r="H289" s="2" t="s">
        <v>557</v>
      </c>
      <c r="I289" s="2" t="s">
        <v>640</v>
      </c>
      <c r="J289" s="10">
        <v>3</v>
      </c>
      <c r="K289" s="6">
        <v>4</v>
      </c>
      <c r="L289" s="13" t="s">
        <v>444</v>
      </c>
      <c r="M289" s="2" t="s">
        <v>572</v>
      </c>
      <c r="N289" s="13" t="s">
        <v>526</v>
      </c>
      <c r="O289" s="13" t="s">
        <v>1071</v>
      </c>
      <c r="P289" s="2" t="s">
        <v>1593</v>
      </c>
      <c r="Q289" s="10">
        <v>3</v>
      </c>
      <c r="T289" s="20">
        <v>144</v>
      </c>
      <c r="U289" s="20">
        <v>0</v>
      </c>
      <c r="V289" s="20">
        <v>0</v>
      </c>
      <c r="W289" s="48">
        <f t="shared" si="194"/>
        <v>144</v>
      </c>
      <c r="X289" s="48">
        <f t="shared" si="195"/>
        <v>48</v>
      </c>
      <c r="Z289" s="24">
        <f t="shared" si="196"/>
        <v>4</v>
      </c>
      <c r="AD289" s="48"/>
      <c r="AH289" s="24">
        <f t="shared" si="197"/>
        <v>12</v>
      </c>
      <c r="AI289">
        <v>4</v>
      </c>
      <c r="AL289" s="6">
        <f t="shared" si="198"/>
        <v>4</v>
      </c>
      <c r="AM289" s="24"/>
      <c r="BC289" s="6">
        <v>4</v>
      </c>
      <c r="BI289" s="48">
        <f t="shared" si="199"/>
        <v>4</v>
      </c>
      <c r="BJ289" s="39"/>
      <c r="BK289" s="39"/>
      <c r="BL289" s="22"/>
      <c r="BM289" s="37"/>
      <c r="BN289" s="37"/>
      <c r="BO289" s="39"/>
      <c r="BP289" s="48">
        <f t="shared" si="200"/>
        <v>144</v>
      </c>
      <c r="BQ289" s="48">
        <f t="shared" si="201"/>
        <v>48</v>
      </c>
      <c r="CB289">
        <f t="shared" si="202"/>
        <v>1367</v>
      </c>
      <c r="CC289" s="2" t="s">
        <v>572</v>
      </c>
    </row>
    <row r="290" spans="1:81" ht="12.75">
      <c r="A290" s="14">
        <v>1367</v>
      </c>
      <c r="B290" s="13" t="s">
        <v>1081</v>
      </c>
      <c r="C290" s="13" t="s">
        <v>1355</v>
      </c>
      <c r="D290" s="13" t="s">
        <v>145</v>
      </c>
      <c r="E290" s="13" t="s">
        <v>151</v>
      </c>
      <c r="F290" s="2" t="s">
        <v>428</v>
      </c>
      <c r="G290" s="2">
        <v>1</v>
      </c>
      <c r="H290" s="2" t="s">
        <v>613</v>
      </c>
      <c r="I290" s="2" t="s">
        <v>902</v>
      </c>
      <c r="J290" s="10">
        <v>1</v>
      </c>
      <c r="K290" s="6">
        <v>5.85</v>
      </c>
      <c r="L290" s="13" t="s">
        <v>444</v>
      </c>
      <c r="M290" s="2" t="s">
        <v>1100</v>
      </c>
      <c r="N290" s="13" t="s">
        <v>647</v>
      </c>
      <c r="O290" s="13" t="s">
        <v>1071</v>
      </c>
      <c r="P290" s="2" t="s">
        <v>676</v>
      </c>
      <c r="Q290" s="10">
        <v>1</v>
      </c>
      <c r="T290" s="20">
        <v>70</v>
      </c>
      <c r="U290" s="20">
        <v>4</v>
      </c>
      <c r="V290" s="20">
        <v>0</v>
      </c>
      <c r="W290" s="48">
        <f t="shared" si="194"/>
        <v>70.2</v>
      </c>
      <c r="X290" s="48">
        <f t="shared" si="195"/>
        <v>70.2</v>
      </c>
      <c r="Z290" s="24">
        <f t="shared" si="196"/>
        <v>5.8500000000000005</v>
      </c>
      <c r="AA290">
        <v>70</v>
      </c>
      <c r="AB290">
        <v>4</v>
      </c>
      <c r="AC290">
        <v>0</v>
      </c>
      <c r="AD290" s="48">
        <f>AA290+AB290/20+AC290/240</f>
        <v>70.2</v>
      </c>
      <c r="AH290" s="24">
        <f t="shared" si="197"/>
        <v>5.8500000000000005</v>
      </c>
      <c r="AL290" s="6">
        <f t="shared" si="198"/>
        <v>5.8500000000000005</v>
      </c>
      <c r="AM290" s="24"/>
      <c r="AV290" s="6">
        <v>5.85</v>
      </c>
      <c r="BI290" s="48">
        <f t="shared" si="199"/>
        <v>5.8500000000000005</v>
      </c>
      <c r="BJ290" s="39"/>
      <c r="BK290" s="39"/>
      <c r="BL290" s="22"/>
      <c r="BM290" s="37"/>
      <c r="BN290" s="37"/>
      <c r="BO290" s="39"/>
      <c r="BP290" s="48">
        <f t="shared" si="200"/>
        <v>70.2</v>
      </c>
      <c r="BQ290" s="48">
        <f t="shared" si="201"/>
        <v>70.2</v>
      </c>
      <c r="BR290" t="s">
        <v>1554</v>
      </c>
      <c r="BS290">
        <v>52</v>
      </c>
      <c r="BT290">
        <f>Z290/BS290</f>
        <v>0.11250000000000002</v>
      </c>
      <c r="BU290" s="24">
        <v>5.85</v>
      </c>
      <c r="CB290">
        <f t="shared" si="202"/>
        <v>1367</v>
      </c>
      <c r="CC290" s="2" t="s">
        <v>1100</v>
      </c>
    </row>
    <row r="291" spans="1:81" ht="12.75">
      <c r="A291" s="14">
        <v>1367</v>
      </c>
      <c r="B291" s="13" t="s">
        <v>1081</v>
      </c>
      <c r="C291" s="13" t="s">
        <v>1355</v>
      </c>
      <c r="D291" s="13" t="s">
        <v>145</v>
      </c>
      <c r="E291" s="13" t="s">
        <v>151</v>
      </c>
      <c r="F291" s="2" t="s">
        <v>429</v>
      </c>
      <c r="G291" s="2">
        <v>1</v>
      </c>
      <c r="H291" s="2" t="s">
        <v>557</v>
      </c>
      <c r="I291" s="2" t="s">
        <v>622</v>
      </c>
      <c r="J291" s="10">
        <v>1</v>
      </c>
      <c r="K291" s="6">
        <v>4</v>
      </c>
      <c r="L291" s="13" t="s">
        <v>444</v>
      </c>
      <c r="M291" s="2" t="s">
        <v>572</v>
      </c>
      <c r="N291" s="13" t="s">
        <v>526</v>
      </c>
      <c r="O291" s="13" t="s">
        <v>1071</v>
      </c>
      <c r="P291" s="2" t="s">
        <v>676</v>
      </c>
      <c r="Q291" s="10">
        <v>1</v>
      </c>
      <c r="T291" s="20">
        <v>48</v>
      </c>
      <c r="U291" s="20">
        <v>0</v>
      </c>
      <c r="V291" s="20">
        <v>0</v>
      </c>
      <c r="W291" s="48">
        <f t="shared" si="194"/>
        <v>48</v>
      </c>
      <c r="X291" s="48">
        <f t="shared" si="195"/>
        <v>48</v>
      </c>
      <c r="Z291" s="24">
        <f t="shared" si="196"/>
        <v>4</v>
      </c>
      <c r="AA291">
        <v>48</v>
      </c>
      <c r="AB291">
        <v>0</v>
      </c>
      <c r="AC291">
        <v>0</v>
      </c>
      <c r="AD291" s="48">
        <f>AA291+AB291/20+AC291/240</f>
        <v>48</v>
      </c>
      <c r="AE291">
        <v>4</v>
      </c>
      <c r="AF291">
        <v>0</v>
      </c>
      <c r="AG291">
        <v>0</v>
      </c>
      <c r="AH291" s="24">
        <f t="shared" si="197"/>
        <v>4</v>
      </c>
      <c r="AI291">
        <v>4</v>
      </c>
      <c r="AL291" s="6">
        <f t="shared" si="198"/>
        <v>4</v>
      </c>
      <c r="AM291" s="24"/>
      <c r="AS291" s="7"/>
      <c r="AT291" s="7"/>
      <c r="AV291" s="6">
        <v>4</v>
      </c>
      <c r="BI291" s="48">
        <f t="shared" si="199"/>
        <v>4</v>
      </c>
      <c r="BJ291" s="39"/>
      <c r="BK291" s="39"/>
      <c r="BL291" s="22"/>
      <c r="BM291" s="37"/>
      <c r="BN291" s="37"/>
      <c r="BO291" s="39"/>
      <c r="BP291" s="48">
        <f t="shared" si="200"/>
        <v>48</v>
      </c>
      <c r="BQ291" s="48">
        <f t="shared" si="201"/>
        <v>48</v>
      </c>
      <c r="CB291">
        <f t="shared" si="202"/>
        <v>1367</v>
      </c>
      <c r="CC291" s="2" t="s">
        <v>572</v>
      </c>
    </row>
    <row r="292" spans="1:81" ht="12.75">
      <c r="A292" s="14"/>
      <c r="E292" s="13"/>
      <c r="F292" s="2"/>
      <c r="G292" s="2"/>
      <c r="M292" s="2"/>
      <c r="W292" s="48"/>
      <c r="X292" s="48"/>
      <c r="AH292" s="24"/>
      <c r="AM292" s="24"/>
      <c r="AU292" s="7"/>
      <c r="BI292" s="48"/>
      <c r="BJ292" s="39"/>
      <c r="BK292" s="39"/>
      <c r="BL292" s="22"/>
      <c r="BM292" s="37"/>
      <c r="BN292" s="37"/>
      <c r="BO292" s="39"/>
      <c r="BQ292" s="48"/>
      <c r="CC292" s="2"/>
    </row>
    <row r="293" spans="1:81" ht="12.75">
      <c r="A293" s="14">
        <v>1367</v>
      </c>
      <c r="B293" s="13" t="s">
        <v>1081</v>
      </c>
      <c r="C293" s="13" t="s">
        <v>1355</v>
      </c>
      <c r="D293" s="13" t="s">
        <v>145</v>
      </c>
      <c r="E293" s="13" t="s">
        <v>151</v>
      </c>
      <c r="F293" s="2" t="s">
        <v>430</v>
      </c>
      <c r="G293" s="2">
        <v>2</v>
      </c>
      <c r="H293" s="2" t="s">
        <v>943</v>
      </c>
      <c r="I293" s="2" t="s">
        <v>1458</v>
      </c>
      <c r="J293" s="10">
        <v>2</v>
      </c>
      <c r="K293" s="6">
        <v>3.6</v>
      </c>
      <c r="L293" s="13" t="s">
        <v>444</v>
      </c>
      <c r="M293" s="2" t="s">
        <v>3</v>
      </c>
      <c r="N293" s="13" t="s">
        <v>1001</v>
      </c>
      <c r="O293" s="13" t="s">
        <v>1424</v>
      </c>
      <c r="P293" s="2" t="s">
        <v>1408</v>
      </c>
      <c r="Q293" s="10">
        <v>2</v>
      </c>
      <c r="T293" s="20">
        <v>86</v>
      </c>
      <c r="U293" s="20">
        <v>8</v>
      </c>
      <c r="V293" s="20">
        <v>0</v>
      </c>
      <c r="W293" s="48">
        <f aca="true" t="shared" si="203" ref="W293:W301">T293+U293/20+V293/240</f>
        <v>86.4</v>
      </c>
      <c r="X293" s="48">
        <f aca="true" t="shared" si="204" ref="X293:X301">W293/Q293</f>
        <v>43.2</v>
      </c>
      <c r="Z293" s="24">
        <f aca="true" t="shared" si="205" ref="Z293:Z301">X293/12</f>
        <v>3.6</v>
      </c>
      <c r="AD293" s="48"/>
      <c r="AH293" s="24">
        <f aca="true" t="shared" si="206" ref="AH293:AH301">Q293*Z293</f>
        <v>7.2</v>
      </c>
      <c r="AI293">
        <v>3</v>
      </c>
      <c r="AJ293">
        <v>12</v>
      </c>
      <c r="AK293">
        <v>0</v>
      </c>
      <c r="AL293" s="6">
        <f aca="true" t="shared" si="207" ref="AL293:AL301">1*Z293</f>
        <v>3.6</v>
      </c>
      <c r="AM293" s="24"/>
      <c r="AU293" s="7"/>
      <c r="AZ293" s="6">
        <v>3.6</v>
      </c>
      <c r="BI293" s="48">
        <f aca="true" t="shared" si="208" ref="BI293:BI301">AL293+BH293</f>
        <v>3.6</v>
      </c>
      <c r="BJ293" s="39"/>
      <c r="BK293" s="39"/>
      <c r="BL293" s="22"/>
      <c r="BM293" s="37"/>
      <c r="BN293" s="37"/>
      <c r="BO293" s="39"/>
      <c r="BP293" s="48">
        <f aca="true" t="shared" si="209" ref="BP293:BP301">BQ293*Q293</f>
        <v>86.4</v>
      </c>
      <c r="BQ293" s="48">
        <f aca="true" t="shared" si="210" ref="BQ293:BQ301">(BI293+BN293/Q293)*12</f>
        <v>43.2</v>
      </c>
      <c r="CB293">
        <f aca="true" t="shared" si="211" ref="CB293:CB301">1*A293</f>
        <v>1367</v>
      </c>
      <c r="CC293" s="2" t="s">
        <v>3</v>
      </c>
    </row>
    <row r="294" spans="1:81" ht="12.75">
      <c r="A294" s="14">
        <v>1367</v>
      </c>
      <c r="B294" s="13" t="s">
        <v>1081</v>
      </c>
      <c r="C294" s="13" t="s">
        <v>1355</v>
      </c>
      <c r="D294" s="13" t="s">
        <v>145</v>
      </c>
      <c r="E294" s="13" t="s">
        <v>151</v>
      </c>
      <c r="F294" s="2" t="s">
        <v>431</v>
      </c>
      <c r="G294" s="2">
        <v>2</v>
      </c>
      <c r="H294" s="2" t="s">
        <v>557</v>
      </c>
      <c r="I294" s="2" t="s">
        <v>639</v>
      </c>
      <c r="J294" s="10">
        <v>2</v>
      </c>
      <c r="K294" s="6">
        <v>3.8</v>
      </c>
      <c r="L294" s="13" t="s">
        <v>444</v>
      </c>
      <c r="M294" s="2" t="s">
        <v>572</v>
      </c>
      <c r="N294" s="13" t="s">
        <v>526</v>
      </c>
      <c r="O294" s="13" t="s">
        <v>1071</v>
      </c>
      <c r="P294" s="2" t="s">
        <v>1408</v>
      </c>
      <c r="Q294" s="10">
        <v>2</v>
      </c>
      <c r="T294" s="20">
        <v>91</v>
      </c>
      <c r="U294" s="20">
        <v>4</v>
      </c>
      <c r="V294" s="20">
        <v>0</v>
      </c>
      <c r="W294" s="48">
        <f t="shared" si="203"/>
        <v>91.2</v>
      </c>
      <c r="X294" s="48">
        <f t="shared" si="204"/>
        <v>45.6</v>
      </c>
      <c r="Z294" s="24">
        <f t="shared" si="205"/>
        <v>3.8000000000000003</v>
      </c>
      <c r="AD294" s="48"/>
      <c r="AH294" s="24">
        <f t="shared" si="206"/>
        <v>7.6000000000000005</v>
      </c>
      <c r="AI294">
        <v>3</v>
      </c>
      <c r="AJ294">
        <v>16</v>
      </c>
      <c r="AK294">
        <v>0</v>
      </c>
      <c r="AL294" s="6">
        <f t="shared" si="207"/>
        <v>3.8000000000000003</v>
      </c>
      <c r="AM294" s="24"/>
      <c r="AU294" s="7"/>
      <c r="AZ294" s="6">
        <v>3.8</v>
      </c>
      <c r="BI294" s="48">
        <f t="shared" si="208"/>
        <v>3.8000000000000003</v>
      </c>
      <c r="BJ294" s="39"/>
      <c r="BK294" s="39"/>
      <c r="BL294" s="22"/>
      <c r="BM294" s="37"/>
      <c r="BN294" s="37"/>
      <c r="BO294" s="39"/>
      <c r="BP294" s="48">
        <f t="shared" si="209"/>
        <v>91.2</v>
      </c>
      <c r="BQ294" s="48">
        <f t="shared" si="210"/>
        <v>45.6</v>
      </c>
      <c r="CB294">
        <f t="shared" si="211"/>
        <v>1367</v>
      </c>
      <c r="CC294" s="2" t="s">
        <v>572</v>
      </c>
    </row>
    <row r="295" spans="1:81" ht="12.75">
      <c r="A295" s="14">
        <v>1367</v>
      </c>
      <c r="B295" s="13" t="s">
        <v>1081</v>
      </c>
      <c r="C295" s="13" t="s">
        <v>1355</v>
      </c>
      <c r="D295" s="13" t="s">
        <v>145</v>
      </c>
      <c r="E295" s="13" t="s">
        <v>151</v>
      </c>
      <c r="F295" s="2" t="s">
        <v>432</v>
      </c>
      <c r="G295" s="2">
        <v>2</v>
      </c>
      <c r="H295" s="2" t="s">
        <v>912</v>
      </c>
      <c r="I295" s="2" t="s">
        <v>949</v>
      </c>
      <c r="J295" s="10">
        <v>2</v>
      </c>
      <c r="K295" s="6">
        <v>2.65</v>
      </c>
      <c r="L295" s="13" t="s">
        <v>444</v>
      </c>
      <c r="M295" s="2" t="s">
        <v>940</v>
      </c>
      <c r="N295" s="13" t="s">
        <v>1001</v>
      </c>
      <c r="O295" s="13" t="s">
        <v>1424</v>
      </c>
      <c r="P295" s="2" t="s">
        <v>1580</v>
      </c>
      <c r="Q295" s="10">
        <v>2</v>
      </c>
      <c r="T295" s="20">
        <v>63</v>
      </c>
      <c r="U295" s="20">
        <v>12</v>
      </c>
      <c r="V295" s="20">
        <v>0</v>
      </c>
      <c r="W295" s="48">
        <f t="shared" si="203"/>
        <v>63.6</v>
      </c>
      <c r="X295" s="48">
        <f t="shared" si="204"/>
        <v>31.8</v>
      </c>
      <c r="Z295" s="24">
        <f t="shared" si="205"/>
        <v>2.65</v>
      </c>
      <c r="AD295" s="48"/>
      <c r="AH295" s="24">
        <f t="shared" si="206"/>
        <v>5.3</v>
      </c>
      <c r="AI295">
        <v>2</v>
      </c>
      <c r="AJ295">
        <v>14</v>
      </c>
      <c r="AK295">
        <v>0</v>
      </c>
      <c r="AL295" s="6">
        <f t="shared" si="207"/>
        <v>2.65</v>
      </c>
      <c r="AM295" s="24"/>
      <c r="BC295" s="6">
        <v>2.65</v>
      </c>
      <c r="BI295" s="48">
        <f t="shared" si="208"/>
        <v>2.65</v>
      </c>
      <c r="BJ295" s="39"/>
      <c r="BK295" s="39"/>
      <c r="BL295" s="22"/>
      <c r="BM295" s="37"/>
      <c r="BN295" s="37"/>
      <c r="BO295" s="39"/>
      <c r="BP295" s="48">
        <f t="shared" si="209"/>
        <v>63.599999999999994</v>
      </c>
      <c r="BQ295" s="48">
        <f t="shared" si="210"/>
        <v>31.799999999999997</v>
      </c>
      <c r="CB295">
        <f t="shared" si="211"/>
        <v>1367</v>
      </c>
      <c r="CC295" s="2" t="s">
        <v>940</v>
      </c>
    </row>
    <row r="296" spans="1:81" ht="12.75">
      <c r="A296" s="14">
        <v>1367</v>
      </c>
      <c r="B296" s="13" t="s">
        <v>1081</v>
      </c>
      <c r="C296" s="13" t="s">
        <v>1355</v>
      </c>
      <c r="D296" s="13" t="s">
        <v>145</v>
      </c>
      <c r="E296" s="13" t="s">
        <v>151</v>
      </c>
      <c r="F296" s="2" t="s">
        <v>409</v>
      </c>
      <c r="G296" s="2">
        <v>2</v>
      </c>
      <c r="H296" s="2" t="s">
        <v>714</v>
      </c>
      <c r="I296" s="2" t="s">
        <v>1246</v>
      </c>
      <c r="J296" s="10">
        <v>2</v>
      </c>
      <c r="K296" s="6">
        <v>2.4</v>
      </c>
      <c r="L296" s="13" t="s">
        <v>444</v>
      </c>
      <c r="M296" s="2" t="s">
        <v>718</v>
      </c>
      <c r="N296" s="13" t="s">
        <v>674</v>
      </c>
      <c r="O296" s="13" t="s">
        <v>1237</v>
      </c>
      <c r="P296" s="2" t="s">
        <v>1580</v>
      </c>
      <c r="Q296" s="10">
        <v>2</v>
      </c>
      <c r="T296" s="20">
        <v>57</v>
      </c>
      <c r="U296" s="20">
        <v>12</v>
      </c>
      <c r="V296" s="20">
        <v>0</v>
      </c>
      <c r="W296" s="48">
        <f t="shared" si="203"/>
        <v>57.6</v>
      </c>
      <c r="X296" s="48">
        <f t="shared" si="204"/>
        <v>28.8</v>
      </c>
      <c r="Z296" s="24">
        <f t="shared" si="205"/>
        <v>2.4</v>
      </c>
      <c r="AD296" s="48"/>
      <c r="AH296" s="24">
        <f t="shared" si="206"/>
        <v>4.8</v>
      </c>
      <c r="AI296">
        <v>2</v>
      </c>
      <c r="AJ296">
        <v>8</v>
      </c>
      <c r="AK296">
        <v>0</v>
      </c>
      <c r="AL296" s="6">
        <f t="shared" si="207"/>
        <v>2.4</v>
      </c>
      <c r="AM296" s="24"/>
      <c r="BC296" s="6">
        <v>2.4</v>
      </c>
      <c r="BI296" s="48">
        <f t="shared" si="208"/>
        <v>2.4</v>
      </c>
      <c r="BJ296" s="39"/>
      <c r="BK296" s="39"/>
      <c r="BL296" s="22"/>
      <c r="BM296" s="37"/>
      <c r="BN296" s="37"/>
      <c r="BO296" s="39"/>
      <c r="BP296" s="48">
        <f t="shared" si="209"/>
        <v>57.599999999999994</v>
      </c>
      <c r="BQ296" s="48">
        <f t="shared" si="210"/>
        <v>28.799999999999997</v>
      </c>
      <c r="CB296">
        <f t="shared" si="211"/>
        <v>1367</v>
      </c>
      <c r="CC296" s="2" t="s">
        <v>718</v>
      </c>
    </row>
    <row r="297" spans="1:82" ht="12.75">
      <c r="A297" s="14">
        <v>1367</v>
      </c>
      <c r="B297" s="13" t="s">
        <v>1081</v>
      </c>
      <c r="C297" s="13" t="s">
        <v>1355</v>
      </c>
      <c r="D297" s="13" t="s">
        <v>145</v>
      </c>
      <c r="E297" s="13" t="s">
        <v>151</v>
      </c>
      <c r="F297" s="2" t="s">
        <v>410</v>
      </c>
      <c r="G297" s="2">
        <v>2</v>
      </c>
      <c r="H297" s="2" t="s">
        <v>557</v>
      </c>
      <c r="I297" s="2" t="s">
        <v>622</v>
      </c>
      <c r="J297" s="10">
        <v>1</v>
      </c>
      <c r="K297" s="6">
        <v>3.5</v>
      </c>
      <c r="L297" s="13" t="s">
        <v>444</v>
      </c>
      <c r="M297" s="2" t="s">
        <v>572</v>
      </c>
      <c r="N297" s="13" t="s">
        <v>524</v>
      </c>
      <c r="O297" s="13" t="s">
        <v>1071</v>
      </c>
      <c r="P297" s="2" t="s">
        <v>678</v>
      </c>
      <c r="Q297" s="10">
        <v>1</v>
      </c>
      <c r="T297" s="20">
        <v>42</v>
      </c>
      <c r="U297" s="20">
        <v>0</v>
      </c>
      <c r="V297" s="20">
        <v>0</v>
      </c>
      <c r="W297" s="48">
        <f t="shared" si="203"/>
        <v>42</v>
      </c>
      <c r="X297" s="48">
        <f t="shared" si="204"/>
        <v>42</v>
      </c>
      <c r="Z297" s="24">
        <f t="shared" si="205"/>
        <v>3.5</v>
      </c>
      <c r="AA297">
        <v>42</v>
      </c>
      <c r="AB297">
        <v>0</v>
      </c>
      <c r="AC297">
        <v>0</v>
      </c>
      <c r="AD297" s="48">
        <f>AA297+AB297/20+AC297/240</f>
        <v>42</v>
      </c>
      <c r="AE297">
        <v>3</v>
      </c>
      <c r="AF297">
        <v>10</v>
      </c>
      <c r="AG297">
        <v>0</v>
      </c>
      <c r="AH297" s="24">
        <f t="shared" si="206"/>
        <v>3.5</v>
      </c>
      <c r="AI297">
        <v>3</v>
      </c>
      <c r="AJ297">
        <v>10</v>
      </c>
      <c r="AK297">
        <v>0</v>
      </c>
      <c r="AL297" s="6">
        <f t="shared" si="207"/>
        <v>3.5</v>
      </c>
      <c r="AM297" s="24"/>
      <c r="AV297" s="6">
        <v>3.5</v>
      </c>
      <c r="AW297" s="16"/>
      <c r="AX297" s="16"/>
      <c r="BI297" s="48">
        <f t="shared" si="208"/>
        <v>3.5</v>
      </c>
      <c r="BJ297" s="39"/>
      <c r="BK297" s="39"/>
      <c r="BL297" s="22"/>
      <c r="BM297" s="37"/>
      <c r="BN297" s="37"/>
      <c r="BO297" s="39"/>
      <c r="BP297" s="48">
        <f t="shared" si="209"/>
        <v>42</v>
      </c>
      <c r="BQ297" s="48">
        <f t="shared" si="210"/>
        <v>42</v>
      </c>
      <c r="CB297">
        <f t="shared" si="211"/>
        <v>1367</v>
      </c>
      <c r="CC297" s="2" t="s">
        <v>572</v>
      </c>
      <c r="CD297" t="s">
        <v>1148</v>
      </c>
    </row>
    <row r="298" spans="1:81" ht="12.75">
      <c r="A298" s="14">
        <v>1367</v>
      </c>
      <c r="B298" s="13" t="s">
        <v>1081</v>
      </c>
      <c r="C298" s="13" t="s">
        <v>1355</v>
      </c>
      <c r="D298" s="13" t="s">
        <v>145</v>
      </c>
      <c r="E298" s="13" t="s">
        <v>151</v>
      </c>
      <c r="F298" s="2" t="s">
        <v>411</v>
      </c>
      <c r="G298" s="2">
        <v>2</v>
      </c>
      <c r="H298" s="2" t="s">
        <v>2</v>
      </c>
      <c r="I298" s="2" t="s">
        <v>1457</v>
      </c>
      <c r="J298" s="10">
        <v>2.5</v>
      </c>
      <c r="K298" s="6">
        <v>1.9</v>
      </c>
      <c r="L298" s="13" t="s">
        <v>444</v>
      </c>
      <c r="M298" s="2" t="s">
        <v>1464</v>
      </c>
      <c r="N298" s="13" t="s">
        <v>1424</v>
      </c>
      <c r="O298" s="13" t="s">
        <v>1424</v>
      </c>
      <c r="P298" s="2" t="s">
        <v>880</v>
      </c>
      <c r="Q298" s="10">
        <v>2.5</v>
      </c>
      <c r="T298" s="20">
        <v>57</v>
      </c>
      <c r="U298" s="20">
        <v>0</v>
      </c>
      <c r="V298" s="20">
        <v>0</v>
      </c>
      <c r="W298" s="48">
        <f t="shared" si="203"/>
        <v>57</v>
      </c>
      <c r="X298" s="48">
        <f t="shared" si="204"/>
        <v>22.8</v>
      </c>
      <c r="Z298" s="24">
        <f t="shared" si="205"/>
        <v>1.9000000000000001</v>
      </c>
      <c r="AH298" s="24">
        <f t="shared" si="206"/>
        <v>4.75</v>
      </c>
      <c r="AI298">
        <v>1</v>
      </c>
      <c r="AJ298">
        <v>18</v>
      </c>
      <c r="AK298">
        <v>0</v>
      </c>
      <c r="AL298" s="6">
        <f t="shared" si="207"/>
        <v>1.9000000000000001</v>
      </c>
      <c r="AM298" s="24"/>
      <c r="BC298" s="6">
        <v>1.9</v>
      </c>
      <c r="BI298" s="48">
        <f t="shared" si="208"/>
        <v>1.9000000000000001</v>
      </c>
      <c r="BJ298" s="39"/>
      <c r="BK298" s="39"/>
      <c r="BL298" s="22"/>
      <c r="BM298" s="37"/>
      <c r="BN298" s="37"/>
      <c r="BO298" s="39"/>
      <c r="BP298" s="48">
        <f t="shared" si="209"/>
        <v>57</v>
      </c>
      <c r="BQ298" s="48">
        <f t="shared" si="210"/>
        <v>22.8</v>
      </c>
      <c r="CB298">
        <f t="shared" si="211"/>
        <v>1367</v>
      </c>
      <c r="CC298" s="2" t="s">
        <v>1464</v>
      </c>
    </row>
    <row r="299" spans="1:81" ht="12.75">
      <c r="A299" s="14">
        <v>1367</v>
      </c>
      <c r="B299" s="13" t="s">
        <v>1081</v>
      </c>
      <c r="C299" s="13" t="s">
        <v>1355</v>
      </c>
      <c r="D299" s="13" t="s">
        <v>145</v>
      </c>
      <c r="E299" s="13" t="s">
        <v>151</v>
      </c>
      <c r="F299" s="2" t="s">
        <v>412</v>
      </c>
      <c r="G299" s="2">
        <v>2</v>
      </c>
      <c r="H299" s="2" t="s">
        <v>1189</v>
      </c>
      <c r="I299" s="2" t="s">
        <v>898</v>
      </c>
      <c r="J299" s="10">
        <v>2.5</v>
      </c>
      <c r="K299" s="6">
        <v>1.9</v>
      </c>
      <c r="L299" s="13" t="s">
        <v>444</v>
      </c>
      <c r="M299" s="2" t="s">
        <v>1192</v>
      </c>
      <c r="N299" s="13" t="s">
        <v>1177</v>
      </c>
      <c r="O299" s="13" t="s">
        <v>1071</v>
      </c>
      <c r="P299" s="2" t="s">
        <v>880</v>
      </c>
      <c r="Q299" s="10">
        <v>2.5</v>
      </c>
      <c r="T299" s="20">
        <v>57</v>
      </c>
      <c r="U299" s="20">
        <v>0</v>
      </c>
      <c r="V299" s="20">
        <v>0</v>
      </c>
      <c r="W299" s="48">
        <f t="shared" si="203"/>
        <v>57</v>
      </c>
      <c r="X299" s="48">
        <f t="shared" si="204"/>
        <v>22.8</v>
      </c>
      <c r="Z299" s="24">
        <f t="shared" si="205"/>
        <v>1.9000000000000001</v>
      </c>
      <c r="AH299" s="24">
        <f t="shared" si="206"/>
        <v>4.75</v>
      </c>
      <c r="AI299">
        <v>1</v>
      </c>
      <c r="AJ299">
        <v>18</v>
      </c>
      <c r="AK299">
        <v>0</v>
      </c>
      <c r="AL299" s="6">
        <f t="shared" si="207"/>
        <v>1.9000000000000001</v>
      </c>
      <c r="AM299" s="24"/>
      <c r="AZ299" s="7"/>
      <c r="BC299" s="6">
        <v>1.9</v>
      </c>
      <c r="BI299" s="48">
        <f t="shared" si="208"/>
        <v>1.9000000000000001</v>
      </c>
      <c r="BJ299" s="39"/>
      <c r="BK299" s="39"/>
      <c r="BL299" s="22"/>
      <c r="BM299" s="37"/>
      <c r="BN299" s="37"/>
      <c r="BO299" s="39"/>
      <c r="BP299" s="48">
        <f t="shared" si="209"/>
        <v>57</v>
      </c>
      <c r="BQ299" s="48">
        <f t="shared" si="210"/>
        <v>22.8</v>
      </c>
      <c r="CB299">
        <f t="shared" si="211"/>
        <v>1367</v>
      </c>
      <c r="CC299" s="2" t="s">
        <v>1192</v>
      </c>
    </row>
    <row r="300" spans="1:81" ht="12.75">
      <c r="A300" s="14">
        <v>1367</v>
      </c>
      <c r="B300" s="13" t="s">
        <v>1081</v>
      </c>
      <c r="C300" s="13" t="s">
        <v>1355</v>
      </c>
      <c r="D300" s="13" t="s">
        <v>145</v>
      </c>
      <c r="E300" s="13" t="s">
        <v>151</v>
      </c>
      <c r="F300" s="2" t="s">
        <v>413</v>
      </c>
      <c r="G300" s="2">
        <v>2</v>
      </c>
      <c r="H300" s="2" t="s">
        <v>2</v>
      </c>
      <c r="I300" s="2" t="s">
        <v>1459</v>
      </c>
      <c r="J300" s="10">
        <v>1</v>
      </c>
      <c r="K300" s="6">
        <v>1.8</v>
      </c>
      <c r="L300" s="13" t="s">
        <v>444</v>
      </c>
      <c r="M300" s="2" t="s">
        <v>1464</v>
      </c>
      <c r="N300" s="13" t="s">
        <v>1424</v>
      </c>
      <c r="O300" s="13" t="s">
        <v>1424</v>
      </c>
      <c r="P300" s="2" t="s">
        <v>1561</v>
      </c>
      <c r="Q300" s="10">
        <v>1</v>
      </c>
      <c r="T300" s="20">
        <v>21</v>
      </c>
      <c r="U300" s="20">
        <v>12</v>
      </c>
      <c r="V300" s="20">
        <v>0</v>
      </c>
      <c r="W300" s="48">
        <f t="shared" si="203"/>
        <v>21.6</v>
      </c>
      <c r="X300" s="48">
        <f t="shared" si="204"/>
        <v>21.6</v>
      </c>
      <c r="Z300" s="24">
        <f t="shared" si="205"/>
        <v>1.8</v>
      </c>
      <c r="AE300">
        <v>1</v>
      </c>
      <c r="AF300">
        <v>16</v>
      </c>
      <c r="AG300">
        <v>0</v>
      </c>
      <c r="AH300" s="24">
        <f t="shared" si="206"/>
        <v>1.8</v>
      </c>
      <c r="AI300">
        <v>1</v>
      </c>
      <c r="AJ300">
        <v>16</v>
      </c>
      <c r="AK300">
        <v>0</v>
      </c>
      <c r="AL300" s="6">
        <f t="shared" si="207"/>
        <v>1.8</v>
      </c>
      <c r="AM300" s="24"/>
      <c r="BC300" s="6">
        <v>1.8</v>
      </c>
      <c r="BI300" s="48">
        <f t="shared" si="208"/>
        <v>1.8</v>
      </c>
      <c r="BJ300" s="39"/>
      <c r="BK300" s="39"/>
      <c r="BL300" s="22"/>
      <c r="BM300" s="37"/>
      <c r="BN300" s="37"/>
      <c r="BO300" s="39"/>
      <c r="BP300" s="48">
        <f t="shared" si="209"/>
        <v>21.6</v>
      </c>
      <c r="BQ300" s="48">
        <f t="shared" si="210"/>
        <v>21.6</v>
      </c>
      <c r="CB300">
        <f t="shared" si="211"/>
        <v>1367</v>
      </c>
      <c r="CC300" s="2" t="s">
        <v>1464</v>
      </c>
    </row>
    <row r="301" spans="1:81" ht="12.75">
      <c r="A301" s="14">
        <v>1367</v>
      </c>
      <c r="B301" s="13" t="s">
        <v>1081</v>
      </c>
      <c r="C301" s="13" t="s">
        <v>1355</v>
      </c>
      <c r="D301" s="13" t="s">
        <v>145</v>
      </c>
      <c r="E301" s="13" t="s">
        <v>151</v>
      </c>
      <c r="F301" s="2" t="s">
        <v>414</v>
      </c>
      <c r="G301" s="2">
        <v>2</v>
      </c>
      <c r="H301" s="2" t="s">
        <v>739</v>
      </c>
      <c r="I301" s="2" t="s">
        <v>745</v>
      </c>
      <c r="J301" s="10">
        <v>1</v>
      </c>
      <c r="K301" s="6">
        <v>1.7</v>
      </c>
      <c r="L301" s="13" t="s">
        <v>444</v>
      </c>
      <c r="M301" s="2" t="s">
        <v>742</v>
      </c>
      <c r="N301" s="13" t="s">
        <v>752</v>
      </c>
      <c r="O301" s="13" t="s">
        <v>1424</v>
      </c>
      <c r="P301" s="2" t="s">
        <v>1565</v>
      </c>
      <c r="Q301" s="10">
        <v>1</v>
      </c>
      <c r="T301" s="20">
        <v>20</v>
      </c>
      <c r="U301" s="20">
        <v>8</v>
      </c>
      <c r="V301" s="20">
        <v>0</v>
      </c>
      <c r="W301" s="48">
        <f t="shared" si="203"/>
        <v>20.4</v>
      </c>
      <c r="X301" s="48">
        <f t="shared" si="204"/>
        <v>20.4</v>
      </c>
      <c r="Z301" s="24">
        <f t="shared" si="205"/>
        <v>1.7</v>
      </c>
      <c r="AA301">
        <v>20</v>
      </c>
      <c r="AB301">
        <v>8</v>
      </c>
      <c r="AC301">
        <v>0</v>
      </c>
      <c r="AD301" s="48">
        <f>AA301+AB301/20+AC301/240</f>
        <v>20.4</v>
      </c>
      <c r="AE301">
        <v>1</v>
      </c>
      <c r="AF301">
        <v>14</v>
      </c>
      <c r="AG301">
        <v>0</v>
      </c>
      <c r="AH301" s="24">
        <f t="shared" si="206"/>
        <v>1.7</v>
      </c>
      <c r="AI301">
        <v>1</v>
      </c>
      <c r="AJ301">
        <v>14</v>
      </c>
      <c r="AK301">
        <v>0</v>
      </c>
      <c r="AL301" s="6">
        <f t="shared" si="207"/>
        <v>1.7</v>
      </c>
      <c r="AM301" s="24"/>
      <c r="BC301" s="6">
        <v>1.7</v>
      </c>
      <c r="BI301" s="48">
        <f t="shared" si="208"/>
        <v>1.7</v>
      </c>
      <c r="BJ301" s="39"/>
      <c r="BK301" s="39"/>
      <c r="BL301" s="22"/>
      <c r="BM301" s="37"/>
      <c r="BN301" s="37"/>
      <c r="BO301" s="39"/>
      <c r="BP301" s="48">
        <f t="shared" si="209"/>
        <v>20.4</v>
      </c>
      <c r="BQ301" s="48">
        <f t="shared" si="210"/>
        <v>20.4</v>
      </c>
      <c r="CB301">
        <f t="shared" si="211"/>
        <v>1367</v>
      </c>
      <c r="CC301" s="2" t="s">
        <v>742</v>
      </c>
    </row>
    <row r="302" spans="1:81" ht="12.75">
      <c r="A302" s="14"/>
      <c r="E302" s="13"/>
      <c r="F302" s="2"/>
      <c r="G302" s="2"/>
      <c r="M302" s="2"/>
      <c r="W302" s="48"/>
      <c r="X302" s="48"/>
      <c r="AD302" s="48"/>
      <c r="AH302" s="24"/>
      <c r="AM302" s="24"/>
      <c r="BC302" s="7"/>
      <c r="BI302" s="48"/>
      <c r="BJ302" s="39"/>
      <c r="BK302" s="39"/>
      <c r="BL302" s="22"/>
      <c r="BM302" s="37"/>
      <c r="BN302" s="37"/>
      <c r="BO302" s="39"/>
      <c r="BQ302" s="48"/>
      <c r="CC302" s="2"/>
    </row>
    <row r="303" spans="1:81" ht="12.75">
      <c r="A303" s="14">
        <v>1367</v>
      </c>
      <c r="B303" s="13" t="s">
        <v>1081</v>
      </c>
      <c r="C303" s="13" t="s">
        <v>1355</v>
      </c>
      <c r="D303" s="13" t="s">
        <v>145</v>
      </c>
      <c r="E303" s="13" t="s">
        <v>152</v>
      </c>
      <c r="F303" s="2" t="s">
        <v>415</v>
      </c>
      <c r="G303" s="2">
        <v>3</v>
      </c>
      <c r="H303" s="2" t="s">
        <v>557</v>
      </c>
      <c r="I303" s="2" t="s">
        <v>626</v>
      </c>
      <c r="J303" s="10">
        <v>0.5</v>
      </c>
      <c r="K303" s="6">
        <v>3.2</v>
      </c>
      <c r="L303" s="13" t="s">
        <v>444</v>
      </c>
      <c r="M303" s="2" t="s">
        <v>565</v>
      </c>
      <c r="N303" s="13" t="s">
        <v>526</v>
      </c>
      <c r="O303" s="13" t="s">
        <v>2</v>
      </c>
      <c r="P303" s="2" t="s">
        <v>1296</v>
      </c>
      <c r="Q303" s="10">
        <v>0.5</v>
      </c>
      <c r="T303" s="20">
        <v>19</v>
      </c>
      <c r="U303" s="20">
        <v>4</v>
      </c>
      <c r="V303" s="20">
        <v>0</v>
      </c>
      <c r="W303" s="48">
        <f aca="true" t="shared" si="212" ref="W303:W308">T303+U303/20+V303/240</f>
        <v>19.2</v>
      </c>
      <c r="X303" s="48">
        <f aca="true" t="shared" si="213" ref="X303:X308">W303/Q303</f>
        <v>38.4</v>
      </c>
      <c r="Z303" s="24">
        <f aca="true" t="shared" si="214" ref="Z303:Z308">X303/12</f>
        <v>3.1999999999999997</v>
      </c>
      <c r="AA303">
        <v>38</v>
      </c>
      <c r="AB303">
        <v>8</v>
      </c>
      <c r="AC303">
        <v>0</v>
      </c>
      <c r="AD303" s="48">
        <f>AA303+AB303/20+AC303/240</f>
        <v>38.4</v>
      </c>
      <c r="AE303">
        <v>1</v>
      </c>
      <c r="AF303">
        <v>12</v>
      </c>
      <c r="AG303">
        <v>0</v>
      </c>
      <c r="AH303" s="24">
        <f aca="true" t="shared" si="215" ref="AH303:AH308">Q303*Z303</f>
        <v>1.5999999999999999</v>
      </c>
      <c r="AI303">
        <v>3</v>
      </c>
      <c r="AJ303">
        <v>4</v>
      </c>
      <c r="AK303">
        <v>0</v>
      </c>
      <c r="AL303" s="6">
        <f aca="true" t="shared" si="216" ref="AL303:AL308">1*Z303</f>
        <v>3.1999999999999997</v>
      </c>
      <c r="AM303" s="24"/>
      <c r="BC303" s="6">
        <v>3.2</v>
      </c>
      <c r="BI303" s="48">
        <f aca="true" t="shared" si="217" ref="BI303:BI308">AL303+BH303</f>
        <v>3.1999999999999997</v>
      </c>
      <c r="BJ303" s="39"/>
      <c r="BK303" s="39"/>
      <c r="BL303" s="22"/>
      <c r="BM303" s="37"/>
      <c r="BN303" s="37"/>
      <c r="BO303" s="39"/>
      <c r="BP303" s="48">
        <f aca="true" t="shared" si="218" ref="BP303:BP308">BQ303*Q303</f>
        <v>19.2</v>
      </c>
      <c r="BQ303" s="48">
        <f aca="true" t="shared" si="219" ref="BQ303:BQ308">(BI303+BN303/Q303)*12</f>
        <v>38.4</v>
      </c>
      <c r="CB303">
        <f aca="true" t="shared" si="220" ref="CB303:CB310">1*A303</f>
        <v>1367</v>
      </c>
      <c r="CC303" s="2" t="s">
        <v>565</v>
      </c>
    </row>
    <row r="304" spans="1:81" ht="12.75">
      <c r="A304" s="14">
        <v>1367</v>
      </c>
      <c r="B304" s="13" t="s">
        <v>1081</v>
      </c>
      <c r="C304" s="13" t="s">
        <v>1355</v>
      </c>
      <c r="D304" s="13" t="s">
        <v>145</v>
      </c>
      <c r="E304" s="13" t="s">
        <v>152</v>
      </c>
      <c r="F304" s="2" t="s">
        <v>416</v>
      </c>
      <c r="G304" s="2">
        <v>3</v>
      </c>
      <c r="H304" s="2" t="s">
        <v>2</v>
      </c>
      <c r="I304" s="2" t="s">
        <v>1455</v>
      </c>
      <c r="J304" s="10">
        <v>0.5</v>
      </c>
      <c r="K304" s="6">
        <v>1.4</v>
      </c>
      <c r="L304" s="13" t="s">
        <v>444</v>
      </c>
      <c r="M304" s="2" t="s">
        <v>1464</v>
      </c>
      <c r="N304" s="13" t="s">
        <v>1424</v>
      </c>
      <c r="O304" s="13" t="s">
        <v>1424</v>
      </c>
      <c r="P304" s="2" t="s">
        <v>971</v>
      </c>
      <c r="Q304" s="10">
        <v>0.5</v>
      </c>
      <c r="T304" s="20">
        <v>8</v>
      </c>
      <c r="U304" s="20">
        <v>8</v>
      </c>
      <c r="V304" s="20">
        <v>0</v>
      </c>
      <c r="W304" s="48">
        <f t="shared" si="212"/>
        <v>8.4</v>
      </c>
      <c r="X304" s="48">
        <f t="shared" si="213"/>
        <v>16.8</v>
      </c>
      <c r="Z304" s="24">
        <f t="shared" si="214"/>
        <v>1.4000000000000001</v>
      </c>
      <c r="AA304">
        <v>16</v>
      </c>
      <c r="AB304">
        <v>16</v>
      </c>
      <c r="AC304">
        <v>0</v>
      </c>
      <c r="AD304" s="48">
        <f>AA304+AB304/20+AC304/240</f>
        <v>16.8</v>
      </c>
      <c r="AH304" s="24">
        <f t="shared" si="215"/>
        <v>0.7000000000000001</v>
      </c>
      <c r="AI304">
        <v>1</v>
      </c>
      <c r="AJ304">
        <v>8</v>
      </c>
      <c r="AK304">
        <v>0</v>
      </c>
      <c r="AL304" s="6">
        <f t="shared" si="216"/>
        <v>1.4000000000000001</v>
      </c>
      <c r="AM304" s="24"/>
      <c r="BC304" s="6">
        <v>1.4</v>
      </c>
      <c r="BI304" s="48">
        <f t="shared" si="217"/>
        <v>1.4000000000000001</v>
      </c>
      <c r="BJ304" s="39"/>
      <c r="BK304" s="39"/>
      <c r="BL304" s="22"/>
      <c r="BM304" s="37"/>
      <c r="BN304" s="37"/>
      <c r="BO304" s="39"/>
      <c r="BP304" s="48">
        <f t="shared" si="218"/>
        <v>8.4</v>
      </c>
      <c r="BQ304" s="48">
        <f t="shared" si="219"/>
        <v>16.8</v>
      </c>
      <c r="CB304">
        <f t="shared" si="220"/>
        <v>1367</v>
      </c>
      <c r="CC304" s="2" t="s">
        <v>1464</v>
      </c>
    </row>
    <row r="305" spans="1:81" ht="12.75">
      <c r="A305" s="14">
        <v>1367</v>
      </c>
      <c r="B305" s="13" t="s">
        <v>1081</v>
      </c>
      <c r="C305" s="13" t="s">
        <v>1355</v>
      </c>
      <c r="D305" s="13" t="s">
        <v>145</v>
      </c>
      <c r="E305" s="13" t="s">
        <v>152</v>
      </c>
      <c r="F305" s="2" t="s">
        <v>417</v>
      </c>
      <c r="G305" s="2">
        <v>3</v>
      </c>
      <c r="H305" s="2" t="s">
        <v>557</v>
      </c>
      <c r="I305" s="2" t="s">
        <v>644</v>
      </c>
      <c r="J305" s="10">
        <v>35</v>
      </c>
      <c r="K305" s="6">
        <v>3</v>
      </c>
      <c r="L305" s="13" t="s">
        <v>444</v>
      </c>
      <c r="M305" s="2" t="s">
        <v>565</v>
      </c>
      <c r="N305" s="13" t="s">
        <v>526</v>
      </c>
      <c r="O305" s="13" t="s">
        <v>2</v>
      </c>
      <c r="P305" s="2" t="s">
        <v>1394</v>
      </c>
      <c r="Q305" s="10">
        <v>35</v>
      </c>
      <c r="T305" s="20">
        <v>1260</v>
      </c>
      <c r="U305" s="20">
        <v>0</v>
      </c>
      <c r="V305" s="20">
        <v>0</v>
      </c>
      <c r="W305" s="48">
        <f t="shared" si="212"/>
        <v>1260</v>
      </c>
      <c r="X305" s="48">
        <f t="shared" si="213"/>
        <v>36</v>
      </c>
      <c r="Z305" s="24">
        <f t="shared" si="214"/>
        <v>3</v>
      </c>
      <c r="AD305" s="48"/>
      <c r="AH305" s="24">
        <f t="shared" si="215"/>
        <v>105</v>
      </c>
      <c r="AI305">
        <v>3</v>
      </c>
      <c r="AJ305">
        <v>0</v>
      </c>
      <c r="AK305">
        <v>0</v>
      </c>
      <c r="AL305" s="6">
        <f t="shared" si="216"/>
        <v>3</v>
      </c>
      <c r="AM305" s="24"/>
      <c r="BA305" s="6">
        <v>3</v>
      </c>
      <c r="BC305" s="7"/>
      <c r="BI305" s="48">
        <f t="shared" si="217"/>
        <v>3</v>
      </c>
      <c r="BJ305" s="39"/>
      <c r="BK305" s="39"/>
      <c r="BL305" s="22"/>
      <c r="BM305" s="37"/>
      <c r="BN305" s="37"/>
      <c r="BO305" s="39"/>
      <c r="BP305" s="48">
        <f t="shared" si="218"/>
        <v>1260</v>
      </c>
      <c r="BQ305" s="48">
        <f t="shared" si="219"/>
        <v>36</v>
      </c>
      <c r="CB305">
        <f t="shared" si="220"/>
        <v>1367</v>
      </c>
      <c r="CC305" s="2" t="s">
        <v>565</v>
      </c>
    </row>
    <row r="306" spans="1:81" ht="12.75">
      <c r="A306" s="14">
        <v>1367</v>
      </c>
      <c r="B306" s="13" t="s">
        <v>1081</v>
      </c>
      <c r="C306" s="13" t="s">
        <v>1355</v>
      </c>
      <c r="D306" s="13" t="s">
        <v>145</v>
      </c>
      <c r="E306" s="13" t="s">
        <v>152</v>
      </c>
      <c r="F306" s="2" t="s">
        <v>418</v>
      </c>
      <c r="G306" s="2">
        <v>3</v>
      </c>
      <c r="H306" s="2" t="s">
        <v>1652</v>
      </c>
      <c r="I306" s="2" t="s">
        <v>522</v>
      </c>
      <c r="J306" s="10">
        <v>1</v>
      </c>
      <c r="K306" s="6">
        <v>5.5</v>
      </c>
      <c r="L306" s="13" t="s">
        <v>444</v>
      </c>
      <c r="M306" s="2" t="s">
        <v>1655</v>
      </c>
      <c r="N306" s="13" t="s">
        <v>1640</v>
      </c>
      <c r="O306" s="13" t="s">
        <v>2</v>
      </c>
      <c r="P306" s="2" t="s">
        <v>670</v>
      </c>
      <c r="Q306" s="10">
        <v>1</v>
      </c>
      <c r="T306" s="20">
        <v>66</v>
      </c>
      <c r="U306" s="20">
        <v>0</v>
      </c>
      <c r="V306" s="20">
        <v>0</v>
      </c>
      <c r="W306" s="48">
        <f t="shared" si="212"/>
        <v>66</v>
      </c>
      <c r="X306" s="48">
        <f t="shared" si="213"/>
        <v>66</v>
      </c>
      <c r="Z306" s="24">
        <f t="shared" si="214"/>
        <v>5.5</v>
      </c>
      <c r="AA306">
        <v>66</v>
      </c>
      <c r="AB306">
        <v>0</v>
      </c>
      <c r="AC306">
        <v>0</v>
      </c>
      <c r="AD306" s="48">
        <f>AA306+AB306/20+AC306/240</f>
        <v>66</v>
      </c>
      <c r="AE306">
        <v>5</v>
      </c>
      <c r="AF306">
        <v>10</v>
      </c>
      <c r="AG306">
        <v>0</v>
      </c>
      <c r="AH306" s="24">
        <f t="shared" si="215"/>
        <v>5.5</v>
      </c>
      <c r="AI306">
        <v>5</v>
      </c>
      <c r="AJ306">
        <v>10</v>
      </c>
      <c r="AK306">
        <v>0</v>
      </c>
      <c r="AL306" s="6">
        <f t="shared" si="216"/>
        <v>5.5</v>
      </c>
      <c r="AM306" s="24"/>
      <c r="BC306" s="7"/>
      <c r="BI306" s="48">
        <f t="shared" si="217"/>
        <v>5.5</v>
      </c>
      <c r="BJ306" s="39"/>
      <c r="BK306" s="39"/>
      <c r="BL306" s="22"/>
      <c r="BM306" s="37"/>
      <c r="BN306" s="37"/>
      <c r="BO306" s="39"/>
      <c r="BP306" s="48">
        <f t="shared" si="218"/>
        <v>66</v>
      </c>
      <c r="BQ306" s="48">
        <f t="shared" si="219"/>
        <v>66</v>
      </c>
      <c r="CB306">
        <f t="shared" si="220"/>
        <v>1367</v>
      </c>
      <c r="CC306" s="2" t="s">
        <v>1655</v>
      </c>
    </row>
    <row r="307" spans="1:81" ht="12.75">
      <c r="A307" s="14">
        <v>1367</v>
      </c>
      <c r="B307" s="13" t="s">
        <v>1081</v>
      </c>
      <c r="C307" s="13" t="s">
        <v>1355</v>
      </c>
      <c r="D307" s="13" t="s">
        <v>145</v>
      </c>
      <c r="E307" s="13" t="s">
        <v>152</v>
      </c>
      <c r="F307" s="2" t="s">
        <v>420</v>
      </c>
      <c r="G307" s="2">
        <v>3</v>
      </c>
      <c r="H307" s="2" t="s">
        <v>1652</v>
      </c>
      <c r="I307" s="2" t="s">
        <v>522</v>
      </c>
      <c r="J307" s="10">
        <v>1</v>
      </c>
      <c r="K307" s="6">
        <v>4.8</v>
      </c>
      <c r="L307" s="13" t="s">
        <v>444</v>
      </c>
      <c r="M307" s="2" t="s">
        <v>1655</v>
      </c>
      <c r="N307" s="13" t="s">
        <v>1640</v>
      </c>
      <c r="O307" s="13" t="s">
        <v>2</v>
      </c>
      <c r="P307" s="2" t="s">
        <v>710</v>
      </c>
      <c r="Q307" s="10">
        <v>1</v>
      </c>
      <c r="T307" s="20">
        <v>57</v>
      </c>
      <c r="U307" s="20">
        <v>12</v>
      </c>
      <c r="V307" s="20">
        <v>0</v>
      </c>
      <c r="W307" s="48">
        <f t="shared" si="212"/>
        <v>57.6</v>
      </c>
      <c r="X307" s="48">
        <f t="shared" si="213"/>
        <v>57.6</v>
      </c>
      <c r="Z307" s="24">
        <f t="shared" si="214"/>
        <v>4.8</v>
      </c>
      <c r="AA307">
        <v>57</v>
      </c>
      <c r="AB307">
        <v>12</v>
      </c>
      <c r="AC307">
        <v>0</v>
      </c>
      <c r="AD307" s="48">
        <f>AA307+AB307/20+AC307/240</f>
        <v>57.6</v>
      </c>
      <c r="AE307">
        <v>3</v>
      </c>
      <c r="AF307">
        <v>16</v>
      </c>
      <c r="AG307">
        <v>0</v>
      </c>
      <c r="AH307" s="24">
        <f t="shared" si="215"/>
        <v>4.8</v>
      </c>
      <c r="AI307">
        <v>3</v>
      </c>
      <c r="AJ307">
        <v>16</v>
      </c>
      <c r="AK307">
        <v>0</v>
      </c>
      <c r="AL307" s="6">
        <f t="shared" si="216"/>
        <v>4.8</v>
      </c>
      <c r="AM307" s="24"/>
      <c r="AV307" s="6">
        <v>4.8</v>
      </c>
      <c r="BC307" s="7"/>
      <c r="BI307" s="48">
        <f t="shared" si="217"/>
        <v>4.8</v>
      </c>
      <c r="BJ307" s="39"/>
      <c r="BK307" s="39"/>
      <c r="BL307" s="22"/>
      <c r="BM307" s="37"/>
      <c r="BN307" s="37"/>
      <c r="BO307" s="39"/>
      <c r="BP307" s="48">
        <f t="shared" si="218"/>
        <v>57.599999999999994</v>
      </c>
      <c r="BQ307" s="48">
        <f t="shared" si="219"/>
        <v>57.599999999999994</v>
      </c>
      <c r="CB307">
        <f t="shared" si="220"/>
        <v>1367</v>
      </c>
      <c r="CC307" s="2" t="s">
        <v>1655</v>
      </c>
    </row>
    <row r="308" spans="1:81" ht="12.75">
      <c r="A308" s="14">
        <v>1367</v>
      </c>
      <c r="B308" s="13" t="s">
        <v>1081</v>
      </c>
      <c r="C308" s="13" t="s">
        <v>1355</v>
      </c>
      <c r="D308" s="13" t="s">
        <v>145</v>
      </c>
      <c r="E308" s="13" t="s">
        <v>152</v>
      </c>
      <c r="F308" s="2" t="s">
        <v>421</v>
      </c>
      <c r="G308" s="2">
        <v>3</v>
      </c>
      <c r="H308" s="2" t="s">
        <v>1538</v>
      </c>
      <c r="I308" s="2" t="s">
        <v>1557</v>
      </c>
      <c r="J308" s="10">
        <v>1</v>
      </c>
      <c r="K308" s="6">
        <v>3.9</v>
      </c>
      <c r="L308" s="13" t="s">
        <v>444</v>
      </c>
      <c r="M308" s="2" t="s">
        <v>1544</v>
      </c>
      <c r="N308" s="13" t="s">
        <v>1550</v>
      </c>
      <c r="O308" s="13" t="s">
        <v>2</v>
      </c>
      <c r="P308" s="2" t="s">
        <v>959</v>
      </c>
      <c r="Q308" s="10">
        <v>1</v>
      </c>
      <c r="T308" s="20">
        <v>46</v>
      </c>
      <c r="U308" s="20">
        <v>16</v>
      </c>
      <c r="V308" s="20">
        <v>0</v>
      </c>
      <c r="W308" s="48">
        <f t="shared" si="212"/>
        <v>46.8</v>
      </c>
      <c r="X308" s="48">
        <f t="shared" si="213"/>
        <v>46.8</v>
      </c>
      <c r="Z308" s="24">
        <f t="shared" si="214"/>
        <v>3.9</v>
      </c>
      <c r="AA308">
        <v>46</v>
      </c>
      <c r="AB308">
        <v>16</v>
      </c>
      <c r="AC308">
        <v>0</v>
      </c>
      <c r="AD308" s="48">
        <f>AA308+AB308/20+AC308/240</f>
        <v>46.8</v>
      </c>
      <c r="AE308">
        <v>3</v>
      </c>
      <c r="AF308">
        <v>18</v>
      </c>
      <c r="AG308">
        <v>0</v>
      </c>
      <c r="AH308" s="24">
        <f t="shared" si="215"/>
        <v>3.9</v>
      </c>
      <c r="AI308">
        <v>3</v>
      </c>
      <c r="AJ308">
        <v>18</v>
      </c>
      <c r="AK308">
        <v>0</v>
      </c>
      <c r="AL308" s="6">
        <f t="shared" si="216"/>
        <v>3.9</v>
      </c>
      <c r="AM308" s="24"/>
      <c r="BC308" s="7"/>
      <c r="BI308" s="48">
        <f t="shared" si="217"/>
        <v>3.9</v>
      </c>
      <c r="BJ308" s="39"/>
      <c r="BK308" s="39"/>
      <c r="BL308" s="22"/>
      <c r="BM308" s="37"/>
      <c r="BN308" s="37"/>
      <c r="BO308" s="39"/>
      <c r="BP308" s="48">
        <f t="shared" si="218"/>
        <v>46.8</v>
      </c>
      <c r="BQ308" s="48">
        <f t="shared" si="219"/>
        <v>46.8</v>
      </c>
      <c r="CB308">
        <f t="shared" si="220"/>
        <v>1367</v>
      </c>
      <c r="CC308" s="2" t="s">
        <v>1544</v>
      </c>
    </row>
    <row r="309" spans="1:82" ht="12.75">
      <c r="A309" s="14">
        <v>1367</v>
      </c>
      <c r="B309" s="13" t="s">
        <v>1081</v>
      </c>
      <c r="C309" s="13" t="s">
        <v>1355</v>
      </c>
      <c r="D309" s="13" t="s">
        <v>145</v>
      </c>
      <c r="E309" s="13" t="s">
        <v>152</v>
      </c>
      <c r="F309" s="2" t="s">
        <v>422</v>
      </c>
      <c r="G309" s="2">
        <v>3</v>
      </c>
      <c r="H309" s="2" t="s">
        <v>2</v>
      </c>
      <c r="I309" s="2" t="s">
        <v>818</v>
      </c>
      <c r="L309" s="13" t="s">
        <v>444</v>
      </c>
      <c r="M309" s="2" t="s">
        <v>817</v>
      </c>
      <c r="N309" s="13" t="s">
        <v>1523</v>
      </c>
      <c r="O309" s="13" t="s">
        <v>2</v>
      </c>
      <c r="P309" s="2" t="s">
        <v>2</v>
      </c>
      <c r="R309" s="10">
        <v>8</v>
      </c>
      <c r="W309" s="48">
        <f>R309*Y309/20</f>
        <v>9.2</v>
      </c>
      <c r="X309" s="48"/>
      <c r="Y309" s="24">
        <v>23</v>
      </c>
      <c r="AD309" s="48"/>
      <c r="AH309" s="24"/>
      <c r="AM309" s="24">
        <f>Y309/12</f>
        <v>1.9166666666666667</v>
      </c>
      <c r="BC309" s="7"/>
      <c r="BI309" s="48"/>
      <c r="BJ309" s="39"/>
      <c r="BK309" s="39"/>
      <c r="BL309" s="22"/>
      <c r="BM309" s="37"/>
      <c r="BN309" s="37"/>
      <c r="BO309" s="39"/>
      <c r="BQ309" s="48"/>
      <c r="CB309">
        <f t="shared" si="220"/>
        <v>1367</v>
      </c>
      <c r="CC309" s="2" t="s">
        <v>817</v>
      </c>
      <c r="CD309" t="s">
        <v>1142</v>
      </c>
    </row>
    <row r="310" spans="1:81" ht="12.75">
      <c r="A310" s="14">
        <v>1367</v>
      </c>
      <c r="B310" s="13" t="s">
        <v>1081</v>
      </c>
      <c r="C310" s="13" t="s">
        <v>1355</v>
      </c>
      <c r="D310" s="13" t="s">
        <v>145</v>
      </c>
      <c r="E310" s="13" t="s">
        <v>152</v>
      </c>
      <c r="F310" s="2" t="s">
        <v>423</v>
      </c>
      <c r="G310" s="2">
        <v>3</v>
      </c>
      <c r="H310" s="2" t="s">
        <v>2</v>
      </c>
      <c r="I310" s="2" t="s">
        <v>820</v>
      </c>
      <c r="L310" s="13" t="s">
        <v>444</v>
      </c>
      <c r="M310" s="2" t="s">
        <v>829</v>
      </c>
      <c r="N310" s="13" t="s">
        <v>870</v>
      </c>
      <c r="O310" s="13" t="s">
        <v>1071</v>
      </c>
      <c r="P310" s="2" t="s">
        <v>2</v>
      </c>
      <c r="R310" s="10">
        <v>6</v>
      </c>
      <c r="W310" s="48">
        <f>R310*Y310/20</f>
        <v>6</v>
      </c>
      <c r="X310" s="48"/>
      <c r="Y310" s="24">
        <v>20</v>
      </c>
      <c r="AD310" s="48"/>
      <c r="AH310" s="24"/>
      <c r="AM310" s="24">
        <f>Y310/12</f>
        <v>1.6666666666666667</v>
      </c>
      <c r="BC310" s="7"/>
      <c r="BI310" s="48"/>
      <c r="BJ310" s="39"/>
      <c r="BK310" s="39"/>
      <c r="BL310" s="22"/>
      <c r="BM310" s="37"/>
      <c r="BN310" s="37"/>
      <c r="BO310" s="39"/>
      <c r="BQ310" s="48"/>
      <c r="CB310">
        <f t="shared" si="220"/>
        <v>1367</v>
      </c>
      <c r="CC310" s="2" t="s">
        <v>829</v>
      </c>
    </row>
    <row r="311" spans="1:81" ht="12.75">
      <c r="A311" s="14"/>
      <c r="E311" s="13"/>
      <c r="F311" s="2"/>
      <c r="G311" s="2"/>
      <c r="M311" s="2"/>
      <c r="W311" s="48"/>
      <c r="X311" s="48"/>
      <c r="AD311" s="48"/>
      <c r="AH311" s="24"/>
      <c r="BC311" s="7"/>
      <c r="BI311" s="48"/>
      <c r="BJ311" s="39"/>
      <c r="BK311" s="39"/>
      <c r="BL311" s="22"/>
      <c r="BM311" s="37"/>
      <c r="BN311" s="37"/>
      <c r="BO311" s="39"/>
      <c r="BQ311" s="48"/>
      <c r="CC311" s="2"/>
    </row>
    <row r="312" spans="1:81" ht="12.75">
      <c r="A312" s="14">
        <v>1367</v>
      </c>
      <c r="B312" s="13" t="s">
        <v>1081</v>
      </c>
      <c r="C312" s="13" t="s">
        <v>1355</v>
      </c>
      <c r="D312" s="13" t="s">
        <v>145</v>
      </c>
      <c r="E312" s="13" t="s">
        <v>152</v>
      </c>
      <c r="F312" s="2" t="s">
        <v>424</v>
      </c>
      <c r="G312" s="2">
        <v>4</v>
      </c>
      <c r="H312" s="2" t="s">
        <v>2</v>
      </c>
      <c r="I312" s="2" t="s">
        <v>831</v>
      </c>
      <c r="L312" s="13" t="s">
        <v>444</v>
      </c>
      <c r="M312" s="2" t="s">
        <v>834</v>
      </c>
      <c r="N312" s="13" t="s">
        <v>1371</v>
      </c>
      <c r="O312" s="13" t="s">
        <v>1230</v>
      </c>
      <c r="P312" s="2" t="s">
        <v>2</v>
      </c>
      <c r="R312" s="10">
        <v>3</v>
      </c>
      <c r="W312" s="48">
        <f>(19+16/20)/2</f>
        <v>9.9</v>
      </c>
      <c r="X312" s="48"/>
      <c r="Y312" s="24">
        <f>(W312*20)/R312</f>
        <v>66</v>
      </c>
      <c r="AH312" s="24"/>
      <c r="AM312" s="24">
        <f>Y312/12</f>
        <v>5.5</v>
      </c>
      <c r="BC312" s="7"/>
      <c r="BI312" s="48"/>
      <c r="BJ312" s="39"/>
      <c r="BK312" s="39"/>
      <c r="BL312" s="22"/>
      <c r="BM312" s="37"/>
      <c r="BN312" s="37"/>
      <c r="BO312" s="39"/>
      <c r="CB312">
        <f>1*A312</f>
        <v>1367</v>
      </c>
      <c r="CC312" s="2" t="s">
        <v>834</v>
      </c>
    </row>
    <row r="313" spans="1:81" ht="12.75">
      <c r="A313" s="14">
        <v>1367</v>
      </c>
      <c r="B313" s="13" t="s">
        <v>1081</v>
      </c>
      <c r="C313" s="13" t="s">
        <v>1355</v>
      </c>
      <c r="D313" s="13" t="s">
        <v>145</v>
      </c>
      <c r="E313" s="13" t="s">
        <v>152</v>
      </c>
      <c r="F313" s="2" t="s">
        <v>425</v>
      </c>
      <c r="G313" s="2">
        <v>4</v>
      </c>
      <c r="H313" s="2" t="s">
        <v>2</v>
      </c>
      <c r="I313" s="2" t="s">
        <v>844</v>
      </c>
      <c r="L313" s="13" t="s">
        <v>444</v>
      </c>
      <c r="M313" s="2" t="s">
        <v>840</v>
      </c>
      <c r="N313" s="13" t="s">
        <v>1371</v>
      </c>
      <c r="O313" s="13" t="s">
        <v>1284</v>
      </c>
      <c r="P313" s="2" t="s">
        <v>2</v>
      </c>
      <c r="R313" s="10">
        <v>3</v>
      </c>
      <c r="W313" s="48">
        <v>9.9</v>
      </c>
      <c r="X313" s="48"/>
      <c r="Y313" s="24">
        <f>(W313*20)/R313</f>
        <v>66</v>
      </c>
      <c r="AM313" s="24">
        <f>Y313/12</f>
        <v>5.5</v>
      </c>
      <c r="BC313" s="7"/>
      <c r="BI313" s="48"/>
      <c r="BJ313" s="39"/>
      <c r="BK313" s="39"/>
      <c r="BL313" s="22"/>
      <c r="BM313" s="37"/>
      <c r="BN313" s="37"/>
      <c r="BO313" s="39"/>
      <c r="CB313">
        <f>1*A313</f>
        <v>1367</v>
      </c>
      <c r="CC313" s="2" t="s">
        <v>840</v>
      </c>
    </row>
    <row r="314" spans="1:81" ht="12.75">
      <c r="A314" s="14"/>
      <c r="E314" s="13"/>
      <c r="F314" s="2"/>
      <c r="G314" s="2"/>
      <c r="M314" s="2"/>
      <c r="W314" s="48"/>
      <c r="X314" s="48"/>
      <c r="BC314" s="7"/>
      <c r="BI314" s="48"/>
      <c r="BJ314" s="39"/>
      <c r="BK314" s="39"/>
      <c r="BL314" s="22"/>
      <c r="BM314" s="37"/>
      <c r="BN314" s="37"/>
      <c r="BO314" s="39"/>
      <c r="CC314" s="2"/>
    </row>
    <row r="315" spans="1:81" ht="12.75">
      <c r="A315" s="14">
        <v>1367</v>
      </c>
      <c r="B315" s="13" t="s">
        <v>1168</v>
      </c>
      <c r="C315" s="13" t="s">
        <v>1355</v>
      </c>
      <c r="D315" s="13" t="s">
        <v>145</v>
      </c>
      <c r="E315" s="13" t="s">
        <v>156</v>
      </c>
      <c r="F315" s="2" t="s">
        <v>9</v>
      </c>
      <c r="G315" s="2">
        <v>1</v>
      </c>
      <c r="H315" s="2" t="s">
        <v>1652</v>
      </c>
      <c r="I315" s="2" t="s">
        <v>1647</v>
      </c>
      <c r="J315" s="10">
        <v>4</v>
      </c>
      <c r="K315" s="6">
        <v>5.5</v>
      </c>
      <c r="L315" s="13" t="s">
        <v>444</v>
      </c>
      <c r="M315" s="2" t="s">
        <v>1653</v>
      </c>
      <c r="N315" s="13" t="s">
        <v>1640</v>
      </c>
      <c r="O315" s="13" t="s">
        <v>470</v>
      </c>
      <c r="P315" s="2" t="s">
        <v>1593</v>
      </c>
      <c r="Q315" s="10">
        <v>4</v>
      </c>
      <c r="T315" s="20">
        <v>264</v>
      </c>
      <c r="U315" s="20">
        <v>0</v>
      </c>
      <c r="V315" s="20">
        <v>0</v>
      </c>
      <c r="W315" s="48">
        <f aca="true" t="shared" si="221" ref="W315:W321">T315+U315/20+V315/240</f>
        <v>264</v>
      </c>
      <c r="X315" s="48">
        <f aca="true" t="shared" si="222" ref="X315:X321">W315/Q315</f>
        <v>66</v>
      </c>
      <c r="Z315" s="24">
        <f aca="true" t="shared" si="223" ref="Z315:Z321">X315/12</f>
        <v>5.5</v>
      </c>
      <c r="AD315" s="48"/>
      <c r="AH315" s="24">
        <f aca="true" t="shared" si="224" ref="AH315:AH321">Q315*Z315</f>
        <v>22</v>
      </c>
      <c r="AI315">
        <v>5</v>
      </c>
      <c r="AJ315">
        <v>10</v>
      </c>
      <c r="AK315">
        <v>0</v>
      </c>
      <c r="AL315" s="6">
        <f aca="true" t="shared" si="225" ref="AL315:AL321">1*Z315</f>
        <v>5.5</v>
      </c>
      <c r="AM315" s="24"/>
      <c r="BC315" s="6">
        <v>5.5</v>
      </c>
      <c r="BI315" s="48">
        <f aca="true" t="shared" si="226" ref="BI315:BI321">AL315+BH315</f>
        <v>5.5</v>
      </c>
      <c r="BJ315" s="39"/>
      <c r="BK315" s="39"/>
      <c r="BL315" s="22"/>
      <c r="BM315" s="37"/>
      <c r="BN315" s="37"/>
      <c r="BO315" s="39"/>
      <c r="BP315" s="48">
        <f aca="true" t="shared" si="227" ref="BP315:BP321">BQ315*Q315</f>
        <v>264</v>
      </c>
      <c r="BQ315" s="48">
        <f aca="true" t="shared" si="228" ref="BQ315:BQ321">(BI315+BN315/Q315)*12</f>
        <v>66</v>
      </c>
      <c r="CB315">
        <f aca="true" t="shared" si="229" ref="CB315:CB321">1*A315</f>
        <v>1367</v>
      </c>
      <c r="CC315" s="2" t="s">
        <v>1653</v>
      </c>
    </row>
    <row r="316" spans="1:81" ht="12.75">
      <c r="A316" s="14">
        <v>1367</v>
      </c>
      <c r="B316" s="13" t="s">
        <v>1168</v>
      </c>
      <c r="C316" s="13" t="s">
        <v>1355</v>
      </c>
      <c r="D316" s="13" t="s">
        <v>145</v>
      </c>
      <c r="E316" s="13" t="s">
        <v>156</v>
      </c>
      <c r="F316" s="2" t="s">
        <v>37</v>
      </c>
      <c r="G316" s="2">
        <v>1</v>
      </c>
      <c r="H316" s="2" t="s">
        <v>557</v>
      </c>
      <c r="I316" s="2" t="s">
        <v>640</v>
      </c>
      <c r="J316" s="10">
        <v>4</v>
      </c>
      <c r="K316" s="6">
        <v>4.3999999999999995</v>
      </c>
      <c r="L316" s="13" t="s">
        <v>444</v>
      </c>
      <c r="M316" s="2" t="s">
        <v>572</v>
      </c>
      <c r="N316" s="13" t="s">
        <v>524</v>
      </c>
      <c r="O316" s="13" t="s">
        <v>1071</v>
      </c>
      <c r="P316" s="2" t="s">
        <v>1593</v>
      </c>
      <c r="Q316" s="10">
        <v>4</v>
      </c>
      <c r="T316" s="20">
        <v>211</v>
      </c>
      <c r="U316" s="20">
        <v>4</v>
      </c>
      <c r="V316" s="20">
        <v>0</v>
      </c>
      <c r="W316" s="48">
        <f t="shared" si="221"/>
        <v>211.2</v>
      </c>
      <c r="X316" s="48">
        <f t="shared" si="222"/>
        <v>52.8</v>
      </c>
      <c r="Z316" s="24">
        <f t="shared" si="223"/>
        <v>4.3999999999999995</v>
      </c>
      <c r="AD316" s="48"/>
      <c r="AH316" s="24">
        <f t="shared" si="224"/>
        <v>17.599999999999998</v>
      </c>
      <c r="AI316">
        <v>4</v>
      </c>
      <c r="AJ316">
        <v>8</v>
      </c>
      <c r="AK316">
        <v>0</v>
      </c>
      <c r="AL316" s="6">
        <f t="shared" si="225"/>
        <v>4.3999999999999995</v>
      </c>
      <c r="AM316" s="24"/>
      <c r="BC316" s="6">
        <v>4.3999999999999995</v>
      </c>
      <c r="BI316" s="48">
        <f t="shared" si="226"/>
        <v>4.3999999999999995</v>
      </c>
      <c r="BJ316" s="39"/>
      <c r="BK316" s="39"/>
      <c r="BL316" s="22"/>
      <c r="BM316" s="37"/>
      <c r="BN316" s="37"/>
      <c r="BO316" s="39"/>
      <c r="BP316" s="48">
        <f t="shared" si="227"/>
        <v>211.2</v>
      </c>
      <c r="BQ316" s="48">
        <f t="shared" si="228"/>
        <v>52.8</v>
      </c>
      <c r="CB316">
        <f t="shared" si="229"/>
        <v>1367</v>
      </c>
      <c r="CC316" s="2" t="s">
        <v>572</v>
      </c>
    </row>
    <row r="317" spans="1:81" ht="12.75">
      <c r="A317" s="14">
        <v>1367</v>
      </c>
      <c r="B317" s="13" t="s">
        <v>1168</v>
      </c>
      <c r="C317" s="13" t="s">
        <v>1355</v>
      </c>
      <c r="D317" s="13" t="s">
        <v>145</v>
      </c>
      <c r="E317" s="13" t="s">
        <v>156</v>
      </c>
      <c r="F317" s="2" t="s">
        <v>38</v>
      </c>
      <c r="G317" s="2">
        <v>1</v>
      </c>
      <c r="H317" s="2" t="s">
        <v>1652</v>
      </c>
      <c r="I317" s="2" t="s">
        <v>522</v>
      </c>
      <c r="J317" s="10">
        <v>1</v>
      </c>
      <c r="K317" s="6">
        <v>5.5</v>
      </c>
      <c r="L317" s="13" t="s">
        <v>444</v>
      </c>
      <c r="M317" s="2" t="s">
        <v>1655</v>
      </c>
      <c r="N317" s="13" t="s">
        <v>1640</v>
      </c>
      <c r="O317" s="13" t="s">
        <v>2</v>
      </c>
      <c r="P317" s="2" t="s">
        <v>676</v>
      </c>
      <c r="Q317" s="10">
        <v>1</v>
      </c>
      <c r="T317" s="20">
        <v>66</v>
      </c>
      <c r="U317" s="20">
        <v>0</v>
      </c>
      <c r="V317" s="20">
        <v>0</v>
      </c>
      <c r="W317" s="48">
        <f t="shared" si="221"/>
        <v>66</v>
      </c>
      <c r="X317" s="48">
        <f t="shared" si="222"/>
        <v>66</v>
      </c>
      <c r="Z317" s="24">
        <f t="shared" si="223"/>
        <v>5.5</v>
      </c>
      <c r="AA317">
        <v>66</v>
      </c>
      <c r="AB317">
        <v>0</v>
      </c>
      <c r="AC317">
        <v>0</v>
      </c>
      <c r="AD317" s="48">
        <f>AA317+AB317/20+AC317/240</f>
        <v>66</v>
      </c>
      <c r="AE317">
        <v>5</v>
      </c>
      <c r="AF317">
        <v>10</v>
      </c>
      <c r="AG317">
        <v>0</v>
      </c>
      <c r="AH317" s="24">
        <f t="shared" si="224"/>
        <v>5.5</v>
      </c>
      <c r="AI317">
        <v>5</v>
      </c>
      <c r="AJ317">
        <v>10</v>
      </c>
      <c r="AK317">
        <v>0</v>
      </c>
      <c r="AL317" s="6">
        <f t="shared" si="225"/>
        <v>5.5</v>
      </c>
      <c r="AM317" s="24"/>
      <c r="AV317" s="6">
        <v>5.5</v>
      </c>
      <c r="BC317" s="7"/>
      <c r="BI317" s="48">
        <f t="shared" si="226"/>
        <v>5.5</v>
      </c>
      <c r="BJ317" s="39"/>
      <c r="BK317" s="39"/>
      <c r="BL317" s="22"/>
      <c r="BM317" s="37"/>
      <c r="BN317" s="37"/>
      <c r="BO317" s="39"/>
      <c r="BP317" s="48">
        <f t="shared" si="227"/>
        <v>66</v>
      </c>
      <c r="BQ317" s="48">
        <f t="shared" si="228"/>
        <v>66</v>
      </c>
      <c r="CB317">
        <f t="shared" si="229"/>
        <v>1367</v>
      </c>
      <c r="CC317" s="2" t="s">
        <v>1655</v>
      </c>
    </row>
    <row r="318" spans="1:81" ht="12.75">
      <c r="A318" s="14">
        <v>1367</v>
      </c>
      <c r="B318" s="13" t="s">
        <v>1168</v>
      </c>
      <c r="C318" s="13" t="s">
        <v>1355</v>
      </c>
      <c r="D318" s="13" t="s">
        <v>145</v>
      </c>
      <c r="E318" s="13" t="s">
        <v>156</v>
      </c>
      <c r="F318" s="2" t="s">
        <v>39</v>
      </c>
      <c r="G318" s="2">
        <v>1</v>
      </c>
      <c r="H318" s="2" t="s">
        <v>912</v>
      </c>
      <c r="I318" s="2" t="s">
        <v>903</v>
      </c>
      <c r="J318" s="10">
        <v>1</v>
      </c>
      <c r="K318" s="6">
        <v>5</v>
      </c>
      <c r="L318" s="13" t="s">
        <v>444</v>
      </c>
      <c r="M318" s="2" t="s">
        <v>927</v>
      </c>
      <c r="N318" s="13" t="s">
        <v>998</v>
      </c>
      <c r="O318" s="13" t="s">
        <v>1071</v>
      </c>
      <c r="P318" s="2" t="s">
        <v>676</v>
      </c>
      <c r="Q318" s="10">
        <v>1</v>
      </c>
      <c r="T318" s="20">
        <v>60</v>
      </c>
      <c r="U318" s="20">
        <v>0</v>
      </c>
      <c r="V318" s="20">
        <v>0</v>
      </c>
      <c r="W318" s="48">
        <f t="shared" si="221"/>
        <v>60</v>
      </c>
      <c r="X318" s="48">
        <f t="shared" si="222"/>
        <v>60</v>
      </c>
      <c r="Z318" s="24">
        <f t="shared" si="223"/>
        <v>5</v>
      </c>
      <c r="AA318">
        <v>60</v>
      </c>
      <c r="AB318">
        <v>0</v>
      </c>
      <c r="AC318">
        <v>0</v>
      </c>
      <c r="AD318" s="48">
        <f>AA318+AB318/20+AC318/240</f>
        <v>60</v>
      </c>
      <c r="AE318">
        <v>5</v>
      </c>
      <c r="AF318">
        <v>0</v>
      </c>
      <c r="AG318">
        <v>0</v>
      </c>
      <c r="AH318" s="24">
        <f t="shared" si="224"/>
        <v>5</v>
      </c>
      <c r="AI318">
        <v>5</v>
      </c>
      <c r="AJ318">
        <v>0</v>
      </c>
      <c r="AK318">
        <v>0</v>
      </c>
      <c r="AL318" s="6">
        <f t="shared" si="225"/>
        <v>5</v>
      </c>
      <c r="AM318" s="24"/>
      <c r="AV318" s="6">
        <v>5</v>
      </c>
      <c r="BC318" s="7"/>
      <c r="BI318" s="48">
        <f t="shared" si="226"/>
        <v>5</v>
      </c>
      <c r="BJ318" s="39"/>
      <c r="BK318" s="39"/>
      <c r="BL318" s="22"/>
      <c r="BM318" s="37"/>
      <c r="BN318" s="37"/>
      <c r="BO318" s="39"/>
      <c r="BP318" s="48">
        <f t="shared" si="227"/>
        <v>60</v>
      </c>
      <c r="BQ318" s="48">
        <f t="shared" si="228"/>
        <v>60</v>
      </c>
      <c r="CB318">
        <f t="shared" si="229"/>
        <v>1367</v>
      </c>
      <c r="CC318" s="2" t="s">
        <v>927</v>
      </c>
    </row>
    <row r="319" spans="1:81" ht="12.75">
      <c r="A319" s="14">
        <v>1367</v>
      </c>
      <c r="B319" s="13" t="s">
        <v>1168</v>
      </c>
      <c r="C319" s="13" t="s">
        <v>1355</v>
      </c>
      <c r="D319" s="13" t="s">
        <v>145</v>
      </c>
      <c r="E319" s="13" t="s">
        <v>156</v>
      </c>
      <c r="F319" s="2" t="s">
        <v>40</v>
      </c>
      <c r="G319" s="2">
        <v>1</v>
      </c>
      <c r="H319" s="2" t="s">
        <v>557</v>
      </c>
      <c r="I319" s="2" t="s">
        <v>622</v>
      </c>
      <c r="J319" s="10">
        <v>1</v>
      </c>
      <c r="K319" s="6">
        <v>4.1000000000000005</v>
      </c>
      <c r="L319" s="13" t="s">
        <v>444</v>
      </c>
      <c r="M319" s="2" t="s">
        <v>572</v>
      </c>
      <c r="N319" s="13" t="s">
        <v>524</v>
      </c>
      <c r="O319" s="13" t="s">
        <v>1071</v>
      </c>
      <c r="P319" s="2" t="s">
        <v>676</v>
      </c>
      <c r="Q319" s="10">
        <v>1</v>
      </c>
      <c r="T319" s="20">
        <v>49</v>
      </c>
      <c r="U319" s="20">
        <v>4</v>
      </c>
      <c r="V319" s="20">
        <v>0</v>
      </c>
      <c r="W319" s="48">
        <f t="shared" si="221"/>
        <v>49.2</v>
      </c>
      <c r="X319" s="48">
        <f t="shared" si="222"/>
        <v>49.2</v>
      </c>
      <c r="Z319" s="24">
        <f t="shared" si="223"/>
        <v>4.1000000000000005</v>
      </c>
      <c r="AA319">
        <v>49</v>
      </c>
      <c r="AB319">
        <v>4</v>
      </c>
      <c r="AC319">
        <v>0</v>
      </c>
      <c r="AD319" s="48">
        <f>AA319+AB319/20+AC319/240</f>
        <v>49.2</v>
      </c>
      <c r="AE319">
        <v>4</v>
      </c>
      <c r="AF319">
        <v>2</v>
      </c>
      <c r="AG319">
        <v>0</v>
      </c>
      <c r="AH319" s="24">
        <f t="shared" si="224"/>
        <v>4.1000000000000005</v>
      </c>
      <c r="AI319">
        <v>4</v>
      </c>
      <c r="AJ319">
        <v>2</v>
      </c>
      <c r="AK319">
        <v>0</v>
      </c>
      <c r="AL319" s="6">
        <f t="shared" si="225"/>
        <v>4.1000000000000005</v>
      </c>
      <c r="AM319" s="24"/>
      <c r="AV319" s="6">
        <v>4.1000000000000005</v>
      </c>
      <c r="BC319" s="7"/>
      <c r="BI319" s="48">
        <f t="shared" si="226"/>
        <v>4.1000000000000005</v>
      </c>
      <c r="BJ319" s="39"/>
      <c r="BK319" s="39"/>
      <c r="BL319" s="22"/>
      <c r="BM319" s="37"/>
      <c r="BN319" s="37"/>
      <c r="BO319" s="39"/>
      <c r="BP319" s="48">
        <f t="shared" si="227"/>
        <v>49.2</v>
      </c>
      <c r="BQ319" s="48">
        <f t="shared" si="228"/>
        <v>49.2</v>
      </c>
      <c r="CB319">
        <f t="shared" si="229"/>
        <v>1367</v>
      </c>
      <c r="CC319" s="2" t="s">
        <v>572</v>
      </c>
    </row>
    <row r="320" spans="1:81" ht="12.75">
      <c r="A320" s="14">
        <v>1367</v>
      </c>
      <c r="B320" s="13" t="s">
        <v>1168</v>
      </c>
      <c r="C320" s="13" t="s">
        <v>1355</v>
      </c>
      <c r="D320" s="13" t="s">
        <v>145</v>
      </c>
      <c r="E320" s="13" t="s">
        <v>156</v>
      </c>
      <c r="F320" s="2" t="s">
        <v>41</v>
      </c>
      <c r="G320" s="2">
        <v>1</v>
      </c>
      <c r="H320" s="2" t="s">
        <v>557</v>
      </c>
      <c r="I320" s="2" t="s">
        <v>622</v>
      </c>
      <c r="J320" s="10">
        <v>1</v>
      </c>
      <c r="K320" s="6">
        <v>3.5</v>
      </c>
      <c r="L320" s="13" t="s">
        <v>444</v>
      </c>
      <c r="M320" s="2" t="s">
        <v>572</v>
      </c>
      <c r="N320" s="13" t="s">
        <v>524</v>
      </c>
      <c r="O320" s="13" t="s">
        <v>1071</v>
      </c>
      <c r="P320" s="2" t="s">
        <v>676</v>
      </c>
      <c r="Q320" s="10">
        <v>1</v>
      </c>
      <c r="T320" s="20">
        <v>42</v>
      </c>
      <c r="U320" s="20">
        <v>0</v>
      </c>
      <c r="V320" s="20">
        <v>0</v>
      </c>
      <c r="W320" s="48">
        <f t="shared" si="221"/>
        <v>42</v>
      </c>
      <c r="X320" s="48">
        <f t="shared" si="222"/>
        <v>42</v>
      </c>
      <c r="Z320" s="24">
        <f t="shared" si="223"/>
        <v>3.5</v>
      </c>
      <c r="AA320">
        <v>42</v>
      </c>
      <c r="AB320">
        <v>0</v>
      </c>
      <c r="AC320">
        <v>0</v>
      </c>
      <c r="AD320" s="48">
        <f>AA320+AB320/20+AC320/240</f>
        <v>42</v>
      </c>
      <c r="AE320">
        <v>3</v>
      </c>
      <c r="AF320">
        <v>10</v>
      </c>
      <c r="AG320">
        <v>0</v>
      </c>
      <c r="AH320" s="24">
        <f t="shared" si="224"/>
        <v>3.5</v>
      </c>
      <c r="AI320">
        <v>3</v>
      </c>
      <c r="AJ320">
        <v>10</v>
      </c>
      <c r="AK320">
        <v>0</v>
      </c>
      <c r="AL320" s="6">
        <f t="shared" si="225"/>
        <v>3.5</v>
      </c>
      <c r="AM320" s="24"/>
      <c r="AV320" s="6">
        <v>3.5</v>
      </c>
      <c r="BC320" s="7"/>
      <c r="BI320" s="48">
        <f t="shared" si="226"/>
        <v>3.5</v>
      </c>
      <c r="BJ320" s="39"/>
      <c r="BK320" s="39"/>
      <c r="BL320" s="22"/>
      <c r="BM320" s="37"/>
      <c r="BN320" s="37"/>
      <c r="BO320" s="39"/>
      <c r="BP320" s="48">
        <f t="shared" si="227"/>
        <v>42</v>
      </c>
      <c r="BQ320" s="48">
        <f t="shared" si="228"/>
        <v>42</v>
      </c>
      <c r="CB320">
        <f t="shared" si="229"/>
        <v>1367</v>
      </c>
      <c r="CC320" s="2" t="s">
        <v>572</v>
      </c>
    </row>
    <row r="321" spans="1:81" ht="12.75">
      <c r="A321" s="14">
        <v>1367</v>
      </c>
      <c r="B321" s="13" t="s">
        <v>1168</v>
      </c>
      <c r="C321" s="13" t="s">
        <v>1355</v>
      </c>
      <c r="D321" s="13" t="s">
        <v>145</v>
      </c>
      <c r="E321" s="13" t="s">
        <v>156</v>
      </c>
      <c r="F321" s="2" t="s">
        <v>42</v>
      </c>
      <c r="G321" s="2">
        <v>1</v>
      </c>
      <c r="H321" s="2" t="s">
        <v>557</v>
      </c>
      <c r="I321" s="2" t="s">
        <v>626</v>
      </c>
      <c r="J321" s="10">
        <v>1</v>
      </c>
      <c r="K321" s="6">
        <v>3.2</v>
      </c>
      <c r="L321" s="13" t="s">
        <v>444</v>
      </c>
      <c r="M321" s="2" t="s">
        <v>650</v>
      </c>
      <c r="N321" s="13" t="s">
        <v>526</v>
      </c>
      <c r="O321" s="13" t="s">
        <v>2</v>
      </c>
      <c r="P321" s="2" t="s">
        <v>735</v>
      </c>
      <c r="Q321" s="10">
        <v>1</v>
      </c>
      <c r="T321" s="20">
        <v>38</v>
      </c>
      <c r="U321" s="20">
        <v>8</v>
      </c>
      <c r="V321" s="20">
        <v>0</v>
      </c>
      <c r="W321" s="48">
        <f t="shared" si="221"/>
        <v>38.4</v>
      </c>
      <c r="X321" s="48">
        <f t="shared" si="222"/>
        <v>38.4</v>
      </c>
      <c r="Z321" s="24">
        <f t="shared" si="223"/>
        <v>3.1999999999999997</v>
      </c>
      <c r="AA321">
        <v>38</v>
      </c>
      <c r="AB321">
        <v>8</v>
      </c>
      <c r="AC321">
        <v>0</v>
      </c>
      <c r="AD321" s="48">
        <f>AA321+AB321/20+AC321/240</f>
        <v>38.4</v>
      </c>
      <c r="AE321">
        <v>3</v>
      </c>
      <c r="AF321">
        <v>4</v>
      </c>
      <c r="AG321">
        <v>0</v>
      </c>
      <c r="AH321" s="24">
        <f t="shared" si="224"/>
        <v>3.1999999999999997</v>
      </c>
      <c r="AI321">
        <v>3</v>
      </c>
      <c r="AJ321">
        <v>4</v>
      </c>
      <c r="AK321">
        <v>0</v>
      </c>
      <c r="AL321" s="6">
        <f t="shared" si="225"/>
        <v>3.1999999999999997</v>
      </c>
      <c r="AM321" s="24"/>
      <c r="AR321" s="37"/>
      <c r="AV321" s="6">
        <v>3.2</v>
      </c>
      <c r="BC321" s="7"/>
      <c r="BI321" s="48">
        <f t="shared" si="226"/>
        <v>3.1999999999999997</v>
      </c>
      <c r="BJ321" s="39"/>
      <c r="BK321" s="39"/>
      <c r="BL321" s="22"/>
      <c r="BM321" s="37"/>
      <c r="BN321" s="37"/>
      <c r="BO321" s="39"/>
      <c r="BP321" s="48">
        <f t="shared" si="227"/>
        <v>38.4</v>
      </c>
      <c r="BQ321" s="48">
        <f t="shared" si="228"/>
        <v>38.4</v>
      </c>
      <c r="CB321">
        <f t="shared" si="229"/>
        <v>1367</v>
      </c>
      <c r="CC321" s="2" t="s">
        <v>650</v>
      </c>
    </row>
    <row r="322" spans="1:81" ht="12.75">
      <c r="A322" s="14"/>
      <c r="E322" s="13"/>
      <c r="F322" s="2"/>
      <c r="G322" s="2"/>
      <c r="M322" s="2"/>
      <c r="AD322" s="48"/>
      <c r="AM322" s="24"/>
      <c r="AR322" s="37"/>
      <c r="BC322" s="7"/>
      <c r="BJ322" s="39"/>
      <c r="BK322" s="39"/>
      <c r="BL322" s="22"/>
      <c r="BM322" s="37"/>
      <c r="BN322" s="37"/>
      <c r="BO322" s="39"/>
      <c r="BP322" s="48"/>
      <c r="BQ322" s="48"/>
      <c r="CC322" s="2"/>
    </row>
    <row r="323" spans="1:81" ht="12.75">
      <c r="A323" s="14">
        <v>1367</v>
      </c>
      <c r="B323" s="13" t="s">
        <v>1168</v>
      </c>
      <c r="C323" s="13" t="s">
        <v>1355</v>
      </c>
      <c r="D323" s="13" t="s">
        <v>145</v>
      </c>
      <c r="E323" s="13" t="s">
        <v>156</v>
      </c>
      <c r="F323" s="2" t="s">
        <v>43</v>
      </c>
      <c r="G323" s="2">
        <v>2</v>
      </c>
      <c r="H323" s="2" t="s">
        <v>912</v>
      </c>
      <c r="I323" s="2" t="s">
        <v>948</v>
      </c>
      <c r="J323" s="10">
        <v>2</v>
      </c>
      <c r="K323" s="6">
        <v>3</v>
      </c>
      <c r="L323" s="13" t="s">
        <v>444</v>
      </c>
      <c r="M323" s="2" t="s">
        <v>940</v>
      </c>
      <c r="N323" s="13" t="s">
        <v>1001</v>
      </c>
      <c r="O323" s="13" t="s">
        <v>1424</v>
      </c>
      <c r="P323" s="2" t="s">
        <v>1408</v>
      </c>
      <c r="Q323" s="10">
        <v>2</v>
      </c>
      <c r="T323" s="20">
        <v>72</v>
      </c>
      <c r="U323" s="20">
        <v>0</v>
      </c>
      <c r="V323" s="20">
        <v>0</v>
      </c>
      <c r="W323" s="48">
        <f aca="true" t="shared" si="230" ref="W323:W331">T323+U323/20+V323/240</f>
        <v>72</v>
      </c>
      <c r="X323" s="48">
        <f aca="true" t="shared" si="231" ref="X323:X331">W323/Q323</f>
        <v>36</v>
      </c>
      <c r="Z323" s="24">
        <f aca="true" t="shared" si="232" ref="Z323:Z331">X323/12</f>
        <v>3</v>
      </c>
      <c r="AA323">
        <v>36</v>
      </c>
      <c r="AB323">
        <v>0</v>
      </c>
      <c r="AC323">
        <v>0</v>
      </c>
      <c r="AD323" s="48">
        <f>AA323+AB323/20+AC323/240</f>
        <v>36</v>
      </c>
      <c r="AH323" s="24">
        <f aca="true" t="shared" si="233" ref="AH323:AH331">Q323*Z323</f>
        <v>6</v>
      </c>
      <c r="AI323">
        <v>3</v>
      </c>
      <c r="AJ323">
        <v>0</v>
      </c>
      <c r="AK323">
        <v>0</v>
      </c>
      <c r="AL323" s="6">
        <f aca="true" t="shared" si="234" ref="AL323:AL331">1*Z323</f>
        <v>3</v>
      </c>
      <c r="AZ323" s="6">
        <v>3</v>
      </c>
      <c r="BC323" s="7"/>
      <c r="BI323" s="48">
        <f aca="true" t="shared" si="235" ref="BI323:BI331">AL323+BH323</f>
        <v>3</v>
      </c>
      <c r="BJ323" s="39"/>
      <c r="BK323" s="39"/>
      <c r="BL323" s="22"/>
      <c r="BM323" s="37"/>
      <c r="BN323" s="37"/>
      <c r="BO323" s="39"/>
      <c r="BP323" s="48">
        <f aca="true" t="shared" si="236" ref="BP323:BP331">BQ323*Q323</f>
        <v>72</v>
      </c>
      <c r="BQ323" s="48">
        <f aca="true" t="shared" si="237" ref="BQ323:BQ331">(BI323+BN323/Q323)*12</f>
        <v>36</v>
      </c>
      <c r="CB323">
        <f aca="true" t="shared" si="238" ref="CB323:CB331">1*A323</f>
        <v>1367</v>
      </c>
      <c r="CC323" s="2" t="s">
        <v>940</v>
      </c>
    </row>
    <row r="324" spans="1:81" ht="12.75">
      <c r="A324" s="14">
        <v>1367</v>
      </c>
      <c r="B324" s="13" t="s">
        <v>1168</v>
      </c>
      <c r="C324" s="13" t="s">
        <v>1355</v>
      </c>
      <c r="D324" s="13" t="s">
        <v>145</v>
      </c>
      <c r="E324" s="13" t="s">
        <v>156</v>
      </c>
      <c r="F324" s="2" t="s">
        <v>44</v>
      </c>
      <c r="G324" s="2">
        <v>2</v>
      </c>
      <c r="H324" s="2" t="s">
        <v>557</v>
      </c>
      <c r="I324" s="2" t="s">
        <v>991</v>
      </c>
      <c r="J324" s="10">
        <v>2</v>
      </c>
      <c r="K324" s="6">
        <v>3.4</v>
      </c>
      <c r="L324" s="13" t="s">
        <v>444</v>
      </c>
      <c r="M324" s="2" t="s">
        <v>568</v>
      </c>
      <c r="N324" s="13" t="s">
        <v>526</v>
      </c>
      <c r="O324" s="13" t="s">
        <v>871</v>
      </c>
      <c r="P324" s="2" t="s">
        <v>1408</v>
      </c>
      <c r="Q324" s="10">
        <v>2</v>
      </c>
      <c r="T324" s="20">
        <v>81</v>
      </c>
      <c r="U324" s="20">
        <v>12</v>
      </c>
      <c r="V324" s="20">
        <v>0</v>
      </c>
      <c r="W324" s="48">
        <f t="shared" si="230"/>
        <v>81.6</v>
      </c>
      <c r="X324" s="48">
        <f t="shared" si="231"/>
        <v>40.8</v>
      </c>
      <c r="Z324" s="24">
        <f t="shared" si="232"/>
        <v>3.4</v>
      </c>
      <c r="AD324" s="48"/>
      <c r="AH324" s="24">
        <f t="shared" si="233"/>
        <v>6.8</v>
      </c>
      <c r="AI324">
        <v>3</v>
      </c>
      <c r="AJ324">
        <v>8</v>
      </c>
      <c r="AK324">
        <v>0</v>
      </c>
      <c r="AL324" s="6">
        <f t="shared" si="234"/>
        <v>3.4</v>
      </c>
      <c r="AZ324" s="6">
        <v>3.4</v>
      </c>
      <c r="BC324" s="7"/>
      <c r="BI324" s="48">
        <f t="shared" si="235"/>
        <v>3.4</v>
      </c>
      <c r="BJ324" s="39"/>
      <c r="BK324" s="39"/>
      <c r="BL324" s="22"/>
      <c r="BM324" s="37"/>
      <c r="BN324" s="37"/>
      <c r="BO324" s="39"/>
      <c r="BP324" s="48">
        <f t="shared" si="236"/>
        <v>81.6</v>
      </c>
      <c r="BQ324" s="48">
        <f t="shared" si="237"/>
        <v>40.8</v>
      </c>
      <c r="CB324">
        <f t="shared" si="238"/>
        <v>1367</v>
      </c>
      <c r="CC324" s="2" t="s">
        <v>568</v>
      </c>
    </row>
    <row r="325" spans="1:81" ht="12.75">
      <c r="A325" s="14">
        <v>1367</v>
      </c>
      <c r="B325" s="13" t="s">
        <v>1168</v>
      </c>
      <c r="C325" s="13" t="s">
        <v>1355</v>
      </c>
      <c r="D325" s="13" t="s">
        <v>145</v>
      </c>
      <c r="E325" s="13" t="s">
        <v>156</v>
      </c>
      <c r="F325" s="2" t="s">
        <v>30</v>
      </c>
      <c r="G325" s="2">
        <v>2</v>
      </c>
      <c r="H325" s="2" t="s">
        <v>912</v>
      </c>
      <c r="I325" s="2" t="s">
        <v>945</v>
      </c>
      <c r="J325" s="10">
        <v>2</v>
      </c>
      <c r="K325" s="6">
        <v>2.5</v>
      </c>
      <c r="L325" s="13" t="s">
        <v>444</v>
      </c>
      <c r="M325" s="2" t="s">
        <v>940</v>
      </c>
      <c r="N325" s="13" t="s">
        <v>1001</v>
      </c>
      <c r="O325" s="13" t="s">
        <v>1424</v>
      </c>
      <c r="P325" s="2" t="s">
        <v>1578</v>
      </c>
      <c r="Q325" s="10">
        <v>2</v>
      </c>
      <c r="T325" s="20">
        <v>60</v>
      </c>
      <c r="U325" s="20">
        <v>0</v>
      </c>
      <c r="V325" s="20">
        <v>0</v>
      </c>
      <c r="W325" s="48">
        <f t="shared" si="230"/>
        <v>60</v>
      </c>
      <c r="X325" s="48">
        <f t="shared" si="231"/>
        <v>30</v>
      </c>
      <c r="Z325" s="24">
        <f t="shared" si="232"/>
        <v>2.5</v>
      </c>
      <c r="AA325">
        <v>30</v>
      </c>
      <c r="AB325">
        <v>0</v>
      </c>
      <c r="AC325">
        <v>0</v>
      </c>
      <c r="AD325" s="48">
        <f>AA325+AB325/20+AC325/240</f>
        <v>30</v>
      </c>
      <c r="AH325" s="24">
        <f t="shared" si="233"/>
        <v>5</v>
      </c>
      <c r="AI325">
        <v>2</v>
      </c>
      <c r="AJ325">
        <v>10</v>
      </c>
      <c r="AK325">
        <v>0</v>
      </c>
      <c r="AL325" s="6">
        <f t="shared" si="234"/>
        <v>2.5</v>
      </c>
      <c r="BC325" s="6">
        <v>2.5</v>
      </c>
      <c r="BI325" s="48">
        <f t="shared" si="235"/>
        <v>2.5</v>
      </c>
      <c r="BJ325" s="39"/>
      <c r="BK325" s="39"/>
      <c r="BL325" s="22"/>
      <c r="BM325" s="37"/>
      <c r="BN325" s="37"/>
      <c r="BO325" s="39"/>
      <c r="BP325" s="48">
        <f t="shared" si="236"/>
        <v>60</v>
      </c>
      <c r="BQ325" s="48">
        <f t="shared" si="237"/>
        <v>30</v>
      </c>
      <c r="CB325">
        <f t="shared" si="238"/>
        <v>1367</v>
      </c>
      <c r="CC325" s="2" t="s">
        <v>940</v>
      </c>
    </row>
    <row r="326" spans="1:81" ht="12.75">
      <c r="A326" s="14">
        <v>1367</v>
      </c>
      <c r="B326" s="13" t="s">
        <v>1168</v>
      </c>
      <c r="C326" s="13" t="s">
        <v>1355</v>
      </c>
      <c r="D326" s="13" t="s">
        <v>145</v>
      </c>
      <c r="E326" s="13" t="s">
        <v>156</v>
      </c>
      <c r="F326" s="2" t="s">
        <v>31</v>
      </c>
      <c r="G326" s="2">
        <v>2</v>
      </c>
      <c r="H326" s="2" t="s">
        <v>557</v>
      </c>
      <c r="I326" s="2" t="s">
        <v>638</v>
      </c>
      <c r="J326" s="10">
        <v>2</v>
      </c>
      <c r="K326" s="6">
        <v>3.125</v>
      </c>
      <c r="L326" s="13" t="s">
        <v>444</v>
      </c>
      <c r="M326" s="2" t="s">
        <v>572</v>
      </c>
      <c r="N326" s="13" t="s">
        <v>524</v>
      </c>
      <c r="O326" s="13" t="s">
        <v>1071</v>
      </c>
      <c r="P326" s="2" t="s">
        <v>1578</v>
      </c>
      <c r="Q326" s="10">
        <v>2</v>
      </c>
      <c r="T326" s="20">
        <v>75</v>
      </c>
      <c r="U326" s="20">
        <v>0</v>
      </c>
      <c r="V326" s="20">
        <v>0</v>
      </c>
      <c r="W326" s="48">
        <f t="shared" si="230"/>
        <v>75</v>
      </c>
      <c r="X326" s="48">
        <f t="shared" si="231"/>
        <v>37.5</v>
      </c>
      <c r="Z326" s="24">
        <f t="shared" si="232"/>
        <v>3.125</v>
      </c>
      <c r="AA326">
        <v>37</v>
      </c>
      <c r="AB326">
        <v>10</v>
      </c>
      <c r="AC326">
        <v>0</v>
      </c>
      <c r="AD326" s="48">
        <f>AA326+AB326/20+AC326/240</f>
        <v>37.5</v>
      </c>
      <c r="AH326" s="24">
        <f t="shared" si="233"/>
        <v>6.25</v>
      </c>
      <c r="AI326">
        <v>3</v>
      </c>
      <c r="AJ326">
        <v>2</v>
      </c>
      <c r="AK326">
        <v>0</v>
      </c>
      <c r="AL326" s="6">
        <f t="shared" si="234"/>
        <v>3.125</v>
      </c>
      <c r="BC326" s="6">
        <v>3.125</v>
      </c>
      <c r="BI326" s="48">
        <f t="shared" si="235"/>
        <v>3.125</v>
      </c>
      <c r="BJ326" s="39"/>
      <c r="BK326" s="39"/>
      <c r="BL326" s="22"/>
      <c r="BM326" s="37"/>
      <c r="BN326" s="37"/>
      <c r="BO326" s="39"/>
      <c r="BP326" s="48">
        <f t="shared" si="236"/>
        <v>75</v>
      </c>
      <c r="BQ326" s="48">
        <f t="shared" si="237"/>
        <v>37.5</v>
      </c>
      <c r="CB326">
        <f t="shared" si="238"/>
        <v>1367</v>
      </c>
      <c r="CC326" s="2" t="s">
        <v>572</v>
      </c>
    </row>
    <row r="327" spans="1:81" ht="12.75">
      <c r="A327" s="14">
        <v>1367</v>
      </c>
      <c r="B327" s="13" t="s">
        <v>1168</v>
      </c>
      <c r="C327" s="13" t="s">
        <v>1355</v>
      </c>
      <c r="D327" s="13" t="s">
        <v>145</v>
      </c>
      <c r="E327" s="13" t="s">
        <v>156</v>
      </c>
      <c r="F327" s="2" t="s">
        <v>32</v>
      </c>
      <c r="G327" s="2">
        <v>2</v>
      </c>
      <c r="H327" s="2" t="s">
        <v>739</v>
      </c>
      <c r="I327" s="2" t="s">
        <v>747</v>
      </c>
      <c r="J327" s="10">
        <v>2.5</v>
      </c>
      <c r="K327" s="6">
        <v>1.8</v>
      </c>
      <c r="L327" s="13" t="s">
        <v>444</v>
      </c>
      <c r="M327" s="2" t="s">
        <v>742</v>
      </c>
      <c r="N327" s="13" t="s">
        <v>752</v>
      </c>
      <c r="O327" s="13" t="s">
        <v>1424</v>
      </c>
      <c r="P327" s="2" t="s">
        <v>880</v>
      </c>
      <c r="Q327" s="10">
        <v>2.5</v>
      </c>
      <c r="T327" s="20">
        <v>54</v>
      </c>
      <c r="U327" s="20">
        <v>0</v>
      </c>
      <c r="V327" s="20">
        <v>0</v>
      </c>
      <c r="W327" s="48">
        <f t="shared" si="230"/>
        <v>54</v>
      </c>
      <c r="X327" s="48">
        <f t="shared" si="231"/>
        <v>21.6</v>
      </c>
      <c r="Z327" s="24">
        <f t="shared" si="232"/>
        <v>1.8</v>
      </c>
      <c r="AH327" s="24">
        <f t="shared" si="233"/>
        <v>4.5</v>
      </c>
      <c r="AI327">
        <v>1</v>
      </c>
      <c r="AJ327">
        <v>16</v>
      </c>
      <c r="AK327">
        <v>0</v>
      </c>
      <c r="AL327" s="6">
        <f t="shared" si="234"/>
        <v>1.8</v>
      </c>
      <c r="BC327" s="6">
        <v>1.8</v>
      </c>
      <c r="BI327" s="48">
        <f t="shared" si="235"/>
        <v>1.8</v>
      </c>
      <c r="BJ327" s="39"/>
      <c r="BK327" s="39"/>
      <c r="BL327" s="22"/>
      <c r="BM327" s="37"/>
      <c r="BN327" s="37"/>
      <c r="BO327" s="39"/>
      <c r="BP327" s="48">
        <f t="shared" si="236"/>
        <v>54</v>
      </c>
      <c r="BQ327" s="48">
        <f t="shared" si="237"/>
        <v>21.6</v>
      </c>
      <c r="CB327">
        <f t="shared" si="238"/>
        <v>1367</v>
      </c>
      <c r="CC327" s="2" t="s">
        <v>742</v>
      </c>
    </row>
    <row r="328" spans="1:81" ht="12.75">
      <c r="A328" s="14">
        <v>1367</v>
      </c>
      <c r="B328" s="13" t="s">
        <v>1168</v>
      </c>
      <c r="C328" s="13" t="s">
        <v>1355</v>
      </c>
      <c r="D328" s="13" t="s">
        <v>145</v>
      </c>
      <c r="E328" s="13" t="s">
        <v>156</v>
      </c>
      <c r="F328" s="2" t="s">
        <v>33</v>
      </c>
      <c r="G328" s="2">
        <v>2</v>
      </c>
      <c r="H328" s="2" t="s">
        <v>1189</v>
      </c>
      <c r="I328" s="2" t="s">
        <v>1020</v>
      </c>
      <c r="J328" s="10">
        <v>2.5</v>
      </c>
      <c r="K328" s="6">
        <v>2.1999999999999997</v>
      </c>
      <c r="L328" s="13" t="s">
        <v>444</v>
      </c>
      <c r="M328" s="2" t="s">
        <v>1192</v>
      </c>
      <c r="N328" s="13" t="s">
        <v>1177</v>
      </c>
      <c r="O328" s="13" t="s">
        <v>1071</v>
      </c>
      <c r="P328" s="2" t="s">
        <v>880</v>
      </c>
      <c r="Q328" s="10">
        <v>2.5</v>
      </c>
      <c r="T328" s="20">
        <v>66</v>
      </c>
      <c r="U328" s="20">
        <v>0</v>
      </c>
      <c r="V328" s="20">
        <v>0</v>
      </c>
      <c r="W328" s="48">
        <f t="shared" si="230"/>
        <v>66</v>
      </c>
      <c r="X328" s="48">
        <f t="shared" si="231"/>
        <v>26.4</v>
      </c>
      <c r="Z328" s="24">
        <f t="shared" si="232"/>
        <v>2.1999999999999997</v>
      </c>
      <c r="AH328" s="24">
        <f t="shared" si="233"/>
        <v>5.499999999999999</v>
      </c>
      <c r="AI328">
        <v>2</v>
      </c>
      <c r="AJ328">
        <v>8</v>
      </c>
      <c r="AK328">
        <v>0</v>
      </c>
      <c r="AL328" s="6">
        <f t="shared" si="234"/>
        <v>2.1999999999999997</v>
      </c>
      <c r="BC328" s="6">
        <v>2.1999999999999997</v>
      </c>
      <c r="BI328" s="48">
        <f t="shared" si="235"/>
        <v>2.1999999999999997</v>
      </c>
      <c r="BJ328" s="39"/>
      <c r="BK328" s="39"/>
      <c r="BL328" s="22"/>
      <c r="BM328" s="37"/>
      <c r="BN328" s="37"/>
      <c r="BO328" s="39"/>
      <c r="BP328" s="48">
        <f t="shared" si="236"/>
        <v>66</v>
      </c>
      <c r="BQ328" s="48">
        <f t="shared" si="237"/>
        <v>26.4</v>
      </c>
      <c r="CB328">
        <f t="shared" si="238"/>
        <v>1367</v>
      </c>
      <c r="CC328" s="2" t="s">
        <v>1192</v>
      </c>
    </row>
    <row r="329" spans="1:81" ht="12.75">
      <c r="A329" s="14">
        <v>1367</v>
      </c>
      <c r="B329" s="13" t="s">
        <v>1168</v>
      </c>
      <c r="C329" s="13" t="s">
        <v>1355</v>
      </c>
      <c r="D329" s="13" t="s">
        <v>145</v>
      </c>
      <c r="E329" s="13" t="s">
        <v>156</v>
      </c>
      <c r="F329" s="2" t="s">
        <v>34</v>
      </c>
      <c r="G329" s="2">
        <v>2</v>
      </c>
      <c r="H329" s="2" t="s">
        <v>739</v>
      </c>
      <c r="I329" s="2" t="s">
        <v>1453</v>
      </c>
      <c r="J329" s="10">
        <v>1</v>
      </c>
      <c r="K329" s="6">
        <v>1.7</v>
      </c>
      <c r="L329" s="13" t="s">
        <v>444</v>
      </c>
      <c r="M329" s="2" t="s">
        <v>742</v>
      </c>
      <c r="N329" s="13" t="s">
        <v>752</v>
      </c>
      <c r="O329" s="13" t="s">
        <v>1424</v>
      </c>
      <c r="P329" s="2" t="s">
        <v>1561</v>
      </c>
      <c r="Q329" s="10">
        <v>1</v>
      </c>
      <c r="T329" s="20">
        <v>20</v>
      </c>
      <c r="U329" s="20">
        <v>8</v>
      </c>
      <c r="V329" s="20">
        <v>0</v>
      </c>
      <c r="W329" s="48">
        <f t="shared" si="230"/>
        <v>20.4</v>
      </c>
      <c r="X329" s="48">
        <f t="shared" si="231"/>
        <v>20.4</v>
      </c>
      <c r="Z329" s="24">
        <f t="shared" si="232"/>
        <v>1.7</v>
      </c>
      <c r="AA329">
        <v>20</v>
      </c>
      <c r="AB329">
        <v>8</v>
      </c>
      <c r="AC329">
        <v>0</v>
      </c>
      <c r="AD329" s="48">
        <f>AA329+AB329/20+AC329/240</f>
        <v>20.4</v>
      </c>
      <c r="AE329">
        <v>1</v>
      </c>
      <c r="AF329">
        <v>14</v>
      </c>
      <c r="AG329">
        <v>0</v>
      </c>
      <c r="AH329" s="24">
        <f t="shared" si="233"/>
        <v>1.7</v>
      </c>
      <c r="AI329">
        <v>1</v>
      </c>
      <c r="AJ329">
        <v>14</v>
      </c>
      <c r="AK329">
        <v>0</v>
      </c>
      <c r="AL329" s="6">
        <f t="shared" si="234"/>
        <v>1.7</v>
      </c>
      <c r="BC329" s="6">
        <v>1.7</v>
      </c>
      <c r="BI329" s="48">
        <f t="shared" si="235"/>
        <v>1.7</v>
      </c>
      <c r="BJ329" s="39"/>
      <c r="BK329" s="39"/>
      <c r="BL329" s="22"/>
      <c r="BM329" s="37"/>
      <c r="BN329" s="37"/>
      <c r="BO329" s="39"/>
      <c r="BP329" s="48">
        <f t="shared" si="236"/>
        <v>20.4</v>
      </c>
      <c r="BQ329" s="48">
        <f t="shared" si="237"/>
        <v>20.4</v>
      </c>
      <c r="CB329">
        <f t="shared" si="238"/>
        <v>1367</v>
      </c>
      <c r="CC329" s="2" t="s">
        <v>742</v>
      </c>
    </row>
    <row r="330" spans="1:81" ht="12.75">
      <c r="A330" s="14">
        <v>1367</v>
      </c>
      <c r="B330" s="13" t="s">
        <v>1168</v>
      </c>
      <c r="C330" s="13" t="s">
        <v>1355</v>
      </c>
      <c r="D330" s="13" t="s">
        <v>145</v>
      </c>
      <c r="E330" s="13" t="s">
        <v>156</v>
      </c>
      <c r="F330" s="2" t="s">
        <v>35</v>
      </c>
      <c r="G330" s="2">
        <v>2</v>
      </c>
      <c r="H330" s="2" t="s">
        <v>739</v>
      </c>
      <c r="I330" s="2" t="s">
        <v>1453</v>
      </c>
      <c r="J330" s="10">
        <v>1</v>
      </c>
      <c r="K330" s="6">
        <v>1.7</v>
      </c>
      <c r="L330" s="13" t="s">
        <v>444</v>
      </c>
      <c r="M330" s="2" t="s">
        <v>742</v>
      </c>
      <c r="N330" s="13" t="s">
        <v>752</v>
      </c>
      <c r="O330" s="13" t="s">
        <v>1424</v>
      </c>
      <c r="P330" s="2" t="s">
        <v>1565</v>
      </c>
      <c r="Q330" s="10">
        <v>1</v>
      </c>
      <c r="T330" s="20">
        <v>20</v>
      </c>
      <c r="U330" s="20">
        <v>8</v>
      </c>
      <c r="V330" s="20">
        <v>0</v>
      </c>
      <c r="W330" s="48">
        <f t="shared" si="230"/>
        <v>20.4</v>
      </c>
      <c r="X330" s="48">
        <f t="shared" si="231"/>
        <v>20.4</v>
      </c>
      <c r="Z330" s="24">
        <f t="shared" si="232"/>
        <v>1.7</v>
      </c>
      <c r="AA330">
        <v>20</v>
      </c>
      <c r="AB330">
        <v>8</v>
      </c>
      <c r="AC330">
        <v>0</v>
      </c>
      <c r="AD330" s="48">
        <f>AA330+AB330/20+AC330/240</f>
        <v>20.4</v>
      </c>
      <c r="AE330">
        <v>1</v>
      </c>
      <c r="AF330">
        <v>14</v>
      </c>
      <c r="AG330">
        <v>0</v>
      </c>
      <c r="AH330" s="24">
        <f t="shared" si="233"/>
        <v>1.7</v>
      </c>
      <c r="AI330">
        <v>1</v>
      </c>
      <c r="AJ330">
        <v>14</v>
      </c>
      <c r="AK330">
        <v>0</v>
      </c>
      <c r="AL330" s="6">
        <f t="shared" si="234"/>
        <v>1.7</v>
      </c>
      <c r="BC330" s="6">
        <v>1.7</v>
      </c>
      <c r="BI330" s="48">
        <f t="shared" si="235"/>
        <v>1.7</v>
      </c>
      <c r="BJ330" s="39"/>
      <c r="BK330" s="39"/>
      <c r="BL330" s="22"/>
      <c r="BM330" s="37"/>
      <c r="BN330" s="37"/>
      <c r="BO330" s="39"/>
      <c r="BP330" s="48">
        <f t="shared" si="236"/>
        <v>20.4</v>
      </c>
      <c r="BQ330" s="48">
        <f t="shared" si="237"/>
        <v>20.4</v>
      </c>
      <c r="CB330">
        <f t="shared" si="238"/>
        <v>1367</v>
      </c>
      <c r="CC330" s="2" t="s">
        <v>742</v>
      </c>
    </row>
    <row r="331" spans="1:81" ht="12.75">
      <c r="A331" s="14">
        <v>1367</v>
      </c>
      <c r="B331" s="13" t="s">
        <v>1168</v>
      </c>
      <c r="C331" s="13" t="s">
        <v>1355</v>
      </c>
      <c r="D331" s="13" t="s">
        <v>145</v>
      </c>
      <c r="E331" s="13" t="s">
        <v>156</v>
      </c>
      <c r="F331" s="2" t="s">
        <v>36</v>
      </c>
      <c r="G331" s="2">
        <v>2</v>
      </c>
      <c r="H331" s="2" t="s">
        <v>606</v>
      </c>
      <c r="I331" s="2" t="s">
        <v>554</v>
      </c>
      <c r="J331" s="10">
        <v>1</v>
      </c>
      <c r="K331" s="6">
        <v>8</v>
      </c>
      <c r="L331" s="13" t="s">
        <v>444</v>
      </c>
      <c r="M331" s="2" t="s">
        <v>608</v>
      </c>
      <c r="N331" s="13" t="s">
        <v>646</v>
      </c>
      <c r="O331" s="13" t="s">
        <v>870</v>
      </c>
      <c r="P331" s="2" t="s">
        <v>712</v>
      </c>
      <c r="Q331" s="10">
        <v>1</v>
      </c>
      <c r="T331" s="20">
        <v>96</v>
      </c>
      <c r="U331" s="20">
        <v>0</v>
      </c>
      <c r="V331" s="20">
        <v>0</v>
      </c>
      <c r="W331" s="48">
        <f t="shared" si="230"/>
        <v>96</v>
      </c>
      <c r="X331" s="48">
        <f t="shared" si="231"/>
        <v>96</v>
      </c>
      <c r="Z331" s="24">
        <f t="shared" si="232"/>
        <v>8</v>
      </c>
      <c r="AA331">
        <v>96</v>
      </c>
      <c r="AB331">
        <v>0</v>
      </c>
      <c r="AC331">
        <v>0</v>
      </c>
      <c r="AD331" s="48">
        <f>AA331+AB331/20+AC331/240</f>
        <v>96</v>
      </c>
      <c r="AE331">
        <v>8</v>
      </c>
      <c r="AF331">
        <v>0</v>
      </c>
      <c r="AG331">
        <v>0</v>
      </c>
      <c r="AH331" s="24">
        <f t="shared" si="233"/>
        <v>8</v>
      </c>
      <c r="AI331">
        <v>8</v>
      </c>
      <c r="AJ331">
        <v>0</v>
      </c>
      <c r="AK331">
        <v>0</v>
      </c>
      <c r="AL331" s="6">
        <f t="shared" si="234"/>
        <v>8</v>
      </c>
      <c r="BC331" s="6">
        <v>8</v>
      </c>
      <c r="BI331" s="48">
        <f t="shared" si="235"/>
        <v>8</v>
      </c>
      <c r="BJ331" s="39"/>
      <c r="BK331" s="39"/>
      <c r="BL331" s="22"/>
      <c r="BM331" s="37"/>
      <c r="BN331" s="37"/>
      <c r="BO331" s="39"/>
      <c r="BP331" s="48">
        <f t="shared" si="236"/>
        <v>96</v>
      </c>
      <c r="BQ331" s="48">
        <f t="shared" si="237"/>
        <v>96</v>
      </c>
      <c r="CB331">
        <f t="shared" si="238"/>
        <v>1367</v>
      </c>
      <c r="CC331" s="2" t="s">
        <v>608</v>
      </c>
    </row>
    <row r="332" spans="1:81" ht="12.75">
      <c r="A332" s="14"/>
      <c r="E332" s="13"/>
      <c r="F332" s="2"/>
      <c r="G332" s="2"/>
      <c r="M332" s="2"/>
      <c r="AD332" s="48"/>
      <c r="AH332" s="24"/>
      <c r="BC332" s="7"/>
      <c r="BI332" s="48"/>
      <c r="BJ332" s="39"/>
      <c r="BK332" s="39"/>
      <c r="BL332" s="22"/>
      <c r="BM332" s="37"/>
      <c r="BN332" s="37"/>
      <c r="BO332" s="39"/>
      <c r="CC332" s="2"/>
    </row>
    <row r="333" spans="1:81" ht="12.75">
      <c r="A333" s="14">
        <v>1367</v>
      </c>
      <c r="B333" s="13" t="s">
        <v>2</v>
      </c>
      <c r="C333" s="13" t="s">
        <v>1355</v>
      </c>
      <c r="D333" s="13" t="s">
        <v>145</v>
      </c>
      <c r="E333" s="13" t="s">
        <v>150</v>
      </c>
      <c r="F333" s="2" t="s">
        <v>45</v>
      </c>
      <c r="G333" s="2"/>
      <c r="H333" s="2" t="s">
        <v>557</v>
      </c>
      <c r="I333" s="2" t="s">
        <v>631</v>
      </c>
      <c r="J333" s="10">
        <v>2</v>
      </c>
      <c r="K333" s="6">
        <v>2.9916666666666667</v>
      </c>
      <c r="L333" s="13" t="s">
        <v>444</v>
      </c>
      <c r="M333" s="2" t="s">
        <v>572</v>
      </c>
      <c r="N333" s="13" t="s">
        <v>524</v>
      </c>
      <c r="O333" s="13" t="s">
        <v>1071</v>
      </c>
      <c r="P333" s="2" t="s">
        <v>1382</v>
      </c>
      <c r="Q333" s="10">
        <v>2</v>
      </c>
      <c r="T333" s="20">
        <v>71</v>
      </c>
      <c r="U333" s="20">
        <v>16</v>
      </c>
      <c r="V333" s="20">
        <v>0</v>
      </c>
      <c r="W333" s="48">
        <f>T333+U333/20+V333/240</f>
        <v>71.8</v>
      </c>
      <c r="X333" s="48">
        <f>W333/Q333</f>
        <v>35.9</v>
      </c>
      <c r="Z333" s="24">
        <f>X333/12</f>
        <v>2.9916666666666667</v>
      </c>
      <c r="AH333" s="24">
        <f>Q333*Z333</f>
        <v>5.983333333333333</v>
      </c>
      <c r="AI333">
        <v>2</v>
      </c>
      <c r="AJ333">
        <v>19</v>
      </c>
      <c r="AK333">
        <v>0</v>
      </c>
      <c r="AL333" s="6">
        <f>1*Z333</f>
        <v>2.9916666666666667</v>
      </c>
      <c r="AM333" s="24"/>
      <c r="AR333" s="37"/>
      <c r="BB333" s="6">
        <v>2.9916666666666667</v>
      </c>
      <c r="BC333" s="7"/>
      <c r="BI333" s="48">
        <f>AL333+BH333</f>
        <v>2.9916666666666667</v>
      </c>
      <c r="BJ333" s="39"/>
      <c r="BK333" s="39"/>
      <c r="BL333" s="22"/>
      <c r="BM333" s="37"/>
      <c r="BN333" s="37"/>
      <c r="BO333" s="39"/>
      <c r="BP333" s="48">
        <f>BQ333*Q333</f>
        <v>71.8</v>
      </c>
      <c r="BQ333" s="48">
        <f>(BI333+BN333/Q333)*12</f>
        <v>35.9</v>
      </c>
      <c r="CB333">
        <f>1*A333</f>
        <v>1367</v>
      </c>
      <c r="CC333" s="2" t="s">
        <v>572</v>
      </c>
    </row>
    <row r="334" spans="1:81" ht="12.75">
      <c r="A334" s="14">
        <v>1367</v>
      </c>
      <c r="B334" s="13" t="s">
        <v>2</v>
      </c>
      <c r="C334" s="13" t="s">
        <v>1355</v>
      </c>
      <c r="D334" s="13" t="s">
        <v>145</v>
      </c>
      <c r="E334" s="13" t="s">
        <v>150</v>
      </c>
      <c r="F334" s="2" t="s">
        <v>46</v>
      </c>
      <c r="G334" s="2"/>
      <c r="H334" s="2" t="s">
        <v>557</v>
      </c>
      <c r="I334" s="2" t="s">
        <v>632</v>
      </c>
      <c r="J334" s="10">
        <v>2</v>
      </c>
      <c r="K334" s="6">
        <v>3.1</v>
      </c>
      <c r="L334" s="13" t="s">
        <v>444</v>
      </c>
      <c r="M334" s="2" t="s">
        <v>572</v>
      </c>
      <c r="N334" s="13" t="s">
        <v>524</v>
      </c>
      <c r="O334" s="13" t="s">
        <v>1071</v>
      </c>
      <c r="P334" s="2" t="s">
        <v>1382</v>
      </c>
      <c r="Q334" s="10">
        <v>2</v>
      </c>
      <c r="T334" s="20">
        <v>74</v>
      </c>
      <c r="U334" s="20">
        <v>8</v>
      </c>
      <c r="V334" s="20">
        <v>0</v>
      </c>
      <c r="W334" s="48">
        <f>T334+U334/20+V334/240</f>
        <v>74.4</v>
      </c>
      <c r="X334" s="48">
        <f>W334/Q334</f>
        <v>37.2</v>
      </c>
      <c r="Z334" s="24">
        <f>X334/12</f>
        <v>3.1</v>
      </c>
      <c r="AH334" s="24">
        <f>Q334*Z334</f>
        <v>6.2</v>
      </c>
      <c r="AI334">
        <v>3</v>
      </c>
      <c r="AJ334">
        <v>2</v>
      </c>
      <c r="AK334">
        <v>0</v>
      </c>
      <c r="AL334" s="6">
        <f>1*Z334</f>
        <v>3.1</v>
      </c>
      <c r="AM334" s="24"/>
      <c r="AR334" s="37"/>
      <c r="BB334" s="6">
        <v>3.1</v>
      </c>
      <c r="BC334" s="7"/>
      <c r="BI334" s="48">
        <f>AL334+BH334</f>
        <v>3.1</v>
      </c>
      <c r="BJ334" s="39"/>
      <c r="BK334" s="39"/>
      <c r="BL334" s="22"/>
      <c r="BM334" s="37"/>
      <c r="BN334" s="37"/>
      <c r="BO334" s="39"/>
      <c r="BP334" s="48">
        <f>BQ334*Q334</f>
        <v>74.4</v>
      </c>
      <c r="BQ334" s="48">
        <f>(BI334+BN334/Q334)*12</f>
        <v>37.2</v>
      </c>
      <c r="CB334">
        <f>1*A334</f>
        <v>1367</v>
      </c>
      <c r="CC334" s="2" t="s">
        <v>572</v>
      </c>
    </row>
    <row r="335" spans="1:81" ht="12.75">
      <c r="A335" s="14">
        <v>1367</v>
      </c>
      <c r="B335" s="13" t="s">
        <v>2</v>
      </c>
      <c r="C335" s="13" t="s">
        <v>1355</v>
      </c>
      <c r="D335" s="13" t="s">
        <v>145</v>
      </c>
      <c r="E335" s="13" t="s">
        <v>150</v>
      </c>
      <c r="F335" s="2" t="s">
        <v>47</v>
      </c>
      <c r="G335" s="2"/>
      <c r="H335" s="2" t="s">
        <v>557</v>
      </c>
      <c r="I335" s="2" t="s">
        <v>635</v>
      </c>
      <c r="J335" s="10">
        <v>1</v>
      </c>
      <c r="K335" s="6">
        <v>2.9</v>
      </c>
      <c r="L335" s="13" t="s">
        <v>444</v>
      </c>
      <c r="M335" s="2" t="s">
        <v>569</v>
      </c>
      <c r="N335" s="13" t="s">
        <v>526</v>
      </c>
      <c r="O335" s="13" t="s">
        <v>876</v>
      </c>
      <c r="P335" s="2" t="s">
        <v>1382</v>
      </c>
      <c r="Q335" s="10">
        <v>1</v>
      </c>
      <c r="W335" s="48">
        <f>(69+12/20)/2</f>
        <v>34.8</v>
      </c>
      <c r="X335" s="48">
        <f>W335/Q335</f>
        <v>34.8</v>
      </c>
      <c r="Z335" s="24">
        <f>X335/12</f>
        <v>2.9</v>
      </c>
      <c r="AH335" s="24">
        <f>Q335*Z335</f>
        <v>2.9</v>
      </c>
      <c r="AI335">
        <v>2</v>
      </c>
      <c r="AJ335">
        <v>18</v>
      </c>
      <c r="AK335">
        <v>0</v>
      </c>
      <c r="AL335" s="6">
        <f>1*Z335</f>
        <v>2.9</v>
      </c>
      <c r="AM335" s="24"/>
      <c r="AR335" s="37"/>
      <c r="BB335" s="6">
        <v>2.9</v>
      </c>
      <c r="BC335" s="7"/>
      <c r="BI335" s="48">
        <f>AL335+BH335</f>
        <v>2.9</v>
      </c>
      <c r="BJ335" s="39"/>
      <c r="BK335" s="39"/>
      <c r="BL335" s="22"/>
      <c r="BM335" s="37"/>
      <c r="BN335" s="37"/>
      <c r="BO335" s="39"/>
      <c r="BP335" s="48">
        <f>BQ335*Q335</f>
        <v>34.8</v>
      </c>
      <c r="BQ335" s="48">
        <f>(BI335+BN335/Q335)*12</f>
        <v>34.8</v>
      </c>
      <c r="CB335">
        <f>1*A335</f>
        <v>1367</v>
      </c>
      <c r="CC335" s="2" t="s">
        <v>569</v>
      </c>
    </row>
    <row r="336" spans="1:81" ht="12.75">
      <c r="A336" s="14">
        <v>1367</v>
      </c>
      <c r="B336" s="13" t="s">
        <v>2</v>
      </c>
      <c r="C336" s="13" t="s">
        <v>1355</v>
      </c>
      <c r="D336" s="13" t="s">
        <v>145</v>
      </c>
      <c r="E336" s="13" t="s">
        <v>150</v>
      </c>
      <c r="F336" s="2" t="s">
        <v>48</v>
      </c>
      <c r="G336" s="2"/>
      <c r="H336" s="2" t="s">
        <v>557</v>
      </c>
      <c r="I336" s="2" t="s">
        <v>630</v>
      </c>
      <c r="J336" s="10">
        <v>1</v>
      </c>
      <c r="K336" s="6">
        <v>2.9</v>
      </c>
      <c r="L336" s="13" t="s">
        <v>444</v>
      </c>
      <c r="M336" s="2" t="s">
        <v>573</v>
      </c>
      <c r="N336" s="13" t="s">
        <v>526</v>
      </c>
      <c r="O336" s="13" t="s">
        <v>1166</v>
      </c>
      <c r="P336" s="2" t="s">
        <v>1382</v>
      </c>
      <c r="Q336" s="10">
        <v>1</v>
      </c>
      <c r="W336" s="48">
        <v>34.8</v>
      </c>
      <c r="X336" s="48">
        <f>W336/Q336</f>
        <v>34.8</v>
      </c>
      <c r="Z336" s="24">
        <f>X336/12</f>
        <v>2.9</v>
      </c>
      <c r="AH336" s="24">
        <f>Q336*Z336</f>
        <v>2.9</v>
      </c>
      <c r="AI336">
        <v>2</v>
      </c>
      <c r="AJ336">
        <v>18</v>
      </c>
      <c r="AK336">
        <v>0</v>
      </c>
      <c r="AL336" s="6">
        <f>1*Z336</f>
        <v>2.9</v>
      </c>
      <c r="AM336" s="24"/>
      <c r="AR336" s="37"/>
      <c r="BB336" s="6">
        <v>2.9</v>
      </c>
      <c r="BC336" s="7"/>
      <c r="BI336" s="48">
        <f>AL336+BH336</f>
        <v>2.9</v>
      </c>
      <c r="BJ336" s="39"/>
      <c r="BK336" s="39"/>
      <c r="BL336" s="22"/>
      <c r="BM336" s="37"/>
      <c r="BN336" s="37"/>
      <c r="BO336" s="39"/>
      <c r="BP336" s="48">
        <f>BQ336*Q336</f>
        <v>34.8</v>
      </c>
      <c r="BQ336" s="48">
        <f>(BI336+BN336/Q336)*12</f>
        <v>34.8</v>
      </c>
      <c r="CB336">
        <f>1*A336</f>
        <v>1367</v>
      </c>
      <c r="CC336" s="2" t="s">
        <v>573</v>
      </c>
    </row>
    <row r="337" spans="1:81" ht="12.75">
      <c r="A337" s="14">
        <v>1367</v>
      </c>
      <c r="B337" s="13" t="s">
        <v>2</v>
      </c>
      <c r="C337" s="13" t="s">
        <v>1355</v>
      </c>
      <c r="D337" s="13" t="s">
        <v>145</v>
      </c>
      <c r="E337" s="13" t="s">
        <v>150</v>
      </c>
      <c r="F337" s="2" t="s">
        <v>49</v>
      </c>
      <c r="G337" s="2"/>
      <c r="H337" s="2" t="s">
        <v>557</v>
      </c>
      <c r="I337" s="2" t="s">
        <v>794</v>
      </c>
      <c r="L337" s="13" t="s">
        <v>444</v>
      </c>
      <c r="M337" s="2" t="s">
        <v>795</v>
      </c>
      <c r="N337" s="13" t="s">
        <v>526</v>
      </c>
      <c r="O337" s="13" t="s">
        <v>1167</v>
      </c>
      <c r="P337" s="2" t="s">
        <v>1382</v>
      </c>
      <c r="R337" s="10">
        <v>20</v>
      </c>
      <c r="T337" s="20">
        <v>20</v>
      </c>
      <c r="U337" s="20">
        <v>0</v>
      </c>
      <c r="V337" s="20">
        <v>0</v>
      </c>
      <c r="W337" s="48">
        <f>T337+U337/20+V337/240</f>
        <v>20</v>
      </c>
      <c r="Y337" s="24">
        <f>(W337*20)/R337</f>
        <v>20</v>
      </c>
      <c r="AM337" s="24">
        <f>Y337/12</f>
        <v>1.6666666666666667</v>
      </c>
      <c r="AR337" s="37"/>
      <c r="BC337" s="7"/>
      <c r="BI337" s="48"/>
      <c r="BJ337" s="39"/>
      <c r="BK337" s="39"/>
      <c r="BL337" s="22"/>
      <c r="BM337" s="37"/>
      <c r="BN337" s="37"/>
      <c r="BO337" s="39"/>
      <c r="BP337" s="48"/>
      <c r="BQ337" s="48"/>
      <c r="CB337">
        <f>1*A337</f>
        <v>1367</v>
      </c>
      <c r="CC337" s="2" t="s">
        <v>795</v>
      </c>
    </row>
    <row r="338" spans="1:81" ht="12.75">
      <c r="A338" s="14"/>
      <c r="E338" s="13"/>
      <c r="F338" s="2"/>
      <c r="G338" s="2"/>
      <c r="M338" s="2"/>
      <c r="W338" s="48"/>
      <c r="X338" s="48"/>
      <c r="AM338" s="24"/>
      <c r="AR338" s="37"/>
      <c r="BC338" s="7"/>
      <c r="BI338" s="48"/>
      <c r="BJ338" s="39"/>
      <c r="BK338" s="39"/>
      <c r="BL338" s="22"/>
      <c r="BM338" s="37"/>
      <c r="BN338" s="37"/>
      <c r="BO338" s="39"/>
      <c r="BP338" s="48"/>
      <c r="BQ338" s="48"/>
      <c r="CC338" s="2"/>
    </row>
    <row r="339" spans="1:81" ht="12.75">
      <c r="A339" s="14">
        <v>1368</v>
      </c>
      <c r="B339" s="13" t="s">
        <v>1081</v>
      </c>
      <c r="C339" s="13" t="s">
        <v>1355</v>
      </c>
      <c r="D339" s="13" t="s">
        <v>146</v>
      </c>
      <c r="E339" s="13" t="s">
        <v>149</v>
      </c>
      <c r="F339" s="2" t="s">
        <v>50</v>
      </c>
      <c r="G339" s="2">
        <v>1</v>
      </c>
      <c r="H339" s="2" t="s">
        <v>912</v>
      </c>
      <c r="I339" s="2" t="s">
        <v>934</v>
      </c>
      <c r="J339" s="10">
        <v>5</v>
      </c>
      <c r="K339" s="6">
        <v>12.75</v>
      </c>
      <c r="L339" s="13" t="s">
        <v>444</v>
      </c>
      <c r="M339" s="2" t="s">
        <v>932</v>
      </c>
      <c r="N339" s="13" t="s">
        <v>1371</v>
      </c>
      <c r="O339" s="13" t="s">
        <v>1284</v>
      </c>
      <c r="P339" s="2" t="s">
        <v>1593</v>
      </c>
      <c r="Q339" s="10">
        <v>5</v>
      </c>
      <c r="W339" s="48">
        <f>1530/2</f>
        <v>765</v>
      </c>
      <c r="X339" s="48">
        <f aca="true" t="shared" si="239" ref="X339:X346">W339/Q339</f>
        <v>153</v>
      </c>
      <c r="Z339" s="24">
        <f aca="true" t="shared" si="240" ref="Z339:Z346">X339/12</f>
        <v>12.75</v>
      </c>
      <c r="AA339">
        <v>153</v>
      </c>
      <c r="AB339">
        <v>0</v>
      </c>
      <c r="AC339">
        <v>0</v>
      </c>
      <c r="AD339" s="48">
        <f>AA339+AB339/20+AC339/240</f>
        <v>153</v>
      </c>
      <c r="AH339" s="24">
        <f aca="true" t="shared" si="241" ref="AH339:AH346">Q339*Z339</f>
        <v>63.75</v>
      </c>
      <c r="AI339">
        <v>12</v>
      </c>
      <c r="AJ339">
        <v>15</v>
      </c>
      <c r="AK339">
        <v>0</v>
      </c>
      <c r="AL339" s="6">
        <f aca="true" t="shared" si="242" ref="AL339:AL346">1*Z339</f>
        <v>12.75</v>
      </c>
      <c r="AM339" s="24"/>
      <c r="AR339" s="37"/>
      <c r="AS339" s="6">
        <v>12.75</v>
      </c>
      <c r="BC339" s="6">
        <v>12.75</v>
      </c>
      <c r="BI339" s="48">
        <f aca="true" t="shared" si="243" ref="BI339:BI346">AL339+BH339</f>
        <v>12.75</v>
      </c>
      <c r="BJ339" s="39"/>
      <c r="BK339" s="39"/>
      <c r="BL339" s="22"/>
      <c r="BM339" s="37"/>
      <c r="BN339" s="37"/>
      <c r="BO339" s="39"/>
      <c r="BP339" s="48">
        <f aca="true" t="shared" si="244" ref="BP339:BP346">BQ339*Q339</f>
        <v>765</v>
      </c>
      <c r="BQ339" s="48">
        <f aca="true" t="shared" si="245" ref="BQ339:BQ346">(BI339+BN339/Q339)*12</f>
        <v>153</v>
      </c>
      <c r="CB339">
        <f aca="true" t="shared" si="246" ref="CB339:CB346">1*A339</f>
        <v>1368</v>
      </c>
      <c r="CC339" s="2" t="s">
        <v>932</v>
      </c>
    </row>
    <row r="340" spans="1:81" ht="12.75">
      <c r="A340" s="14">
        <v>1368</v>
      </c>
      <c r="B340" s="13" t="s">
        <v>1081</v>
      </c>
      <c r="C340" s="13" t="s">
        <v>1355</v>
      </c>
      <c r="D340" s="13" t="s">
        <v>146</v>
      </c>
      <c r="E340" s="13" t="s">
        <v>149</v>
      </c>
      <c r="F340" s="2" t="s">
        <v>51</v>
      </c>
      <c r="G340" s="2">
        <v>1</v>
      </c>
      <c r="H340" s="2" t="s">
        <v>912</v>
      </c>
      <c r="I340" s="2" t="s">
        <v>918</v>
      </c>
      <c r="J340" s="10">
        <v>5</v>
      </c>
      <c r="K340" s="6">
        <v>12.75</v>
      </c>
      <c r="L340" s="13" t="s">
        <v>444</v>
      </c>
      <c r="M340" s="2" t="s">
        <v>916</v>
      </c>
      <c r="N340" s="13" t="s">
        <v>1371</v>
      </c>
      <c r="O340" s="13" t="s">
        <v>485</v>
      </c>
      <c r="P340" s="2" t="s">
        <v>1593</v>
      </c>
      <c r="Q340" s="10">
        <v>5</v>
      </c>
      <c r="W340" s="48">
        <f>1530/2</f>
        <v>765</v>
      </c>
      <c r="X340" s="48">
        <f t="shared" si="239"/>
        <v>153</v>
      </c>
      <c r="Z340" s="24">
        <f t="shared" si="240"/>
        <v>12.75</v>
      </c>
      <c r="AA340">
        <v>153</v>
      </c>
      <c r="AB340">
        <v>0</v>
      </c>
      <c r="AC340">
        <v>0</v>
      </c>
      <c r="AD340" s="48">
        <f>AA340+AB340/20+AC340/240</f>
        <v>153</v>
      </c>
      <c r="AH340" s="24">
        <f t="shared" si="241"/>
        <v>63.75</v>
      </c>
      <c r="AI340">
        <v>12</v>
      </c>
      <c r="AJ340">
        <v>15</v>
      </c>
      <c r="AK340">
        <v>0</v>
      </c>
      <c r="AL340" s="6">
        <f t="shared" si="242"/>
        <v>12.75</v>
      </c>
      <c r="AM340" s="24"/>
      <c r="AR340" s="37"/>
      <c r="AS340" s="6">
        <v>12.75</v>
      </c>
      <c r="BC340" s="6">
        <v>12.75</v>
      </c>
      <c r="BI340" s="48">
        <f t="shared" si="243"/>
        <v>12.75</v>
      </c>
      <c r="BJ340" s="39"/>
      <c r="BK340" s="39"/>
      <c r="BL340" s="22"/>
      <c r="BM340" s="37"/>
      <c r="BN340" s="37"/>
      <c r="BO340" s="39"/>
      <c r="BP340" s="48">
        <f t="shared" si="244"/>
        <v>765</v>
      </c>
      <c r="BQ340" s="48">
        <f t="shared" si="245"/>
        <v>153</v>
      </c>
      <c r="CB340">
        <f t="shared" si="246"/>
        <v>1368</v>
      </c>
      <c r="CC340" s="2" t="s">
        <v>916</v>
      </c>
    </row>
    <row r="341" spans="1:81" ht="12.75">
      <c r="A341" s="14">
        <v>1368</v>
      </c>
      <c r="B341" s="13" t="s">
        <v>1081</v>
      </c>
      <c r="C341" s="13" t="s">
        <v>1355</v>
      </c>
      <c r="D341" s="13" t="s">
        <v>146</v>
      </c>
      <c r="E341" s="13" t="s">
        <v>149</v>
      </c>
      <c r="F341" s="2" t="s">
        <v>56</v>
      </c>
      <c r="G341" s="2">
        <v>1</v>
      </c>
      <c r="H341" s="2" t="s">
        <v>912</v>
      </c>
      <c r="I341" s="2" t="s">
        <v>928</v>
      </c>
      <c r="J341" s="10">
        <v>1</v>
      </c>
      <c r="K341" s="6">
        <v>12.75</v>
      </c>
      <c r="L341" s="13" t="s">
        <v>444</v>
      </c>
      <c r="M341" s="2" t="s">
        <v>929</v>
      </c>
      <c r="N341" s="13" t="s">
        <v>1371</v>
      </c>
      <c r="O341" s="13" t="s">
        <v>1230</v>
      </c>
      <c r="P341" s="2" t="s">
        <v>1593</v>
      </c>
      <c r="Q341" s="10">
        <v>1</v>
      </c>
      <c r="T341" s="20">
        <v>153</v>
      </c>
      <c r="U341" s="20">
        <v>0</v>
      </c>
      <c r="V341" s="20">
        <v>0</v>
      </c>
      <c r="W341" s="48">
        <f aca="true" t="shared" si="247" ref="W341:W346">T341+U341/20+V341/240</f>
        <v>153</v>
      </c>
      <c r="X341" s="48">
        <f t="shared" si="239"/>
        <v>153</v>
      </c>
      <c r="Z341" s="24">
        <f t="shared" si="240"/>
        <v>12.75</v>
      </c>
      <c r="AA341">
        <v>153</v>
      </c>
      <c r="AB341">
        <v>0</v>
      </c>
      <c r="AC341">
        <v>0</v>
      </c>
      <c r="AD341" s="48">
        <f>AA341+AB341/20+AC341/240</f>
        <v>153</v>
      </c>
      <c r="AE341">
        <v>12</v>
      </c>
      <c r="AF341">
        <v>15</v>
      </c>
      <c r="AG341">
        <v>0</v>
      </c>
      <c r="AH341" s="24">
        <f t="shared" si="241"/>
        <v>12.75</v>
      </c>
      <c r="AI341">
        <v>12</v>
      </c>
      <c r="AJ341">
        <v>15</v>
      </c>
      <c r="AK341">
        <v>0</v>
      </c>
      <c r="AL341" s="6">
        <f t="shared" si="242"/>
        <v>12.75</v>
      </c>
      <c r="AM341" s="24"/>
      <c r="AR341" s="37"/>
      <c r="AS341" s="6">
        <v>12.75</v>
      </c>
      <c r="BC341" s="6">
        <v>12.75</v>
      </c>
      <c r="BI341" s="48">
        <f t="shared" si="243"/>
        <v>12.75</v>
      </c>
      <c r="BJ341" s="39"/>
      <c r="BK341" s="39"/>
      <c r="BL341" s="22"/>
      <c r="BM341" s="37"/>
      <c r="BN341" s="37"/>
      <c r="BO341" s="39"/>
      <c r="BP341" s="48">
        <f t="shared" si="244"/>
        <v>153</v>
      </c>
      <c r="BQ341" s="48">
        <f t="shared" si="245"/>
        <v>153</v>
      </c>
      <c r="CB341">
        <f t="shared" si="246"/>
        <v>1368</v>
      </c>
      <c r="CC341" s="2" t="s">
        <v>929</v>
      </c>
    </row>
    <row r="342" spans="1:81" ht="12.75">
      <c r="A342" s="14">
        <v>1368</v>
      </c>
      <c r="B342" s="13" t="s">
        <v>1081</v>
      </c>
      <c r="C342" s="13" t="s">
        <v>1355</v>
      </c>
      <c r="D342" s="13" t="s">
        <v>146</v>
      </c>
      <c r="E342" s="13" t="s">
        <v>149</v>
      </c>
      <c r="F342" s="2" t="s">
        <v>81</v>
      </c>
      <c r="G342" s="2">
        <v>1</v>
      </c>
      <c r="H342" s="2" t="s">
        <v>912</v>
      </c>
      <c r="I342" s="2" t="s">
        <v>945</v>
      </c>
      <c r="J342" s="10">
        <v>4</v>
      </c>
      <c r="K342" s="6">
        <v>4.514583333333333</v>
      </c>
      <c r="L342" s="13" t="s">
        <v>444</v>
      </c>
      <c r="M342" s="2" t="s">
        <v>940</v>
      </c>
      <c r="N342" s="13" t="s">
        <v>1001</v>
      </c>
      <c r="O342" s="13" t="s">
        <v>1424</v>
      </c>
      <c r="P342" s="2" t="s">
        <v>1593</v>
      </c>
      <c r="Q342" s="10">
        <v>4</v>
      </c>
      <c r="T342" s="20">
        <v>216</v>
      </c>
      <c r="U342" s="20">
        <v>14</v>
      </c>
      <c r="V342" s="20">
        <v>0</v>
      </c>
      <c r="W342" s="48">
        <f t="shared" si="247"/>
        <v>216.7</v>
      </c>
      <c r="X342" s="48">
        <f t="shared" si="239"/>
        <v>54.175</v>
      </c>
      <c r="Z342" s="24">
        <f t="shared" si="240"/>
        <v>4.514583333333333</v>
      </c>
      <c r="AD342" s="48"/>
      <c r="AH342" s="24">
        <f t="shared" si="241"/>
        <v>18.058333333333334</v>
      </c>
      <c r="AL342" s="6">
        <f t="shared" si="242"/>
        <v>4.514583333333333</v>
      </c>
      <c r="AM342" s="24"/>
      <c r="AP342">
        <v>42</v>
      </c>
      <c r="AR342" s="37">
        <f>AO342+AP342/20+AQ342/240</f>
        <v>2.1</v>
      </c>
      <c r="BC342" s="6">
        <v>4.514583333333333</v>
      </c>
      <c r="BI342" s="48">
        <f t="shared" si="243"/>
        <v>4.514583333333333</v>
      </c>
      <c r="BJ342" s="39"/>
      <c r="BK342" s="39"/>
      <c r="BL342" s="22"/>
      <c r="BM342" s="37"/>
      <c r="BN342" s="37"/>
      <c r="BO342" s="39"/>
      <c r="BP342" s="48">
        <f t="shared" si="244"/>
        <v>216.7</v>
      </c>
      <c r="BQ342" s="48">
        <f t="shared" si="245"/>
        <v>54.175</v>
      </c>
      <c r="BV342" s="48">
        <f>AR342/Z342</f>
        <v>0.4651592062759576</v>
      </c>
      <c r="CB342">
        <f t="shared" si="246"/>
        <v>1368</v>
      </c>
      <c r="CC342" s="2" t="s">
        <v>940</v>
      </c>
    </row>
    <row r="343" spans="1:81" ht="12.75">
      <c r="A343" s="14">
        <v>1368</v>
      </c>
      <c r="B343" s="13" t="s">
        <v>1081</v>
      </c>
      <c r="C343" s="13" t="s">
        <v>1355</v>
      </c>
      <c r="D343" s="13" t="s">
        <v>146</v>
      </c>
      <c r="E343" s="13" t="s">
        <v>149</v>
      </c>
      <c r="F343" s="2" t="s">
        <v>82</v>
      </c>
      <c r="G343" s="2">
        <v>1</v>
      </c>
      <c r="H343" s="2" t="s">
        <v>557</v>
      </c>
      <c r="I343" s="2" t="s">
        <v>632</v>
      </c>
      <c r="J343" s="10">
        <v>3</v>
      </c>
      <c r="K343" s="6">
        <v>3.75</v>
      </c>
      <c r="L343" s="13" t="s">
        <v>444</v>
      </c>
      <c r="M343" s="2" t="s">
        <v>565</v>
      </c>
      <c r="N343" s="13" t="s">
        <v>526</v>
      </c>
      <c r="O343" s="13" t="s">
        <v>2</v>
      </c>
      <c r="P343" s="2" t="s">
        <v>1593</v>
      </c>
      <c r="Q343" s="10">
        <v>3</v>
      </c>
      <c r="T343" s="20">
        <v>135</v>
      </c>
      <c r="U343" s="20">
        <v>0</v>
      </c>
      <c r="V343" s="20">
        <v>0</v>
      </c>
      <c r="W343" s="48">
        <f t="shared" si="247"/>
        <v>135</v>
      </c>
      <c r="X343" s="48">
        <f t="shared" si="239"/>
        <v>45</v>
      </c>
      <c r="Z343" s="24">
        <f t="shared" si="240"/>
        <v>3.75</v>
      </c>
      <c r="AD343" s="48"/>
      <c r="AH343" s="24">
        <f t="shared" si="241"/>
        <v>11.25</v>
      </c>
      <c r="AI343">
        <v>3</v>
      </c>
      <c r="AJ343">
        <v>15</v>
      </c>
      <c r="AK343">
        <v>0</v>
      </c>
      <c r="AL343" s="6">
        <f t="shared" si="242"/>
        <v>3.75</v>
      </c>
      <c r="AM343" s="24"/>
      <c r="BC343" s="6">
        <v>3.75</v>
      </c>
      <c r="BI343" s="48">
        <f t="shared" si="243"/>
        <v>3.75</v>
      </c>
      <c r="BJ343" s="39"/>
      <c r="BK343" s="39"/>
      <c r="BL343" s="22"/>
      <c r="BM343" s="37"/>
      <c r="BN343" s="37"/>
      <c r="BO343" s="39"/>
      <c r="BP343" s="48">
        <f t="shared" si="244"/>
        <v>135</v>
      </c>
      <c r="BQ343" s="48">
        <f t="shared" si="245"/>
        <v>45</v>
      </c>
      <c r="CB343">
        <f t="shared" si="246"/>
        <v>1368</v>
      </c>
      <c r="CC343" s="2" t="s">
        <v>565</v>
      </c>
    </row>
    <row r="344" spans="1:81" ht="12.75">
      <c r="A344" s="14">
        <v>1368</v>
      </c>
      <c r="B344" s="13" t="s">
        <v>1081</v>
      </c>
      <c r="C344" s="13" t="s">
        <v>1355</v>
      </c>
      <c r="D344" s="13" t="s">
        <v>146</v>
      </c>
      <c r="E344" s="13" t="s">
        <v>149</v>
      </c>
      <c r="F344" s="2" t="s">
        <v>83</v>
      </c>
      <c r="G344" s="2">
        <v>1</v>
      </c>
      <c r="H344" s="2" t="s">
        <v>606</v>
      </c>
      <c r="I344" s="2" t="s">
        <v>556</v>
      </c>
      <c r="J344" s="10">
        <v>1</v>
      </c>
      <c r="K344" s="6">
        <v>6</v>
      </c>
      <c r="L344" s="13" t="s">
        <v>444</v>
      </c>
      <c r="M344" s="2" t="s">
        <v>608</v>
      </c>
      <c r="N344" s="13" t="s">
        <v>646</v>
      </c>
      <c r="O344" s="13" t="s">
        <v>1071</v>
      </c>
      <c r="P344" s="2" t="s">
        <v>1602</v>
      </c>
      <c r="Q344" s="10">
        <v>1</v>
      </c>
      <c r="T344" s="20">
        <v>72</v>
      </c>
      <c r="U344" s="20">
        <v>0</v>
      </c>
      <c r="V344" s="20">
        <v>0</v>
      </c>
      <c r="W344" s="48">
        <f t="shared" si="247"/>
        <v>72</v>
      </c>
      <c r="X344" s="48">
        <f t="shared" si="239"/>
        <v>72</v>
      </c>
      <c r="Z344" s="24">
        <f t="shared" si="240"/>
        <v>6</v>
      </c>
      <c r="AA344">
        <v>72</v>
      </c>
      <c r="AB344">
        <v>0</v>
      </c>
      <c r="AC344">
        <v>0</v>
      </c>
      <c r="AD344" s="48">
        <f>AA344+AB344/20+AC344/240</f>
        <v>72</v>
      </c>
      <c r="AE344">
        <v>6</v>
      </c>
      <c r="AF344">
        <v>0</v>
      </c>
      <c r="AG344">
        <v>0</v>
      </c>
      <c r="AH344" s="24">
        <f t="shared" si="241"/>
        <v>6</v>
      </c>
      <c r="AI344">
        <v>6</v>
      </c>
      <c r="AJ344">
        <v>0</v>
      </c>
      <c r="AK344">
        <v>0</v>
      </c>
      <c r="AL344" s="6">
        <f t="shared" si="242"/>
        <v>6</v>
      </c>
      <c r="AM344" s="24"/>
      <c r="AV344" s="6">
        <v>6</v>
      </c>
      <c r="BC344" s="6">
        <v>6</v>
      </c>
      <c r="BI344" s="48">
        <f t="shared" si="243"/>
        <v>6</v>
      </c>
      <c r="BJ344" s="39"/>
      <c r="BK344" s="39"/>
      <c r="BL344" s="22"/>
      <c r="BM344" s="37"/>
      <c r="BN344" s="37"/>
      <c r="BO344" s="39"/>
      <c r="BP344" s="48">
        <f t="shared" si="244"/>
        <v>72</v>
      </c>
      <c r="BQ344" s="48">
        <f t="shared" si="245"/>
        <v>72</v>
      </c>
      <c r="CB344">
        <f t="shared" si="246"/>
        <v>1368</v>
      </c>
      <c r="CC344" s="2" t="s">
        <v>608</v>
      </c>
    </row>
    <row r="345" spans="1:81" ht="12.75">
      <c r="A345" s="14">
        <v>1368</v>
      </c>
      <c r="B345" s="13" t="s">
        <v>1081</v>
      </c>
      <c r="C345" s="13" t="s">
        <v>1355</v>
      </c>
      <c r="D345" s="13" t="s">
        <v>146</v>
      </c>
      <c r="E345" s="13" t="s">
        <v>149</v>
      </c>
      <c r="F345" s="2" t="s">
        <v>84</v>
      </c>
      <c r="G345" s="2">
        <v>1</v>
      </c>
      <c r="H345" s="2" t="s">
        <v>557</v>
      </c>
      <c r="I345" s="2" t="s">
        <v>622</v>
      </c>
      <c r="J345" s="10">
        <v>1</v>
      </c>
      <c r="K345" s="6">
        <v>3.55</v>
      </c>
      <c r="L345" s="13" t="s">
        <v>444</v>
      </c>
      <c r="M345" s="2" t="s">
        <v>572</v>
      </c>
      <c r="N345" s="13" t="s">
        <v>524</v>
      </c>
      <c r="O345" s="13" t="s">
        <v>1071</v>
      </c>
      <c r="P345" s="2" t="s">
        <v>676</v>
      </c>
      <c r="Q345" s="10">
        <v>1</v>
      </c>
      <c r="T345" s="20">
        <v>42</v>
      </c>
      <c r="U345" s="20">
        <v>12</v>
      </c>
      <c r="V345" s="20">
        <v>0</v>
      </c>
      <c r="W345" s="48">
        <f t="shared" si="247"/>
        <v>42.6</v>
      </c>
      <c r="X345" s="48">
        <f t="shared" si="239"/>
        <v>42.6</v>
      </c>
      <c r="Z345" s="24">
        <f t="shared" si="240"/>
        <v>3.5500000000000003</v>
      </c>
      <c r="AA345">
        <v>42</v>
      </c>
      <c r="AB345">
        <v>12</v>
      </c>
      <c r="AC345">
        <v>0</v>
      </c>
      <c r="AD345" s="48">
        <f>AA345+AB345/20+AC345/240</f>
        <v>42.6</v>
      </c>
      <c r="AE345">
        <v>3</v>
      </c>
      <c r="AF345">
        <v>11</v>
      </c>
      <c r="AG345">
        <v>0</v>
      </c>
      <c r="AH345" s="24">
        <f t="shared" si="241"/>
        <v>3.5500000000000003</v>
      </c>
      <c r="AI345">
        <v>3</v>
      </c>
      <c r="AJ345">
        <v>11</v>
      </c>
      <c r="AK345">
        <v>0</v>
      </c>
      <c r="AL345" s="6">
        <f t="shared" si="242"/>
        <v>3.5500000000000003</v>
      </c>
      <c r="AM345" s="24"/>
      <c r="AV345" s="6">
        <v>3.55</v>
      </c>
      <c r="BC345" s="7"/>
      <c r="BI345" s="48">
        <f t="shared" si="243"/>
        <v>3.5500000000000003</v>
      </c>
      <c r="BJ345" s="39"/>
      <c r="BK345" s="39"/>
      <c r="BL345" s="22"/>
      <c r="BM345" s="37"/>
      <c r="BN345" s="37"/>
      <c r="BO345" s="39"/>
      <c r="BP345" s="48">
        <f t="shared" si="244"/>
        <v>42.6</v>
      </c>
      <c r="BQ345" s="48">
        <f t="shared" si="245"/>
        <v>42.6</v>
      </c>
      <c r="CB345">
        <f t="shared" si="246"/>
        <v>1368</v>
      </c>
      <c r="CC345" s="2" t="s">
        <v>572</v>
      </c>
    </row>
    <row r="346" spans="1:81" ht="12.75">
      <c r="A346" s="14">
        <v>1368</v>
      </c>
      <c r="B346" s="13" t="s">
        <v>1081</v>
      </c>
      <c r="C346" s="13" t="s">
        <v>1355</v>
      </c>
      <c r="D346" s="13" t="s">
        <v>146</v>
      </c>
      <c r="E346" s="13" t="s">
        <v>149</v>
      </c>
      <c r="F346" s="2" t="s">
        <v>85</v>
      </c>
      <c r="G346" s="2">
        <v>1</v>
      </c>
      <c r="H346" s="2" t="s">
        <v>557</v>
      </c>
      <c r="I346" s="2" t="s">
        <v>622</v>
      </c>
      <c r="J346" s="10">
        <v>1</v>
      </c>
      <c r="K346" s="6">
        <v>3.1</v>
      </c>
      <c r="L346" s="13" t="s">
        <v>444</v>
      </c>
      <c r="M346" s="2" t="s">
        <v>572</v>
      </c>
      <c r="N346" s="13" t="s">
        <v>524</v>
      </c>
      <c r="O346" s="13" t="s">
        <v>1071</v>
      </c>
      <c r="P346" s="2" t="s">
        <v>676</v>
      </c>
      <c r="Q346" s="10">
        <v>1</v>
      </c>
      <c r="T346" s="20">
        <v>37</v>
      </c>
      <c r="U346" s="20">
        <v>4</v>
      </c>
      <c r="V346" s="20">
        <v>0</v>
      </c>
      <c r="W346" s="48">
        <f t="shared" si="247"/>
        <v>37.2</v>
      </c>
      <c r="X346" s="48">
        <f t="shared" si="239"/>
        <v>37.2</v>
      </c>
      <c r="Z346" s="24">
        <f t="shared" si="240"/>
        <v>3.1</v>
      </c>
      <c r="AA346">
        <v>37</v>
      </c>
      <c r="AB346">
        <v>4</v>
      </c>
      <c r="AC346">
        <v>0</v>
      </c>
      <c r="AD346" s="48">
        <f>AA346+AB346/20+AC346/240</f>
        <v>37.2</v>
      </c>
      <c r="AE346">
        <v>3</v>
      </c>
      <c r="AF346">
        <v>2</v>
      </c>
      <c r="AG346">
        <v>0</v>
      </c>
      <c r="AH346" s="24">
        <f t="shared" si="241"/>
        <v>3.1</v>
      </c>
      <c r="AI346">
        <v>3</v>
      </c>
      <c r="AJ346">
        <v>2</v>
      </c>
      <c r="AK346">
        <v>0</v>
      </c>
      <c r="AL346" s="6">
        <f t="shared" si="242"/>
        <v>3.1</v>
      </c>
      <c r="AM346" s="24"/>
      <c r="AV346" s="6">
        <v>3.1</v>
      </c>
      <c r="BC346" s="7"/>
      <c r="BI346" s="48">
        <f t="shared" si="243"/>
        <v>3.1</v>
      </c>
      <c r="BJ346" s="39"/>
      <c r="BK346" s="39"/>
      <c r="BL346" s="22"/>
      <c r="BM346" s="37"/>
      <c r="BN346" s="37"/>
      <c r="BO346" s="39"/>
      <c r="BP346" s="48">
        <f t="shared" si="244"/>
        <v>37.2</v>
      </c>
      <c r="BQ346" s="48">
        <f t="shared" si="245"/>
        <v>37.2</v>
      </c>
      <c r="CB346">
        <f t="shared" si="246"/>
        <v>1368</v>
      </c>
      <c r="CC346" s="2" t="s">
        <v>572</v>
      </c>
    </row>
    <row r="347" spans="1:81" ht="12.75">
      <c r="A347" s="14"/>
      <c r="E347" s="13"/>
      <c r="F347" s="2"/>
      <c r="G347" s="2"/>
      <c r="M347" s="2"/>
      <c r="W347" s="48"/>
      <c r="X347" s="48"/>
      <c r="AM347" s="24"/>
      <c r="BC347" s="7"/>
      <c r="BI347" s="48"/>
      <c r="BJ347" s="39"/>
      <c r="BK347" s="39"/>
      <c r="BL347" s="22"/>
      <c r="BM347" s="37"/>
      <c r="BN347" s="37"/>
      <c r="BO347" s="39"/>
      <c r="CC347" s="2"/>
    </row>
    <row r="348" spans="1:81" ht="12.75">
      <c r="A348" s="14">
        <v>1368</v>
      </c>
      <c r="B348" s="13" t="s">
        <v>1081</v>
      </c>
      <c r="C348" s="13" t="s">
        <v>1355</v>
      </c>
      <c r="D348" s="13" t="s">
        <v>146</v>
      </c>
      <c r="E348" s="13" t="s">
        <v>149</v>
      </c>
      <c r="F348" s="2" t="s">
        <v>86</v>
      </c>
      <c r="G348" s="2">
        <v>2</v>
      </c>
      <c r="H348" s="2" t="s">
        <v>912</v>
      </c>
      <c r="I348" s="2" t="s">
        <v>945</v>
      </c>
      <c r="J348" s="10">
        <v>2</v>
      </c>
      <c r="K348" s="6">
        <v>3.75</v>
      </c>
      <c r="L348" s="13" t="s">
        <v>444</v>
      </c>
      <c r="M348" s="2" t="s">
        <v>940</v>
      </c>
      <c r="N348" s="13" t="s">
        <v>1001</v>
      </c>
      <c r="O348" s="13" t="s">
        <v>1424</v>
      </c>
      <c r="P348" s="2" t="s">
        <v>1408</v>
      </c>
      <c r="Q348" s="10">
        <v>2</v>
      </c>
      <c r="T348" s="20">
        <v>90</v>
      </c>
      <c r="U348" s="20">
        <v>0</v>
      </c>
      <c r="V348" s="20">
        <v>0</v>
      </c>
      <c r="W348" s="48">
        <f aca="true" t="shared" si="248" ref="W348:W357">T348+U348/20+V348/240</f>
        <v>90</v>
      </c>
      <c r="X348" s="48">
        <f aca="true" t="shared" si="249" ref="X348:X357">W348/Q348</f>
        <v>45</v>
      </c>
      <c r="Z348" s="24">
        <f aca="true" t="shared" si="250" ref="Z348:Z357">X348/12</f>
        <v>3.75</v>
      </c>
      <c r="AA348">
        <v>45</v>
      </c>
      <c r="AB348">
        <v>0</v>
      </c>
      <c r="AC348">
        <v>0</v>
      </c>
      <c r="AD348" s="48">
        <f>AA348+AB348/20+AC348/240</f>
        <v>45</v>
      </c>
      <c r="AH348" s="24">
        <f aca="true" t="shared" si="251" ref="AH348:AH357">Q348*Z348</f>
        <v>7.5</v>
      </c>
      <c r="AI348">
        <v>3</v>
      </c>
      <c r="AJ348">
        <v>15</v>
      </c>
      <c r="AK348">
        <v>0</v>
      </c>
      <c r="AL348" s="6">
        <f aca="true" t="shared" si="252" ref="AL348:AL357">1*Z348</f>
        <v>3.75</v>
      </c>
      <c r="AM348" s="24"/>
      <c r="AZ348" s="6">
        <v>3.75</v>
      </c>
      <c r="BC348" s="7"/>
      <c r="BI348" s="48">
        <f aca="true" t="shared" si="253" ref="BI348:BI357">AL348+BH348</f>
        <v>3.75</v>
      </c>
      <c r="BJ348" s="39"/>
      <c r="BK348" s="39"/>
      <c r="BL348" s="22"/>
      <c r="BM348" s="37"/>
      <c r="BN348" s="37"/>
      <c r="BO348" s="39"/>
      <c r="BP348" s="48">
        <f aca="true" t="shared" si="254" ref="BP348:BP357">BQ348*Q348</f>
        <v>90</v>
      </c>
      <c r="BQ348" s="48">
        <f aca="true" t="shared" si="255" ref="BQ348:BQ357">(BI348+BN348/Q348)*12</f>
        <v>45</v>
      </c>
      <c r="CB348">
        <f aca="true" t="shared" si="256" ref="CB348:CB357">1*A348</f>
        <v>1368</v>
      </c>
      <c r="CC348" s="2" t="s">
        <v>940</v>
      </c>
    </row>
    <row r="349" spans="1:81" ht="12.75">
      <c r="A349" s="14">
        <v>1368</v>
      </c>
      <c r="B349" s="13" t="s">
        <v>1081</v>
      </c>
      <c r="C349" s="13" t="s">
        <v>1355</v>
      </c>
      <c r="D349" s="13" t="s">
        <v>146</v>
      </c>
      <c r="E349" s="13" t="s">
        <v>149</v>
      </c>
      <c r="F349" s="2" t="s">
        <v>87</v>
      </c>
      <c r="G349" s="2">
        <v>2</v>
      </c>
      <c r="H349" s="2" t="s">
        <v>557</v>
      </c>
      <c r="I349" s="2" t="s">
        <v>631</v>
      </c>
      <c r="J349" s="10">
        <v>2</v>
      </c>
      <c r="K349" s="6">
        <v>3.7</v>
      </c>
      <c r="L349" s="13" t="s">
        <v>444</v>
      </c>
      <c r="M349" s="2" t="s">
        <v>572</v>
      </c>
      <c r="N349" s="13" t="s">
        <v>524</v>
      </c>
      <c r="O349" s="13" t="s">
        <v>1071</v>
      </c>
      <c r="P349" s="2" t="s">
        <v>1408</v>
      </c>
      <c r="Q349" s="10">
        <v>2</v>
      </c>
      <c r="T349" s="20">
        <v>88</v>
      </c>
      <c r="U349" s="20">
        <v>16</v>
      </c>
      <c r="V349" s="20">
        <v>0</v>
      </c>
      <c r="W349" s="48">
        <f t="shared" si="248"/>
        <v>88.8</v>
      </c>
      <c r="X349" s="48">
        <f t="shared" si="249"/>
        <v>44.4</v>
      </c>
      <c r="Z349" s="24">
        <f t="shared" si="250"/>
        <v>3.6999999999999997</v>
      </c>
      <c r="AA349">
        <v>44</v>
      </c>
      <c r="AB349">
        <v>8</v>
      </c>
      <c r="AC349">
        <v>0</v>
      </c>
      <c r="AD349" s="48">
        <f>AA349+AB349/20+AC349/240</f>
        <v>44.4</v>
      </c>
      <c r="AH349" s="24">
        <f t="shared" si="251"/>
        <v>7.3999999999999995</v>
      </c>
      <c r="AI349">
        <v>3</v>
      </c>
      <c r="AJ349">
        <v>14</v>
      </c>
      <c r="AK349">
        <v>0</v>
      </c>
      <c r="AL349" s="6">
        <f t="shared" si="252"/>
        <v>3.6999999999999997</v>
      </c>
      <c r="AM349" s="24"/>
      <c r="AZ349" s="6">
        <v>3.7</v>
      </c>
      <c r="BC349" s="7"/>
      <c r="BI349" s="48">
        <f t="shared" si="253"/>
        <v>3.6999999999999997</v>
      </c>
      <c r="BJ349" s="39"/>
      <c r="BK349" s="39"/>
      <c r="BL349" s="22"/>
      <c r="BM349" s="37"/>
      <c r="BN349" s="37"/>
      <c r="BO349" s="39"/>
      <c r="BP349" s="48">
        <f t="shared" si="254"/>
        <v>88.8</v>
      </c>
      <c r="BQ349" s="48">
        <f t="shared" si="255"/>
        <v>44.4</v>
      </c>
      <c r="CB349">
        <f t="shared" si="256"/>
        <v>1368</v>
      </c>
      <c r="CC349" s="2" t="s">
        <v>572</v>
      </c>
    </row>
    <row r="350" spans="1:81" ht="12.75">
      <c r="A350" s="14">
        <v>1368</v>
      </c>
      <c r="B350" s="13" t="s">
        <v>1081</v>
      </c>
      <c r="C350" s="13" t="s">
        <v>1355</v>
      </c>
      <c r="D350" s="13" t="s">
        <v>146</v>
      </c>
      <c r="E350" s="13" t="s">
        <v>149</v>
      </c>
      <c r="F350" s="2" t="s">
        <v>52</v>
      </c>
      <c r="G350" s="2">
        <v>2</v>
      </c>
      <c r="H350" s="2" t="s">
        <v>912</v>
      </c>
      <c r="I350" s="2" t="s">
        <v>946</v>
      </c>
      <c r="J350" s="10">
        <v>2</v>
      </c>
      <c r="K350" s="6">
        <v>3</v>
      </c>
      <c r="L350" s="13" t="s">
        <v>444</v>
      </c>
      <c r="M350" s="2" t="s">
        <v>940</v>
      </c>
      <c r="N350" s="13" t="s">
        <v>1001</v>
      </c>
      <c r="O350" s="13" t="s">
        <v>1424</v>
      </c>
      <c r="P350" s="2" t="s">
        <v>1583</v>
      </c>
      <c r="Q350" s="10">
        <v>2</v>
      </c>
      <c r="T350" s="20">
        <v>72</v>
      </c>
      <c r="U350" s="20">
        <v>0</v>
      </c>
      <c r="V350" s="20">
        <v>0</v>
      </c>
      <c r="W350" s="48">
        <f t="shared" si="248"/>
        <v>72</v>
      </c>
      <c r="X350" s="48">
        <f t="shared" si="249"/>
        <v>36</v>
      </c>
      <c r="Z350" s="24">
        <f t="shared" si="250"/>
        <v>3</v>
      </c>
      <c r="AA350">
        <v>36</v>
      </c>
      <c r="AB350">
        <v>0</v>
      </c>
      <c r="AC350">
        <v>0</v>
      </c>
      <c r="AD350" s="48">
        <f>AA350+AB350/20+AC350/240</f>
        <v>36</v>
      </c>
      <c r="AH350" s="24">
        <f t="shared" si="251"/>
        <v>6</v>
      </c>
      <c r="AI350">
        <v>3</v>
      </c>
      <c r="AJ350">
        <v>0</v>
      </c>
      <c r="AK350">
        <v>0</v>
      </c>
      <c r="AL350" s="6">
        <f t="shared" si="252"/>
        <v>3</v>
      </c>
      <c r="AM350" s="24"/>
      <c r="BC350" s="6">
        <v>3</v>
      </c>
      <c r="BI350" s="48">
        <f t="shared" si="253"/>
        <v>3</v>
      </c>
      <c r="BJ350" s="39"/>
      <c r="BK350" s="39"/>
      <c r="BL350" s="22"/>
      <c r="BM350" s="37"/>
      <c r="BN350" s="37"/>
      <c r="BO350" s="39"/>
      <c r="BP350" s="48">
        <f t="shared" si="254"/>
        <v>72</v>
      </c>
      <c r="BQ350" s="48">
        <f t="shared" si="255"/>
        <v>36</v>
      </c>
      <c r="CB350">
        <f t="shared" si="256"/>
        <v>1368</v>
      </c>
      <c r="CC350" s="2" t="s">
        <v>940</v>
      </c>
    </row>
    <row r="351" spans="1:81" ht="12.75">
      <c r="A351" s="14">
        <v>1368</v>
      </c>
      <c r="B351" s="13" t="s">
        <v>1081</v>
      </c>
      <c r="C351" s="13" t="s">
        <v>1355</v>
      </c>
      <c r="D351" s="13" t="s">
        <v>146</v>
      </c>
      <c r="E351" s="13" t="s">
        <v>149</v>
      </c>
      <c r="F351" s="2" t="s">
        <v>53</v>
      </c>
      <c r="G351" s="2">
        <v>2</v>
      </c>
      <c r="H351" s="2" t="s">
        <v>557</v>
      </c>
      <c r="I351" s="2" t="s">
        <v>631</v>
      </c>
      <c r="J351" s="10">
        <v>2</v>
      </c>
      <c r="K351" s="6">
        <v>3</v>
      </c>
      <c r="L351" s="13" t="s">
        <v>444</v>
      </c>
      <c r="M351" s="2" t="s">
        <v>572</v>
      </c>
      <c r="N351" s="13" t="s">
        <v>524</v>
      </c>
      <c r="O351" s="13" t="s">
        <v>1071</v>
      </c>
      <c r="P351" s="2" t="s">
        <v>1583</v>
      </c>
      <c r="Q351" s="10">
        <v>2</v>
      </c>
      <c r="T351" s="20">
        <v>72</v>
      </c>
      <c r="U351" s="20">
        <v>0</v>
      </c>
      <c r="V351" s="20">
        <v>0</v>
      </c>
      <c r="W351" s="48">
        <f t="shared" si="248"/>
        <v>72</v>
      </c>
      <c r="X351" s="48">
        <f t="shared" si="249"/>
        <v>36</v>
      </c>
      <c r="Z351" s="24">
        <f t="shared" si="250"/>
        <v>3</v>
      </c>
      <c r="AA351">
        <v>36</v>
      </c>
      <c r="AB351">
        <v>0</v>
      </c>
      <c r="AC351">
        <v>0</v>
      </c>
      <c r="AD351" s="48">
        <f>AA351+AB351/20+AC351/240</f>
        <v>36</v>
      </c>
      <c r="AH351" s="24">
        <f t="shared" si="251"/>
        <v>6</v>
      </c>
      <c r="AI351">
        <v>3</v>
      </c>
      <c r="AJ351">
        <v>0</v>
      </c>
      <c r="AK351">
        <v>0</v>
      </c>
      <c r="AL351" s="6">
        <f t="shared" si="252"/>
        <v>3</v>
      </c>
      <c r="AM351" s="24"/>
      <c r="BC351" s="6">
        <v>3</v>
      </c>
      <c r="BI351" s="48">
        <f t="shared" si="253"/>
        <v>3</v>
      </c>
      <c r="BJ351" s="39"/>
      <c r="BK351" s="39"/>
      <c r="BL351" s="22"/>
      <c r="BM351" s="37"/>
      <c r="BN351" s="37"/>
      <c r="BO351" s="39"/>
      <c r="BP351" s="48">
        <f t="shared" si="254"/>
        <v>72</v>
      </c>
      <c r="BQ351" s="48">
        <f t="shared" si="255"/>
        <v>36</v>
      </c>
      <c r="CB351">
        <f t="shared" si="256"/>
        <v>1368</v>
      </c>
      <c r="CC351" s="2" t="s">
        <v>572</v>
      </c>
    </row>
    <row r="352" spans="1:81" ht="12.75">
      <c r="A352" s="14">
        <v>1368</v>
      </c>
      <c r="B352" s="13" t="s">
        <v>1081</v>
      </c>
      <c r="C352" s="13" t="s">
        <v>1355</v>
      </c>
      <c r="D352" s="13" t="s">
        <v>146</v>
      </c>
      <c r="E352" s="13" t="s">
        <v>149</v>
      </c>
      <c r="F352" s="2" t="s">
        <v>70</v>
      </c>
      <c r="G352" s="2">
        <v>2</v>
      </c>
      <c r="H352" s="2" t="s">
        <v>2</v>
      </c>
      <c r="I352" s="2" t="s">
        <v>1457</v>
      </c>
      <c r="J352" s="10">
        <v>2.5</v>
      </c>
      <c r="K352" s="6">
        <v>1.8</v>
      </c>
      <c r="L352" s="13" t="s">
        <v>444</v>
      </c>
      <c r="M352" s="2" t="s">
        <v>1464</v>
      </c>
      <c r="N352" s="13" t="s">
        <v>1424</v>
      </c>
      <c r="O352" s="13" t="s">
        <v>1424</v>
      </c>
      <c r="P352" s="2" t="s">
        <v>880</v>
      </c>
      <c r="Q352" s="10">
        <v>2.5</v>
      </c>
      <c r="T352" s="20">
        <v>54</v>
      </c>
      <c r="U352" s="20">
        <v>0</v>
      </c>
      <c r="V352" s="20">
        <v>0</v>
      </c>
      <c r="W352" s="48">
        <f t="shared" si="248"/>
        <v>54</v>
      </c>
      <c r="X352" s="48">
        <f t="shared" si="249"/>
        <v>21.6</v>
      </c>
      <c r="Z352" s="24">
        <f t="shared" si="250"/>
        <v>1.8</v>
      </c>
      <c r="AD352" s="48"/>
      <c r="AH352" s="24">
        <f t="shared" si="251"/>
        <v>4.5</v>
      </c>
      <c r="AI352">
        <v>1</v>
      </c>
      <c r="AJ352">
        <v>16</v>
      </c>
      <c r="AK352">
        <v>0</v>
      </c>
      <c r="AL352" s="6">
        <f t="shared" si="252"/>
        <v>1.8</v>
      </c>
      <c r="AM352" s="24"/>
      <c r="BC352" s="6">
        <v>1.8</v>
      </c>
      <c r="BI352" s="48">
        <f t="shared" si="253"/>
        <v>1.8</v>
      </c>
      <c r="BJ352" s="39"/>
      <c r="BK352" s="39"/>
      <c r="BL352" s="22"/>
      <c r="BM352" s="37"/>
      <c r="BN352" s="37"/>
      <c r="BO352" s="39"/>
      <c r="BP352" s="48">
        <f t="shared" si="254"/>
        <v>54</v>
      </c>
      <c r="BQ352" s="48">
        <f t="shared" si="255"/>
        <v>21.6</v>
      </c>
      <c r="CB352">
        <f t="shared" si="256"/>
        <v>1368</v>
      </c>
      <c r="CC352" s="2" t="s">
        <v>1464</v>
      </c>
    </row>
    <row r="353" spans="1:81" ht="12.75">
      <c r="A353" s="14">
        <v>1368</v>
      </c>
      <c r="B353" s="13" t="s">
        <v>1081</v>
      </c>
      <c r="C353" s="13" t="s">
        <v>1355</v>
      </c>
      <c r="D353" s="13" t="s">
        <v>146</v>
      </c>
      <c r="E353" s="13" t="s">
        <v>149</v>
      </c>
      <c r="F353" s="2" t="s">
        <v>71</v>
      </c>
      <c r="G353" s="2">
        <v>2</v>
      </c>
      <c r="H353" s="2" t="s">
        <v>1189</v>
      </c>
      <c r="I353" s="2" t="s">
        <v>899</v>
      </c>
      <c r="J353" s="10">
        <v>2.5</v>
      </c>
      <c r="K353" s="6">
        <v>2</v>
      </c>
      <c r="L353" s="13" t="s">
        <v>444</v>
      </c>
      <c r="M353" s="2" t="s">
        <v>1192</v>
      </c>
      <c r="N353" s="13" t="s">
        <v>1177</v>
      </c>
      <c r="O353" s="13" t="s">
        <v>1071</v>
      </c>
      <c r="P353" s="2" t="s">
        <v>880</v>
      </c>
      <c r="Q353" s="10">
        <v>2.5</v>
      </c>
      <c r="T353" s="20">
        <v>60</v>
      </c>
      <c r="U353" s="20">
        <v>0</v>
      </c>
      <c r="V353" s="20">
        <v>0</v>
      </c>
      <c r="W353" s="48">
        <f t="shared" si="248"/>
        <v>60</v>
      </c>
      <c r="X353" s="48">
        <f t="shared" si="249"/>
        <v>24</v>
      </c>
      <c r="Z353" s="24">
        <f t="shared" si="250"/>
        <v>2</v>
      </c>
      <c r="AD353" s="48"/>
      <c r="AH353" s="24">
        <f t="shared" si="251"/>
        <v>5</v>
      </c>
      <c r="AI353">
        <v>2</v>
      </c>
      <c r="AJ353">
        <v>0</v>
      </c>
      <c r="AK353">
        <v>0</v>
      </c>
      <c r="AL353" s="6">
        <f t="shared" si="252"/>
        <v>2</v>
      </c>
      <c r="AM353" s="24"/>
      <c r="BC353" s="6">
        <v>2</v>
      </c>
      <c r="BI353" s="48">
        <f t="shared" si="253"/>
        <v>2</v>
      </c>
      <c r="BJ353" s="39"/>
      <c r="BK353" s="39"/>
      <c r="BL353" s="22"/>
      <c r="BM353" s="37"/>
      <c r="BN353" s="37"/>
      <c r="BO353" s="39"/>
      <c r="BP353" s="48">
        <f t="shared" si="254"/>
        <v>60</v>
      </c>
      <c r="BQ353" s="48">
        <f t="shared" si="255"/>
        <v>24</v>
      </c>
      <c r="CB353">
        <f t="shared" si="256"/>
        <v>1368</v>
      </c>
      <c r="CC353" s="2" t="s">
        <v>1192</v>
      </c>
    </row>
    <row r="354" spans="1:81" ht="12.75">
      <c r="A354" s="14">
        <v>1368</v>
      </c>
      <c r="B354" s="13" t="s">
        <v>1081</v>
      </c>
      <c r="C354" s="13" t="s">
        <v>1355</v>
      </c>
      <c r="D354" s="13" t="s">
        <v>146</v>
      </c>
      <c r="E354" s="13" t="s">
        <v>149</v>
      </c>
      <c r="F354" s="2" t="s">
        <v>54</v>
      </c>
      <c r="G354" s="2">
        <v>2</v>
      </c>
      <c r="H354" s="2" t="s">
        <v>557</v>
      </c>
      <c r="I354" s="2" t="s">
        <v>625</v>
      </c>
      <c r="J354" s="10">
        <v>0.5</v>
      </c>
      <c r="K354" s="6">
        <v>3</v>
      </c>
      <c r="L354" s="13" t="s">
        <v>444</v>
      </c>
      <c r="M354" s="2" t="s">
        <v>572</v>
      </c>
      <c r="N354" s="13" t="s">
        <v>524</v>
      </c>
      <c r="O354" s="13" t="s">
        <v>1071</v>
      </c>
      <c r="P354" s="2" t="s">
        <v>1296</v>
      </c>
      <c r="Q354" s="10">
        <v>0.5</v>
      </c>
      <c r="T354" s="20">
        <v>18</v>
      </c>
      <c r="U354" s="20">
        <v>0</v>
      </c>
      <c r="V354" s="20">
        <v>0</v>
      </c>
      <c r="W354" s="48">
        <f t="shared" si="248"/>
        <v>18</v>
      </c>
      <c r="X354" s="48">
        <f t="shared" si="249"/>
        <v>36</v>
      </c>
      <c r="Z354" s="24">
        <f t="shared" si="250"/>
        <v>3</v>
      </c>
      <c r="AA354">
        <v>36</v>
      </c>
      <c r="AB354">
        <v>0</v>
      </c>
      <c r="AC354">
        <v>0</v>
      </c>
      <c r="AD354" s="48">
        <f>AA354+AB354/20+AC354/240</f>
        <v>36</v>
      </c>
      <c r="AE354">
        <v>1</v>
      </c>
      <c r="AF354">
        <v>10</v>
      </c>
      <c r="AG354">
        <v>0</v>
      </c>
      <c r="AH354" s="24">
        <f t="shared" si="251"/>
        <v>1.5</v>
      </c>
      <c r="AI354">
        <v>3</v>
      </c>
      <c r="AJ354">
        <v>0</v>
      </c>
      <c r="AK354">
        <v>0</v>
      </c>
      <c r="AL354" s="6">
        <f t="shared" si="252"/>
        <v>3</v>
      </c>
      <c r="AM354" s="24"/>
      <c r="BC354" s="6">
        <v>3</v>
      </c>
      <c r="BI354" s="48">
        <f t="shared" si="253"/>
        <v>3</v>
      </c>
      <c r="BJ354" s="39"/>
      <c r="BK354" s="39"/>
      <c r="BL354" s="22"/>
      <c r="BM354" s="37"/>
      <c r="BN354" s="37"/>
      <c r="BO354" s="39"/>
      <c r="BP354" s="48">
        <f t="shared" si="254"/>
        <v>18</v>
      </c>
      <c r="BQ354" s="48">
        <f t="shared" si="255"/>
        <v>36</v>
      </c>
      <c r="CB354">
        <f t="shared" si="256"/>
        <v>1368</v>
      </c>
      <c r="CC354" s="2" t="s">
        <v>572</v>
      </c>
    </row>
    <row r="355" spans="1:81" ht="12.75">
      <c r="A355" s="14">
        <v>1368</v>
      </c>
      <c r="B355" s="13" t="s">
        <v>1081</v>
      </c>
      <c r="C355" s="13" t="s">
        <v>1355</v>
      </c>
      <c r="D355" s="13" t="s">
        <v>146</v>
      </c>
      <c r="E355" s="13" t="s">
        <v>149</v>
      </c>
      <c r="F355" s="2" t="s">
        <v>72</v>
      </c>
      <c r="G355" s="2">
        <v>2</v>
      </c>
      <c r="H355" s="2" t="s">
        <v>2</v>
      </c>
      <c r="I355" s="2" t="s">
        <v>1451</v>
      </c>
      <c r="J355" s="10">
        <v>1</v>
      </c>
      <c r="K355" s="6">
        <v>2</v>
      </c>
      <c r="L355" s="13" t="s">
        <v>444</v>
      </c>
      <c r="M355" s="2" t="s">
        <v>1464</v>
      </c>
      <c r="N355" s="13" t="s">
        <v>1424</v>
      </c>
      <c r="O355" s="13" t="s">
        <v>1424</v>
      </c>
      <c r="P355" s="2" t="s">
        <v>1561</v>
      </c>
      <c r="Q355" s="10">
        <v>1</v>
      </c>
      <c r="T355" s="20">
        <v>24</v>
      </c>
      <c r="U355" s="20">
        <v>0</v>
      </c>
      <c r="V355" s="20">
        <v>0</v>
      </c>
      <c r="W355" s="48">
        <f t="shared" si="248"/>
        <v>24</v>
      </c>
      <c r="X355" s="48">
        <f t="shared" si="249"/>
        <v>24</v>
      </c>
      <c r="Z355" s="24">
        <f t="shared" si="250"/>
        <v>2</v>
      </c>
      <c r="AA355">
        <v>24</v>
      </c>
      <c r="AB355">
        <v>0</v>
      </c>
      <c r="AC355">
        <v>0</v>
      </c>
      <c r="AD355" s="48">
        <f>AA355+AB355/20+AC355/240</f>
        <v>24</v>
      </c>
      <c r="AE355">
        <v>2</v>
      </c>
      <c r="AF355">
        <v>0</v>
      </c>
      <c r="AG355">
        <v>0</v>
      </c>
      <c r="AH355" s="24">
        <f t="shared" si="251"/>
        <v>2</v>
      </c>
      <c r="AI355">
        <v>2</v>
      </c>
      <c r="AJ355">
        <v>0</v>
      </c>
      <c r="AK355">
        <v>0</v>
      </c>
      <c r="AL355" s="6">
        <f t="shared" si="252"/>
        <v>2</v>
      </c>
      <c r="AM355" s="24"/>
      <c r="BC355" s="6">
        <v>2</v>
      </c>
      <c r="BI355" s="48">
        <f t="shared" si="253"/>
        <v>2</v>
      </c>
      <c r="BJ355" s="39"/>
      <c r="BK355" s="39"/>
      <c r="BL355" s="22"/>
      <c r="BM355" s="37"/>
      <c r="BN355" s="37"/>
      <c r="BO355" s="39"/>
      <c r="BP355" s="48">
        <f t="shared" si="254"/>
        <v>24</v>
      </c>
      <c r="BQ355" s="48">
        <f t="shared" si="255"/>
        <v>24</v>
      </c>
      <c r="CB355">
        <f t="shared" si="256"/>
        <v>1368</v>
      </c>
      <c r="CC355" s="2" t="s">
        <v>1464</v>
      </c>
    </row>
    <row r="356" spans="1:81" ht="12.75">
      <c r="A356" s="14">
        <v>1368</v>
      </c>
      <c r="B356" s="13" t="s">
        <v>1081</v>
      </c>
      <c r="C356" s="13" t="s">
        <v>1355</v>
      </c>
      <c r="D356" s="13" t="s">
        <v>146</v>
      </c>
      <c r="E356" s="13" t="s">
        <v>149</v>
      </c>
      <c r="F356" s="2" t="s">
        <v>73</v>
      </c>
      <c r="G356" s="2">
        <v>2</v>
      </c>
      <c r="H356" s="2" t="s">
        <v>739</v>
      </c>
      <c r="I356" s="2" t="s">
        <v>1452</v>
      </c>
      <c r="J356" s="10">
        <v>1</v>
      </c>
      <c r="K356" s="6">
        <v>1.8</v>
      </c>
      <c r="L356" s="13" t="s">
        <v>444</v>
      </c>
      <c r="M356" s="2" t="s">
        <v>742</v>
      </c>
      <c r="N356" s="13" t="s">
        <v>752</v>
      </c>
      <c r="O356" s="13" t="s">
        <v>1424</v>
      </c>
      <c r="P356" s="2" t="s">
        <v>1566</v>
      </c>
      <c r="Q356" s="10">
        <v>1</v>
      </c>
      <c r="T356" s="20">
        <v>21</v>
      </c>
      <c r="U356" s="20">
        <v>12</v>
      </c>
      <c r="V356" s="20">
        <v>0</v>
      </c>
      <c r="W356" s="48">
        <f t="shared" si="248"/>
        <v>21.6</v>
      </c>
      <c r="X356" s="48">
        <f t="shared" si="249"/>
        <v>21.6</v>
      </c>
      <c r="Z356" s="24">
        <f t="shared" si="250"/>
        <v>1.8</v>
      </c>
      <c r="AA356">
        <v>21</v>
      </c>
      <c r="AB356">
        <v>12</v>
      </c>
      <c r="AC356">
        <v>0</v>
      </c>
      <c r="AD356" s="48">
        <f>AA356+AB356/20+AC356/240</f>
        <v>21.6</v>
      </c>
      <c r="AE356">
        <v>1</v>
      </c>
      <c r="AF356">
        <v>16</v>
      </c>
      <c r="AG356">
        <v>0</v>
      </c>
      <c r="AH356" s="24">
        <f t="shared" si="251"/>
        <v>1.8</v>
      </c>
      <c r="AI356">
        <v>1</v>
      </c>
      <c r="AJ356">
        <v>16</v>
      </c>
      <c r="AK356">
        <v>0</v>
      </c>
      <c r="AL356" s="6">
        <f t="shared" si="252"/>
        <v>1.8</v>
      </c>
      <c r="AM356" s="24"/>
      <c r="BC356" s="6">
        <v>1.8</v>
      </c>
      <c r="BI356" s="48">
        <f t="shared" si="253"/>
        <v>1.8</v>
      </c>
      <c r="BJ356" s="39"/>
      <c r="BK356" s="39"/>
      <c r="BL356" s="22"/>
      <c r="BM356" s="37"/>
      <c r="BN356" s="37"/>
      <c r="BO356" s="39"/>
      <c r="BP356" s="48">
        <f t="shared" si="254"/>
        <v>21.6</v>
      </c>
      <c r="BQ356" s="48">
        <f t="shared" si="255"/>
        <v>21.6</v>
      </c>
      <c r="CB356">
        <f t="shared" si="256"/>
        <v>1368</v>
      </c>
      <c r="CC356" s="2" t="s">
        <v>742</v>
      </c>
    </row>
    <row r="357" spans="1:81" ht="12.75">
      <c r="A357" s="14">
        <v>1368</v>
      </c>
      <c r="B357" s="13" t="s">
        <v>1081</v>
      </c>
      <c r="C357" s="13" t="s">
        <v>1355</v>
      </c>
      <c r="D357" s="13" t="s">
        <v>146</v>
      </c>
      <c r="E357" s="13" t="s">
        <v>149</v>
      </c>
      <c r="F357" s="2" t="s">
        <v>55</v>
      </c>
      <c r="G357" s="2">
        <v>2</v>
      </c>
      <c r="H357" s="2" t="s">
        <v>557</v>
      </c>
      <c r="I357" s="2" t="s">
        <v>632</v>
      </c>
      <c r="J357" s="10">
        <v>37</v>
      </c>
      <c r="K357" s="6">
        <v>3</v>
      </c>
      <c r="L357" s="13" t="s">
        <v>444</v>
      </c>
      <c r="M357" s="2" t="s">
        <v>565</v>
      </c>
      <c r="N357" s="13" t="s">
        <v>526</v>
      </c>
      <c r="O357" s="13" t="s">
        <v>2</v>
      </c>
      <c r="P357" s="2" t="s">
        <v>1394</v>
      </c>
      <c r="Q357" s="10">
        <v>37</v>
      </c>
      <c r="T357" s="20">
        <v>1332</v>
      </c>
      <c r="U357" s="20">
        <v>0</v>
      </c>
      <c r="V357" s="20">
        <v>0</v>
      </c>
      <c r="W357" s="48">
        <f t="shared" si="248"/>
        <v>1332</v>
      </c>
      <c r="X357" s="48">
        <f t="shared" si="249"/>
        <v>36</v>
      </c>
      <c r="Z357" s="24">
        <f t="shared" si="250"/>
        <v>3</v>
      </c>
      <c r="AA357">
        <v>36</v>
      </c>
      <c r="AB357">
        <v>0</v>
      </c>
      <c r="AC357">
        <v>0</v>
      </c>
      <c r="AD357" s="48">
        <f>AA357+AB357/20+AC357/240</f>
        <v>36</v>
      </c>
      <c r="AH357" s="24">
        <f t="shared" si="251"/>
        <v>111</v>
      </c>
      <c r="AI357">
        <v>3</v>
      </c>
      <c r="AJ357">
        <v>0</v>
      </c>
      <c r="AK357">
        <v>0</v>
      </c>
      <c r="AL357" s="6">
        <f t="shared" si="252"/>
        <v>3</v>
      </c>
      <c r="AM357" s="24"/>
      <c r="BA357" s="6">
        <v>3</v>
      </c>
      <c r="BC357" s="7"/>
      <c r="BI357" s="48">
        <f t="shared" si="253"/>
        <v>3</v>
      </c>
      <c r="BJ357" s="39"/>
      <c r="BK357" s="39"/>
      <c r="BL357" s="22"/>
      <c r="BM357" s="37"/>
      <c r="BN357" s="37"/>
      <c r="BO357" s="39"/>
      <c r="BP357" s="48">
        <f t="shared" si="254"/>
        <v>1332</v>
      </c>
      <c r="BQ357" s="48">
        <f t="shared" si="255"/>
        <v>36</v>
      </c>
      <c r="CB357">
        <f t="shared" si="256"/>
        <v>1368</v>
      </c>
      <c r="CC357" s="2" t="s">
        <v>565</v>
      </c>
    </row>
    <row r="358" spans="1:81" ht="12.75">
      <c r="A358" s="14"/>
      <c r="E358" s="13"/>
      <c r="F358" s="2"/>
      <c r="G358" s="2"/>
      <c r="M358" s="2"/>
      <c r="AD358" s="48"/>
      <c r="AM358" s="24"/>
      <c r="AR358" s="37"/>
      <c r="BC358" s="7"/>
      <c r="BJ358" s="39"/>
      <c r="BK358" s="39"/>
      <c r="BL358" s="22"/>
      <c r="BM358" s="37"/>
      <c r="BN358" s="37"/>
      <c r="BO358" s="39"/>
      <c r="BP358" s="48"/>
      <c r="BQ358" s="48"/>
      <c r="CC358" s="2"/>
    </row>
    <row r="359" spans="1:81" ht="12.75">
      <c r="A359" s="14">
        <v>1368</v>
      </c>
      <c r="B359" s="13" t="s">
        <v>1081</v>
      </c>
      <c r="C359" s="13" t="s">
        <v>1355</v>
      </c>
      <c r="D359" s="13" t="s">
        <v>146</v>
      </c>
      <c r="E359" s="13" t="s">
        <v>149</v>
      </c>
      <c r="F359" s="2" t="s">
        <v>74</v>
      </c>
      <c r="G359" s="2">
        <v>3</v>
      </c>
      <c r="H359" s="2" t="s">
        <v>1652</v>
      </c>
      <c r="I359" s="2" t="s">
        <v>521</v>
      </c>
      <c r="J359" s="10">
        <v>1</v>
      </c>
      <c r="K359" s="6">
        <v>6.5</v>
      </c>
      <c r="L359" s="13" t="s">
        <v>444</v>
      </c>
      <c r="M359" s="2" t="s">
        <v>1664</v>
      </c>
      <c r="N359" s="13" t="s">
        <v>1372</v>
      </c>
      <c r="O359" s="13" t="s">
        <v>1285</v>
      </c>
      <c r="P359" s="2" t="s">
        <v>670</v>
      </c>
      <c r="Q359" s="10">
        <v>1</v>
      </c>
      <c r="T359" s="20">
        <v>78</v>
      </c>
      <c r="U359" s="20">
        <v>0</v>
      </c>
      <c r="V359" s="20">
        <v>0</v>
      </c>
      <c r="W359" s="48">
        <f>T359+U359/20+V359/240</f>
        <v>78</v>
      </c>
      <c r="X359" s="48">
        <f>W359/Q359</f>
        <v>78</v>
      </c>
      <c r="Z359" s="24">
        <f>X359/12</f>
        <v>6.5</v>
      </c>
      <c r="AA359">
        <v>78</v>
      </c>
      <c r="AB359">
        <v>0</v>
      </c>
      <c r="AC359">
        <v>0</v>
      </c>
      <c r="AD359" s="48">
        <f>AA359+AB359/20+AC359/240</f>
        <v>78</v>
      </c>
      <c r="AE359">
        <v>6</v>
      </c>
      <c r="AF359">
        <v>10</v>
      </c>
      <c r="AG359">
        <v>0</v>
      </c>
      <c r="AH359" s="24">
        <f>Q359*Z359</f>
        <v>6.5</v>
      </c>
      <c r="AI359">
        <v>6</v>
      </c>
      <c r="AJ359">
        <v>10</v>
      </c>
      <c r="AK359">
        <v>0</v>
      </c>
      <c r="AL359" s="6">
        <f>1*Z359</f>
        <v>6.5</v>
      </c>
      <c r="AR359" s="37"/>
      <c r="AS359" s="6">
        <v>6.5</v>
      </c>
      <c r="BC359" s="7"/>
      <c r="BI359" s="48">
        <f>AL359+BH359</f>
        <v>6.5</v>
      </c>
      <c r="BJ359" s="39"/>
      <c r="BK359" s="39"/>
      <c r="BL359" s="22"/>
      <c r="BM359" s="37"/>
      <c r="BN359" s="37"/>
      <c r="BO359" s="39"/>
      <c r="BP359" s="48">
        <f>BQ359*Q359</f>
        <v>78</v>
      </c>
      <c r="BQ359" s="48">
        <f>(BI359+BN359/Q359)*12</f>
        <v>78</v>
      </c>
      <c r="CB359">
        <f aca="true" t="shared" si="257" ref="CB359:CB365">1*A359</f>
        <v>1368</v>
      </c>
      <c r="CC359" s="2" t="s">
        <v>1664</v>
      </c>
    </row>
    <row r="360" spans="1:81" ht="12.75">
      <c r="A360" s="14">
        <v>1368</v>
      </c>
      <c r="B360" s="13" t="s">
        <v>1081</v>
      </c>
      <c r="C360" s="13" t="s">
        <v>1355</v>
      </c>
      <c r="D360" s="13" t="s">
        <v>146</v>
      </c>
      <c r="E360" s="13" t="s">
        <v>149</v>
      </c>
      <c r="F360" s="2" t="s">
        <v>75</v>
      </c>
      <c r="G360" s="2">
        <v>3</v>
      </c>
      <c r="H360" s="2" t="s">
        <v>1538</v>
      </c>
      <c r="I360" s="2" t="s">
        <v>1543</v>
      </c>
      <c r="J360" s="10">
        <v>1</v>
      </c>
      <c r="K360" s="6">
        <v>4.1625000000000005</v>
      </c>
      <c r="L360" s="13" t="s">
        <v>444</v>
      </c>
      <c r="M360" s="2" t="s">
        <v>1540</v>
      </c>
      <c r="N360" s="13" t="s">
        <v>1550</v>
      </c>
      <c r="O360" s="13" t="s">
        <v>2</v>
      </c>
      <c r="P360" s="2" t="s">
        <v>713</v>
      </c>
      <c r="Q360" s="10">
        <v>1</v>
      </c>
      <c r="T360" s="20">
        <v>49</v>
      </c>
      <c r="U360" s="20">
        <v>19</v>
      </c>
      <c r="V360" s="20">
        <v>0</v>
      </c>
      <c r="W360" s="48">
        <f>T360+U360/20+V360/240</f>
        <v>49.95</v>
      </c>
      <c r="X360" s="48">
        <f>W360/Q360</f>
        <v>49.95</v>
      </c>
      <c r="Z360" s="24">
        <f>X360/12</f>
        <v>4.1625000000000005</v>
      </c>
      <c r="AA360">
        <v>49</v>
      </c>
      <c r="AB360">
        <v>19</v>
      </c>
      <c r="AC360">
        <v>0</v>
      </c>
      <c r="AD360" s="48">
        <f>AA360+AB360/20+AC360/240</f>
        <v>49.95</v>
      </c>
      <c r="AH360" s="24">
        <f>Q360*Z360</f>
        <v>4.1625000000000005</v>
      </c>
      <c r="AL360" s="6">
        <f>1*Z360</f>
        <v>4.1625000000000005</v>
      </c>
      <c r="AR360" s="37"/>
      <c r="BC360" s="6">
        <v>4.1625000000000005</v>
      </c>
      <c r="BI360" s="48">
        <f>AL360+BH360</f>
        <v>4.1625000000000005</v>
      </c>
      <c r="BJ360" s="39"/>
      <c r="BK360" s="39"/>
      <c r="BL360" s="22"/>
      <c r="BM360" s="37"/>
      <c r="BN360" s="37"/>
      <c r="BO360" s="39"/>
      <c r="BP360" s="48">
        <f>BQ360*Q360</f>
        <v>49.95</v>
      </c>
      <c r="BQ360" s="48">
        <f>(BI360+BN360/Q360)*12</f>
        <v>49.95</v>
      </c>
      <c r="BR360" t="s">
        <v>1554</v>
      </c>
      <c r="BS360">
        <v>37</v>
      </c>
      <c r="BT360">
        <f>Z360/BS360</f>
        <v>0.11250000000000002</v>
      </c>
      <c r="BU360" s="24">
        <v>4.1625000000000005</v>
      </c>
      <c r="CB360">
        <f t="shared" si="257"/>
        <v>1368</v>
      </c>
      <c r="CC360" s="2" t="s">
        <v>1540</v>
      </c>
    </row>
    <row r="361" spans="1:81" ht="12.75">
      <c r="A361" s="14">
        <v>1368</v>
      </c>
      <c r="B361" s="13" t="s">
        <v>1081</v>
      </c>
      <c r="C361" s="13" t="s">
        <v>1355</v>
      </c>
      <c r="D361" s="13" t="s">
        <v>146</v>
      </c>
      <c r="E361" s="13" t="s">
        <v>149</v>
      </c>
      <c r="F361" s="2" t="s">
        <v>76</v>
      </c>
      <c r="G361" s="2">
        <v>3</v>
      </c>
      <c r="H361" s="2" t="s">
        <v>1538</v>
      </c>
      <c r="I361" s="2" t="s">
        <v>1542</v>
      </c>
      <c r="J361" s="10">
        <v>1</v>
      </c>
      <c r="K361" s="6">
        <v>4.05</v>
      </c>
      <c r="L361" s="13" t="s">
        <v>444</v>
      </c>
      <c r="M361" s="2" t="s">
        <v>1540</v>
      </c>
      <c r="N361" s="13" t="s">
        <v>1550</v>
      </c>
      <c r="O361" s="13" t="s">
        <v>2</v>
      </c>
      <c r="P361" s="2" t="s">
        <v>685</v>
      </c>
      <c r="Q361" s="10">
        <v>1</v>
      </c>
      <c r="T361" s="20">
        <v>48</v>
      </c>
      <c r="U361" s="20">
        <v>12</v>
      </c>
      <c r="V361" s="20">
        <v>0</v>
      </c>
      <c r="W361" s="48">
        <f>T361+U361/20+V361/240</f>
        <v>48.6</v>
      </c>
      <c r="X361" s="48">
        <f>W361/Q361</f>
        <v>48.6</v>
      </c>
      <c r="Z361" s="24">
        <f>X361/12</f>
        <v>4.05</v>
      </c>
      <c r="AA361">
        <v>48</v>
      </c>
      <c r="AB361">
        <v>12</v>
      </c>
      <c r="AC361">
        <v>0</v>
      </c>
      <c r="AD361" s="48">
        <f>AA361+AB361/20+AC361/240</f>
        <v>48.6</v>
      </c>
      <c r="AH361" s="24">
        <f>Q361*Z361</f>
        <v>4.05</v>
      </c>
      <c r="AL361" s="6">
        <f>1*Z361</f>
        <v>4.05</v>
      </c>
      <c r="AR361" s="37"/>
      <c r="AV361" s="6">
        <v>4.05</v>
      </c>
      <c r="BC361" s="7"/>
      <c r="BI361" s="48">
        <f>AL361+BH361</f>
        <v>4.05</v>
      </c>
      <c r="BJ361" s="39"/>
      <c r="BK361" s="39"/>
      <c r="BL361" s="22"/>
      <c r="BM361" s="37"/>
      <c r="BN361" s="37"/>
      <c r="BO361" s="39"/>
      <c r="BP361" s="48">
        <f>BQ361*Q361</f>
        <v>48.599999999999994</v>
      </c>
      <c r="BQ361" s="48">
        <f>(BI361+BN361/Q361)*12</f>
        <v>48.599999999999994</v>
      </c>
      <c r="BR361" t="s">
        <v>1315</v>
      </c>
      <c r="BS361">
        <v>36</v>
      </c>
      <c r="BT361">
        <f>Z361/BS361</f>
        <v>0.11249999999999999</v>
      </c>
      <c r="BU361" s="24">
        <v>4.05</v>
      </c>
      <c r="CB361">
        <f t="shared" si="257"/>
        <v>1368</v>
      </c>
      <c r="CC361" s="2" t="s">
        <v>1540</v>
      </c>
    </row>
    <row r="362" spans="1:82" ht="12.75">
      <c r="A362" s="14">
        <v>1368</v>
      </c>
      <c r="B362" s="13" t="s">
        <v>1081</v>
      </c>
      <c r="C362" s="13" t="s">
        <v>1355</v>
      </c>
      <c r="D362" s="13" t="s">
        <v>146</v>
      </c>
      <c r="E362" s="13" t="s">
        <v>149</v>
      </c>
      <c r="F362" s="2" t="s">
        <v>77</v>
      </c>
      <c r="G362" s="2">
        <v>3</v>
      </c>
      <c r="H362" s="2" t="s">
        <v>912</v>
      </c>
      <c r="I362" s="2" t="s">
        <v>845</v>
      </c>
      <c r="L362" s="13" t="s">
        <v>444</v>
      </c>
      <c r="M362" s="2" t="s">
        <v>923</v>
      </c>
      <c r="N362" s="13" t="s">
        <v>1371</v>
      </c>
      <c r="O362" s="13" t="s">
        <v>1284</v>
      </c>
      <c r="P362" s="2" t="s">
        <v>1593</v>
      </c>
      <c r="R362" s="10">
        <v>4</v>
      </c>
      <c r="W362" s="48">
        <f>((32+8/20)/9)*4</f>
        <v>14.399999999999999</v>
      </c>
      <c r="X362" s="48"/>
      <c r="Y362" s="24">
        <f>(W362*20)/R362</f>
        <v>72</v>
      </c>
      <c r="AH362" s="24"/>
      <c r="AM362" s="24">
        <f>Y362/12</f>
        <v>6</v>
      </c>
      <c r="AR362" s="37"/>
      <c r="BC362" s="7"/>
      <c r="BJ362" s="39"/>
      <c r="BK362" s="39"/>
      <c r="BL362" s="22"/>
      <c r="BM362" s="37"/>
      <c r="BN362" s="37"/>
      <c r="BO362" s="39"/>
      <c r="CB362">
        <f t="shared" si="257"/>
        <v>1368</v>
      </c>
      <c r="CC362" s="2" t="s">
        <v>923</v>
      </c>
      <c r="CD362" t="s">
        <v>18</v>
      </c>
    </row>
    <row r="363" spans="1:81" ht="12.75">
      <c r="A363" s="14">
        <v>1368</v>
      </c>
      <c r="B363" s="13" t="s">
        <v>1081</v>
      </c>
      <c r="C363" s="13" t="s">
        <v>1355</v>
      </c>
      <c r="D363" s="13" t="s">
        <v>146</v>
      </c>
      <c r="E363" s="13" t="s">
        <v>149</v>
      </c>
      <c r="F363" s="2" t="s">
        <v>78</v>
      </c>
      <c r="G363" s="2">
        <v>3</v>
      </c>
      <c r="H363" s="2" t="s">
        <v>912</v>
      </c>
      <c r="I363" s="2" t="s">
        <v>812</v>
      </c>
      <c r="L363" s="13" t="s">
        <v>444</v>
      </c>
      <c r="M363" s="2" t="s">
        <v>921</v>
      </c>
      <c r="N363" s="13" t="s">
        <v>1371</v>
      </c>
      <c r="O363" s="13" t="s">
        <v>485</v>
      </c>
      <c r="P363" s="2" t="s">
        <v>1593</v>
      </c>
      <c r="R363" s="10">
        <v>4</v>
      </c>
      <c r="W363" s="48">
        <v>14.4</v>
      </c>
      <c r="X363" s="48"/>
      <c r="Y363" s="24">
        <f>(W363*20)/R363</f>
        <v>72</v>
      </c>
      <c r="AH363" s="24"/>
      <c r="AM363" s="24">
        <f>Y363/12</f>
        <v>6</v>
      </c>
      <c r="AR363" s="37"/>
      <c r="BC363" s="7"/>
      <c r="BJ363" s="39"/>
      <c r="BK363" s="39"/>
      <c r="BL363" s="22"/>
      <c r="BM363" s="37"/>
      <c r="BN363" s="37"/>
      <c r="BO363" s="39"/>
      <c r="CB363">
        <f t="shared" si="257"/>
        <v>1368</v>
      </c>
      <c r="CC363" s="2" t="s">
        <v>921</v>
      </c>
    </row>
    <row r="364" spans="1:81" ht="12.75">
      <c r="A364" s="14">
        <v>1368</v>
      </c>
      <c r="B364" s="13" t="s">
        <v>1081</v>
      </c>
      <c r="C364" s="13" t="s">
        <v>1355</v>
      </c>
      <c r="D364" s="13" t="s">
        <v>146</v>
      </c>
      <c r="E364" s="13" t="s">
        <v>149</v>
      </c>
      <c r="F364" s="2" t="s">
        <v>79</v>
      </c>
      <c r="G364" s="2">
        <v>3</v>
      </c>
      <c r="H364" s="2" t="s">
        <v>912</v>
      </c>
      <c r="I364" s="2" t="s">
        <v>832</v>
      </c>
      <c r="L364" s="13" t="s">
        <v>444</v>
      </c>
      <c r="M364" s="2" t="s">
        <v>922</v>
      </c>
      <c r="N364" s="13" t="s">
        <v>1371</v>
      </c>
      <c r="O364" s="13" t="s">
        <v>1230</v>
      </c>
      <c r="P364" s="2" t="s">
        <v>1593</v>
      </c>
      <c r="R364" s="10">
        <v>1</v>
      </c>
      <c r="W364" s="48">
        <f>(32+8/20)/9</f>
        <v>3.5999999999999996</v>
      </c>
      <c r="X364" s="48"/>
      <c r="Y364" s="24">
        <f>(W364*20)/R364</f>
        <v>72</v>
      </c>
      <c r="AH364" s="24"/>
      <c r="AM364" s="24">
        <f>Y364/12</f>
        <v>6</v>
      </c>
      <c r="AR364" s="37"/>
      <c r="BC364" s="7"/>
      <c r="BJ364" s="39"/>
      <c r="BK364" s="39"/>
      <c r="BL364" s="22"/>
      <c r="BM364" s="37"/>
      <c r="BN364" s="37"/>
      <c r="BO364" s="39"/>
      <c r="CB364">
        <f t="shared" si="257"/>
        <v>1368</v>
      </c>
      <c r="CC364" s="2" t="s">
        <v>922</v>
      </c>
    </row>
    <row r="365" spans="1:81" ht="12.75">
      <c r="A365" s="14">
        <v>1368</v>
      </c>
      <c r="B365" s="13" t="s">
        <v>1081</v>
      </c>
      <c r="C365" s="13" t="s">
        <v>1355</v>
      </c>
      <c r="D365" s="13" t="s">
        <v>146</v>
      </c>
      <c r="E365" s="13" t="s">
        <v>149</v>
      </c>
      <c r="F365" s="2" t="s">
        <v>80</v>
      </c>
      <c r="G365" s="2">
        <v>3</v>
      </c>
      <c r="H365" s="2" t="s">
        <v>912</v>
      </c>
      <c r="I365" s="2" t="s">
        <v>846</v>
      </c>
      <c r="L365" s="13" t="s">
        <v>444</v>
      </c>
      <c r="M365" s="2" t="s">
        <v>924</v>
      </c>
      <c r="N365" s="13" t="s">
        <v>1001</v>
      </c>
      <c r="O365" s="13" t="s">
        <v>1424</v>
      </c>
      <c r="P365" s="2" t="s">
        <v>2</v>
      </c>
      <c r="R365" s="10">
        <v>4</v>
      </c>
      <c r="T365" s="20">
        <v>5</v>
      </c>
      <c r="U365" s="20">
        <v>4</v>
      </c>
      <c r="V365" s="20">
        <v>0</v>
      </c>
      <c r="W365" s="48">
        <f>T365+U365/20+V365/240</f>
        <v>5.2</v>
      </c>
      <c r="Y365" s="24">
        <f>(W365*20)/R365</f>
        <v>26</v>
      </c>
      <c r="AH365" s="24"/>
      <c r="AM365" s="24">
        <f>Y365/12</f>
        <v>2.1666666666666665</v>
      </c>
      <c r="AR365" s="37"/>
      <c r="BC365" s="7"/>
      <c r="BJ365" s="39"/>
      <c r="BK365" s="39"/>
      <c r="BL365" s="22"/>
      <c r="BM365" s="37"/>
      <c r="BN365" s="37"/>
      <c r="BO365" s="39"/>
      <c r="CB365">
        <f t="shared" si="257"/>
        <v>1368</v>
      </c>
      <c r="CC365" s="2" t="s">
        <v>924</v>
      </c>
    </row>
    <row r="366" spans="1:81" ht="12.75">
      <c r="A366" s="14"/>
      <c r="E366" s="13"/>
      <c r="F366" s="2"/>
      <c r="G366" s="2"/>
      <c r="M366" s="2"/>
      <c r="AH366" s="24"/>
      <c r="AM366" s="24"/>
      <c r="AR366" s="37"/>
      <c r="BC366" s="7"/>
      <c r="BJ366" s="39"/>
      <c r="BK366" s="39"/>
      <c r="BL366" s="22"/>
      <c r="BM366" s="37"/>
      <c r="BN366" s="37"/>
      <c r="BO366" s="39"/>
      <c r="CC366" s="2"/>
    </row>
    <row r="367" spans="1:82" ht="12.75">
      <c r="A367" s="14">
        <v>1368</v>
      </c>
      <c r="B367" s="13" t="s">
        <v>1081</v>
      </c>
      <c r="C367" s="13" t="s">
        <v>1355</v>
      </c>
      <c r="D367" s="13" t="s">
        <v>146</v>
      </c>
      <c r="E367" s="13" t="s">
        <v>148</v>
      </c>
      <c r="F367" s="2" t="s">
        <v>50</v>
      </c>
      <c r="G367" s="2">
        <v>4</v>
      </c>
      <c r="H367" s="2" t="s">
        <v>557</v>
      </c>
      <c r="I367" s="2" t="s">
        <v>636</v>
      </c>
      <c r="J367" s="10">
        <v>1</v>
      </c>
      <c r="K367" s="6">
        <v>2.85</v>
      </c>
      <c r="L367" s="13" t="s">
        <v>444</v>
      </c>
      <c r="M367" s="2" t="s">
        <v>561</v>
      </c>
      <c r="N367" s="13" t="s">
        <v>526</v>
      </c>
      <c r="O367" s="13" t="s">
        <v>470</v>
      </c>
      <c r="P367" s="2" t="s">
        <v>1384</v>
      </c>
      <c r="Q367" s="10">
        <v>1</v>
      </c>
      <c r="W367" s="48">
        <f>(68+8/20)/2</f>
        <v>34.2</v>
      </c>
      <c r="X367" s="48">
        <f>W367/Q367</f>
        <v>34.2</v>
      </c>
      <c r="Z367" s="24">
        <f>X367/12</f>
        <v>2.85</v>
      </c>
      <c r="AH367" s="24">
        <f>Q367*Z367</f>
        <v>2.85</v>
      </c>
      <c r="AI367">
        <v>2</v>
      </c>
      <c r="AJ367">
        <v>17</v>
      </c>
      <c r="AK367">
        <v>0</v>
      </c>
      <c r="AL367" s="6">
        <f>1*Z367</f>
        <v>2.85</v>
      </c>
      <c r="AM367" s="24"/>
      <c r="AR367" s="37"/>
      <c r="BB367" s="6">
        <v>2.85</v>
      </c>
      <c r="BC367" s="7"/>
      <c r="BI367" s="48">
        <f>AL367+BH367</f>
        <v>2.85</v>
      </c>
      <c r="BJ367" s="39"/>
      <c r="BK367" s="39"/>
      <c r="BL367" s="22"/>
      <c r="BM367" s="37"/>
      <c r="BN367" s="37"/>
      <c r="BO367" s="39"/>
      <c r="BP367" s="48">
        <f>BQ367*Q367</f>
        <v>34.2</v>
      </c>
      <c r="BQ367" s="48">
        <f>(BI367+BN367/Q367)*12</f>
        <v>34.2</v>
      </c>
      <c r="CB367">
        <f aca="true" t="shared" si="258" ref="CB367:CB372">1*A367</f>
        <v>1368</v>
      </c>
      <c r="CC367" s="2" t="s">
        <v>561</v>
      </c>
      <c r="CD367" t="s">
        <v>64</v>
      </c>
    </row>
    <row r="368" spans="1:81" ht="12.75">
      <c r="A368" s="14">
        <v>1368</v>
      </c>
      <c r="B368" s="13" t="s">
        <v>1081</v>
      </c>
      <c r="C368" s="13" t="s">
        <v>1355</v>
      </c>
      <c r="D368" s="13" t="s">
        <v>146</v>
      </c>
      <c r="E368" s="13" t="s">
        <v>148</v>
      </c>
      <c r="F368" s="2" t="s">
        <v>51</v>
      </c>
      <c r="G368" s="2">
        <v>4</v>
      </c>
      <c r="H368" s="2" t="s">
        <v>557</v>
      </c>
      <c r="I368" s="2" t="s">
        <v>637</v>
      </c>
      <c r="J368" s="10">
        <v>1</v>
      </c>
      <c r="K368" s="6">
        <v>2.85</v>
      </c>
      <c r="L368" s="13" t="s">
        <v>444</v>
      </c>
      <c r="M368" s="2" t="s">
        <v>559</v>
      </c>
      <c r="N368" s="13" t="s">
        <v>524</v>
      </c>
      <c r="O368" s="13" t="s">
        <v>29</v>
      </c>
      <c r="P368" s="2" t="s">
        <v>1384</v>
      </c>
      <c r="Q368" s="10">
        <v>1</v>
      </c>
      <c r="W368" s="48">
        <v>34.2</v>
      </c>
      <c r="X368" s="48">
        <f>W368/Q368</f>
        <v>34.2</v>
      </c>
      <c r="Z368" s="24">
        <f>X368/12</f>
        <v>2.85</v>
      </c>
      <c r="AH368" s="24">
        <f>Q368*Z368</f>
        <v>2.85</v>
      </c>
      <c r="AI368">
        <v>2</v>
      </c>
      <c r="AJ368">
        <v>17</v>
      </c>
      <c r="AK368">
        <v>0</v>
      </c>
      <c r="AL368" s="6">
        <f>1*Z368</f>
        <v>2.85</v>
      </c>
      <c r="AM368" s="24"/>
      <c r="AR368" s="37"/>
      <c r="BB368" s="6">
        <v>2.85</v>
      </c>
      <c r="BC368" s="7"/>
      <c r="BI368" s="48">
        <f>AL368+BH368</f>
        <v>2.85</v>
      </c>
      <c r="BJ368" s="39"/>
      <c r="BK368" s="39"/>
      <c r="BL368" s="22"/>
      <c r="BM368" s="37"/>
      <c r="BN368" s="37"/>
      <c r="BO368" s="39"/>
      <c r="BP368" s="48">
        <f>BQ368*Q368</f>
        <v>34.2</v>
      </c>
      <c r="BQ368" s="48">
        <f>(BI368+BN368/Q368)*12</f>
        <v>34.2</v>
      </c>
      <c r="CB368">
        <f t="shared" si="258"/>
        <v>1368</v>
      </c>
      <c r="CC368" s="2" t="s">
        <v>559</v>
      </c>
    </row>
    <row r="369" spans="1:81" ht="12.75">
      <c r="A369" s="14">
        <v>1368</v>
      </c>
      <c r="B369" s="13" t="s">
        <v>1081</v>
      </c>
      <c r="C369" s="13" t="s">
        <v>1355</v>
      </c>
      <c r="D369" s="13" t="s">
        <v>146</v>
      </c>
      <c r="E369" s="13" t="s">
        <v>148</v>
      </c>
      <c r="F369" s="2" t="s">
        <v>56</v>
      </c>
      <c r="G369" s="2">
        <v>4</v>
      </c>
      <c r="H369" s="2" t="s">
        <v>557</v>
      </c>
      <c r="I369" s="2" t="s">
        <v>643</v>
      </c>
      <c r="J369" s="10">
        <v>2</v>
      </c>
      <c r="K369" s="6">
        <v>3</v>
      </c>
      <c r="L369" s="13" t="s">
        <v>444</v>
      </c>
      <c r="M369" s="2" t="s">
        <v>572</v>
      </c>
      <c r="N369" s="13" t="s">
        <v>524</v>
      </c>
      <c r="O369" s="13" t="s">
        <v>1071</v>
      </c>
      <c r="P369" s="2" t="s">
        <v>1384</v>
      </c>
      <c r="Q369" s="10">
        <v>2</v>
      </c>
      <c r="T369" s="20">
        <v>72</v>
      </c>
      <c r="U369" s="20">
        <v>0</v>
      </c>
      <c r="V369" s="20">
        <v>0</v>
      </c>
      <c r="W369" s="48">
        <f>T369+U369/20+V369/240</f>
        <v>72</v>
      </c>
      <c r="X369" s="48">
        <f>W369/Q369</f>
        <v>36</v>
      </c>
      <c r="Z369" s="24">
        <f>X369/12</f>
        <v>3</v>
      </c>
      <c r="AA369">
        <v>36</v>
      </c>
      <c r="AB369">
        <v>0</v>
      </c>
      <c r="AC369">
        <v>0</v>
      </c>
      <c r="AD369" s="48">
        <f>AA369+AB369/20+AC369/240</f>
        <v>36</v>
      </c>
      <c r="AH369" s="24">
        <f>Q369*Z369</f>
        <v>6</v>
      </c>
      <c r="AI369">
        <v>3</v>
      </c>
      <c r="AJ369">
        <v>0</v>
      </c>
      <c r="AK369">
        <v>0</v>
      </c>
      <c r="AL369" s="6">
        <f>1*Z369</f>
        <v>3</v>
      </c>
      <c r="AM369" s="24"/>
      <c r="AR369" s="37"/>
      <c r="BB369" s="6">
        <v>3</v>
      </c>
      <c r="BC369" s="7"/>
      <c r="BI369" s="48">
        <f>AL369+BH369</f>
        <v>3</v>
      </c>
      <c r="BJ369" s="39"/>
      <c r="BK369" s="39"/>
      <c r="BL369" s="22"/>
      <c r="BM369" s="37"/>
      <c r="BN369" s="37"/>
      <c r="BO369" s="39"/>
      <c r="BP369" s="48">
        <f>BQ369*Q369</f>
        <v>72</v>
      </c>
      <c r="BQ369" s="48">
        <f>(BI369+BN369/Q369)*12</f>
        <v>36</v>
      </c>
      <c r="CB369">
        <f t="shared" si="258"/>
        <v>1368</v>
      </c>
      <c r="CC369" s="2" t="s">
        <v>572</v>
      </c>
    </row>
    <row r="370" spans="1:81" ht="12.75">
      <c r="A370" s="14">
        <v>1368</v>
      </c>
      <c r="B370" s="13" t="s">
        <v>1081</v>
      </c>
      <c r="C370" s="13" t="s">
        <v>1355</v>
      </c>
      <c r="D370" s="13" t="s">
        <v>146</v>
      </c>
      <c r="E370" s="13" t="s">
        <v>148</v>
      </c>
      <c r="F370" s="2" t="s">
        <v>81</v>
      </c>
      <c r="G370" s="2">
        <v>4</v>
      </c>
      <c r="H370" s="2" t="s">
        <v>2</v>
      </c>
      <c r="I370" s="2" t="s">
        <v>821</v>
      </c>
      <c r="L370" s="13" t="s">
        <v>444</v>
      </c>
      <c r="M370" s="2" t="s">
        <v>829</v>
      </c>
      <c r="N370" s="13" t="s">
        <v>870</v>
      </c>
      <c r="O370" s="13" t="s">
        <v>1071</v>
      </c>
      <c r="P370" s="2" t="s">
        <v>1384</v>
      </c>
      <c r="R370" s="10">
        <v>20</v>
      </c>
      <c r="W370" s="48">
        <f>(R370*Y370)/20</f>
        <v>20</v>
      </c>
      <c r="X370" s="48"/>
      <c r="Y370" s="24">
        <v>20</v>
      </c>
      <c r="AD370" s="48"/>
      <c r="AH370" s="24"/>
      <c r="AM370" s="24">
        <f>Y370/12</f>
        <v>1.6666666666666667</v>
      </c>
      <c r="AR370" s="37"/>
      <c r="BC370" s="7"/>
      <c r="BI370" s="48"/>
      <c r="BJ370" s="39"/>
      <c r="BK370" s="39"/>
      <c r="BL370" s="22"/>
      <c r="BM370" s="37"/>
      <c r="BN370" s="37"/>
      <c r="BO370" s="39"/>
      <c r="BP370" s="48"/>
      <c r="BQ370" s="48"/>
      <c r="CB370">
        <f t="shared" si="258"/>
        <v>1368</v>
      </c>
      <c r="CC370" s="2" t="s">
        <v>829</v>
      </c>
    </row>
    <row r="371" spans="1:81" ht="12.75">
      <c r="A371" s="14">
        <v>1368</v>
      </c>
      <c r="B371" s="13" t="s">
        <v>1081</v>
      </c>
      <c r="C371" s="13" t="s">
        <v>1355</v>
      </c>
      <c r="D371" s="13" t="s">
        <v>146</v>
      </c>
      <c r="E371" s="13" t="s">
        <v>148</v>
      </c>
      <c r="F371" s="2" t="s">
        <v>82</v>
      </c>
      <c r="G371" s="2">
        <v>4</v>
      </c>
      <c r="H371" s="2" t="s">
        <v>2</v>
      </c>
      <c r="I371" s="2" t="s">
        <v>1362</v>
      </c>
      <c r="J371" s="10">
        <v>2</v>
      </c>
      <c r="K371" s="6">
        <v>2.9</v>
      </c>
      <c r="L371" s="13" t="s">
        <v>444</v>
      </c>
      <c r="M371" s="2" t="s">
        <v>1363</v>
      </c>
      <c r="N371" s="13" t="s">
        <v>1523</v>
      </c>
      <c r="O371" s="13" t="s">
        <v>465</v>
      </c>
      <c r="P371" s="2" t="s">
        <v>1384</v>
      </c>
      <c r="Q371" s="10">
        <v>2</v>
      </c>
      <c r="T371" s="20">
        <v>69</v>
      </c>
      <c r="U371" s="20">
        <v>12</v>
      </c>
      <c r="V371" s="20">
        <v>0</v>
      </c>
      <c r="W371" s="48">
        <f>T371+U371/20+V371/240</f>
        <v>69.6</v>
      </c>
      <c r="X371" s="48">
        <f>W371/Q371</f>
        <v>34.8</v>
      </c>
      <c r="Z371" s="24">
        <f>X371/12</f>
        <v>2.9</v>
      </c>
      <c r="AD371" s="48"/>
      <c r="AH371" s="24">
        <f>Q371*Z371</f>
        <v>5.8</v>
      </c>
      <c r="AI371">
        <v>2</v>
      </c>
      <c r="AJ371">
        <v>18</v>
      </c>
      <c r="AK371">
        <v>0</v>
      </c>
      <c r="AL371" s="6">
        <f>1*Z371</f>
        <v>2.9</v>
      </c>
      <c r="AR371" s="37"/>
      <c r="BB371" s="6">
        <v>2.9</v>
      </c>
      <c r="BC371" s="7"/>
      <c r="BI371" s="48">
        <f>AL371+BH371</f>
        <v>2.9</v>
      </c>
      <c r="BJ371" s="39"/>
      <c r="BK371" s="39"/>
      <c r="BL371" s="22"/>
      <c r="BM371" s="37"/>
      <c r="BN371" s="37"/>
      <c r="BO371" s="39"/>
      <c r="BP371" s="48">
        <f>BQ371*Q371</f>
        <v>69.6</v>
      </c>
      <c r="BQ371" s="48">
        <f>(BI371+BN371/Q371)*12</f>
        <v>34.8</v>
      </c>
      <c r="CB371">
        <f t="shared" si="258"/>
        <v>1368</v>
      </c>
      <c r="CC371" s="2" t="s">
        <v>1363</v>
      </c>
    </row>
    <row r="372" spans="1:81" ht="12.75">
      <c r="A372" s="14">
        <v>1368</v>
      </c>
      <c r="B372" s="13" t="s">
        <v>1081</v>
      </c>
      <c r="C372" s="13" t="s">
        <v>1355</v>
      </c>
      <c r="D372" s="13" t="s">
        <v>146</v>
      </c>
      <c r="E372" s="13" t="s">
        <v>148</v>
      </c>
      <c r="F372" s="2" t="s">
        <v>83</v>
      </c>
      <c r="G372" s="2">
        <v>4</v>
      </c>
      <c r="H372" s="2" t="s">
        <v>2</v>
      </c>
      <c r="I372" s="2" t="s">
        <v>827</v>
      </c>
      <c r="L372" s="13" t="s">
        <v>444</v>
      </c>
      <c r="M372" s="2" t="s">
        <v>828</v>
      </c>
      <c r="N372" s="13" t="s">
        <v>1523</v>
      </c>
      <c r="O372" s="13" t="s">
        <v>872</v>
      </c>
      <c r="P372" s="2" t="s">
        <v>1384</v>
      </c>
      <c r="R372" s="10">
        <v>8.5</v>
      </c>
      <c r="T372" s="20">
        <v>8</v>
      </c>
      <c r="U372" s="20">
        <v>13</v>
      </c>
      <c r="V372" s="20">
        <v>0</v>
      </c>
      <c r="W372" s="48">
        <f>T372+U372/20+V372/240</f>
        <v>8.65</v>
      </c>
      <c r="X372" s="48"/>
      <c r="Y372" s="24">
        <f>(W372*20)/R372</f>
        <v>20.352941176470587</v>
      </c>
      <c r="AD372" s="48"/>
      <c r="AH372" s="24"/>
      <c r="AM372" s="24">
        <f>Y372/12</f>
        <v>1.696078431372549</v>
      </c>
      <c r="AR372" s="37"/>
      <c r="BC372" s="7"/>
      <c r="BJ372" s="39"/>
      <c r="BK372" s="39"/>
      <c r="BL372" s="22"/>
      <c r="BM372" s="37"/>
      <c r="BN372" s="37"/>
      <c r="BO372" s="39"/>
      <c r="CB372">
        <f t="shared" si="258"/>
        <v>1368</v>
      </c>
      <c r="CC372" s="2" t="s">
        <v>828</v>
      </c>
    </row>
    <row r="373" spans="1:81" ht="12.75">
      <c r="A373" s="14"/>
      <c r="E373" s="13"/>
      <c r="F373" s="2"/>
      <c r="G373" s="2"/>
      <c r="M373" s="2"/>
      <c r="W373" s="48"/>
      <c r="X373" s="48"/>
      <c r="AD373" s="48"/>
      <c r="AH373" s="24"/>
      <c r="AM373" s="24"/>
      <c r="BC373" s="7"/>
      <c r="BJ373" s="39"/>
      <c r="BK373" s="39"/>
      <c r="BL373" s="22"/>
      <c r="BM373" s="37"/>
      <c r="BN373" s="37"/>
      <c r="BO373" s="39"/>
      <c r="CC373" s="2"/>
    </row>
    <row r="374" spans="1:81" ht="12.75">
      <c r="A374" s="14">
        <v>1368</v>
      </c>
      <c r="B374" s="13" t="s">
        <v>1168</v>
      </c>
      <c r="C374" s="13" t="s">
        <v>1355</v>
      </c>
      <c r="D374" s="13" t="s">
        <v>146</v>
      </c>
      <c r="E374" s="13" t="s">
        <v>154</v>
      </c>
      <c r="F374" s="2" t="s">
        <v>88</v>
      </c>
      <c r="G374" s="2">
        <v>1</v>
      </c>
      <c r="H374" s="2" t="s">
        <v>557</v>
      </c>
      <c r="I374" s="2" t="s">
        <v>629</v>
      </c>
      <c r="J374" s="10">
        <v>8</v>
      </c>
      <c r="K374" s="6">
        <v>4.125</v>
      </c>
      <c r="L374" s="13" t="s">
        <v>444</v>
      </c>
      <c r="M374" s="2" t="s">
        <v>572</v>
      </c>
      <c r="N374" s="13" t="s">
        <v>524</v>
      </c>
      <c r="O374" s="13" t="s">
        <v>1071</v>
      </c>
      <c r="P374" s="2" t="s">
        <v>1593</v>
      </c>
      <c r="Q374" s="10">
        <v>8</v>
      </c>
      <c r="T374" s="20">
        <v>396</v>
      </c>
      <c r="U374" s="20">
        <v>0</v>
      </c>
      <c r="V374" s="20">
        <v>0</v>
      </c>
      <c r="W374" s="48">
        <f aca="true" t="shared" si="259" ref="W374:W381">T374+U374/20+V374/240</f>
        <v>396</v>
      </c>
      <c r="X374" s="48">
        <f aca="true" t="shared" si="260" ref="X374:X381">W374/Q374</f>
        <v>49.5</v>
      </c>
      <c r="Z374" s="24">
        <f aca="true" t="shared" si="261" ref="Z374:Z381">X374/12</f>
        <v>4.125</v>
      </c>
      <c r="AH374" s="24">
        <f aca="true" t="shared" si="262" ref="AH374:AH381">Q374*Z374</f>
        <v>33</v>
      </c>
      <c r="AI374">
        <v>4</v>
      </c>
      <c r="AJ374">
        <v>2</v>
      </c>
      <c r="AK374">
        <v>6</v>
      </c>
      <c r="AL374" s="6">
        <f aca="true" t="shared" si="263" ref="AL374:AL381">1*Z374</f>
        <v>4.125</v>
      </c>
      <c r="AM374" s="24"/>
      <c r="BC374" s="6">
        <v>4.125</v>
      </c>
      <c r="BI374" s="48">
        <f aca="true" t="shared" si="264" ref="BI374:BI381">AL374+BH374</f>
        <v>4.125</v>
      </c>
      <c r="BJ374" s="39"/>
      <c r="BK374" s="39"/>
      <c r="BL374" s="22"/>
      <c r="BM374" s="37"/>
      <c r="BN374" s="37"/>
      <c r="BO374" s="39"/>
      <c r="BP374" s="48">
        <f aca="true" t="shared" si="265" ref="BP374:BP381">BQ374*Q374</f>
        <v>396</v>
      </c>
      <c r="BQ374" s="48">
        <f aca="true" t="shared" si="266" ref="BQ374:BQ381">(BI374+BN374/Q374)*12</f>
        <v>49.5</v>
      </c>
      <c r="CB374">
        <f aca="true" t="shared" si="267" ref="CB374:CB381">1*A374</f>
        <v>1368</v>
      </c>
      <c r="CC374" s="2" t="s">
        <v>572</v>
      </c>
    </row>
    <row r="375" spans="1:81" ht="12.75">
      <c r="A375" s="14">
        <v>1368</v>
      </c>
      <c r="B375" s="13" t="s">
        <v>1168</v>
      </c>
      <c r="C375" s="13" t="s">
        <v>1355</v>
      </c>
      <c r="D375" s="13" t="s">
        <v>146</v>
      </c>
      <c r="E375" s="13" t="s">
        <v>154</v>
      </c>
      <c r="F375" s="2" t="s">
        <v>94</v>
      </c>
      <c r="G375" s="2">
        <v>1</v>
      </c>
      <c r="H375" s="2" t="s">
        <v>912</v>
      </c>
      <c r="I375" s="2" t="s">
        <v>519</v>
      </c>
      <c r="J375" s="10">
        <v>1</v>
      </c>
      <c r="K375" s="6">
        <v>5.75</v>
      </c>
      <c r="L375" s="13" t="s">
        <v>444</v>
      </c>
      <c r="M375" s="2" t="s">
        <v>926</v>
      </c>
      <c r="N375" s="13" t="s">
        <v>998</v>
      </c>
      <c r="O375" s="13" t="s">
        <v>1071</v>
      </c>
      <c r="P375" s="2" t="s">
        <v>1601</v>
      </c>
      <c r="Q375" s="10">
        <v>1</v>
      </c>
      <c r="T375" s="20">
        <v>69</v>
      </c>
      <c r="U375" s="20">
        <v>0</v>
      </c>
      <c r="V375" s="20">
        <v>0</v>
      </c>
      <c r="W375" s="48">
        <f t="shared" si="259"/>
        <v>69</v>
      </c>
      <c r="X375" s="48">
        <f t="shared" si="260"/>
        <v>69</v>
      </c>
      <c r="Z375" s="24">
        <f t="shared" si="261"/>
        <v>5.75</v>
      </c>
      <c r="AA375">
        <v>69</v>
      </c>
      <c r="AB375">
        <v>0</v>
      </c>
      <c r="AC375">
        <v>0</v>
      </c>
      <c r="AD375" s="48">
        <f>AA375+AB375/20+AC375/240</f>
        <v>69</v>
      </c>
      <c r="AE375">
        <v>5</v>
      </c>
      <c r="AF375">
        <v>15</v>
      </c>
      <c r="AG375">
        <v>0</v>
      </c>
      <c r="AH375" s="24">
        <f t="shared" si="262"/>
        <v>5.75</v>
      </c>
      <c r="AI375">
        <v>5</v>
      </c>
      <c r="AJ375">
        <v>15</v>
      </c>
      <c r="AK375">
        <v>0</v>
      </c>
      <c r="AL375" s="6">
        <f t="shared" si="263"/>
        <v>5.75</v>
      </c>
      <c r="AM375" s="24"/>
      <c r="BC375" s="6">
        <v>5.75</v>
      </c>
      <c r="BI375" s="48">
        <f t="shared" si="264"/>
        <v>5.75</v>
      </c>
      <c r="BJ375" s="39"/>
      <c r="BK375" s="39"/>
      <c r="BL375" s="22"/>
      <c r="BM375" s="37"/>
      <c r="BN375" s="37"/>
      <c r="BO375" s="39"/>
      <c r="BP375" s="48">
        <f t="shared" si="265"/>
        <v>69</v>
      </c>
      <c r="BQ375" s="48">
        <f t="shared" si="266"/>
        <v>69</v>
      </c>
      <c r="CB375">
        <f t="shared" si="267"/>
        <v>1368</v>
      </c>
      <c r="CC375" s="2" t="s">
        <v>926</v>
      </c>
    </row>
    <row r="376" spans="1:81" ht="12.75">
      <c r="A376" s="14">
        <v>1368</v>
      </c>
      <c r="B376" s="13" t="s">
        <v>1168</v>
      </c>
      <c r="C376" s="13" t="s">
        <v>1355</v>
      </c>
      <c r="D376" s="13" t="s">
        <v>146</v>
      </c>
      <c r="E376" s="13" t="s">
        <v>154</v>
      </c>
      <c r="F376" s="2" t="s">
        <v>95</v>
      </c>
      <c r="G376" s="2">
        <v>1</v>
      </c>
      <c r="H376" s="2" t="s">
        <v>1652</v>
      </c>
      <c r="I376" s="2" t="s">
        <v>520</v>
      </c>
      <c r="J376" s="10">
        <v>1</v>
      </c>
      <c r="K376" s="6">
        <v>5.5</v>
      </c>
      <c r="L376" s="13" t="s">
        <v>444</v>
      </c>
      <c r="M376" s="2" t="s">
        <v>1659</v>
      </c>
      <c r="N376" s="13" t="s">
        <v>1638</v>
      </c>
      <c r="O376" s="13" t="s">
        <v>1071</v>
      </c>
      <c r="P376" s="2" t="s">
        <v>682</v>
      </c>
      <c r="Q376" s="10">
        <v>1</v>
      </c>
      <c r="T376" s="20">
        <v>66</v>
      </c>
      <c r="U376" s="20">
        <v>0</v>
      </c>
      <c r="V376" s="20">
        <v>0</v>
      </c>
      <c r="W376" s="48">
        <f t="shared" si="259"/>
        <v>66</v>
      </c>
      <c r="X376" s="48">
        <f t="shared" si="260"/>
        <v>66</v>
      </c>
      <c r="Z376" s="24">
        <f t="shared" si="261"/>
        <v>5.5</v>
      </c>
      <c r="AA376">
        <v>66</v>
      </c>
      <c r="AB376">
        <v>0</v>
      </c>
      <c r="AC376">
        <v>0</v>
      </c>
      <c r="AD376" s="48">
        <f>AA376+AB376/20+AC376/240</f>
        <v>66</v>
      </c>
      <c r="AE376">
        <v>5</v>
      </c>
      <c r="AF376">
        <v>10</v>
      </c>
      <c r="AG376">
        <v>0</v>
      </c>
      <c r="AH376" s="24">
        <f t="shared" si="262"/>
        <v>5.5</v>
      </c>
      <c r="AI376">
        <v>5</v>
      </c>
      <c r="AJ376">
        <v>10</v>
      </c>
      <c r="AK376">
        <v>0</v>
      </c>
      <c r="AL376" s="6">
        <f t="shared" si="263"/>
        <v>5.5</v>
      </c>
      <c r="AM376" s="24"/>
      <c r="AV376" s="6">
        <v>5.5</v>
      </c>
      <c r="BC376" s="7"/>
      <c r="BI376" s="48">
        <f t="shared" si="264"/>
        <v>5.5</v>
      </c>
      <c r="BJ376" s="39"/>
      <c r="BK376" s="39"/>
      <c r="BL376" s="22"/>
      <c r="BM376" s="37"/>
      <c r="BN376" s="37"/>
      <c r="BO376" s="39"/>
      <c r="BP376" s="48">
        <f t="shared" si="265"/>
        <v>66</v>
      </c>
      <c r="BQ376" s="48">
        <f t="shared" si="266"/>
        <v>66</v>
      </c>
      <c r="CB376">
        <f t="shared" si="267"/>
        <v>1368</v>
      </c>
      <c r="CC376" s="2" t="s">
        <v>1659</v>
      </c>
    </row>
    <row r="377" spans="1:81" ht="12.75">
      <c r="A377" s="14">
        <v>1368</v>
      </c>
      <c r="B377" s="13" t="s">
        <v>1168</v>
      </c>
      <c r="C377" s="13" t="s">
        <v>1355</v>
      </c>
      <c r="D377" s="13" t="s">
        <v>146</v>
      </c>
      <c r="E377" s="13" t="s">
        <v>154</v>
      </c>
      <c r="F377" s="2" t="s">
        <v>96</v>
      </c>
      <c r="G377" s="2">
        <v>1</v>
      </c>
      <c r="H377" s="2" t="s">
        <v>557</v>
      </c>
      <c r="I377" s="2" t="s">
        <v>625</v>
      </c>
      <c r="J377" s="10">
        <f>4/3</f>
        <v>1.3333333333333333</v>
      </c>
      <c r="K377" s="6">
        <v>3.6</v>
      </c>
      <c r="L377" s="13" t="s">
        <v>444</v>
      </c>
      <c r="M377" s="2" t="s">
        <v>572</v>
      </c>
      <c r="N377" s="13" t="s">
        <v>524</v>
      </c>
      <c r="O377" s="13" t="s">
        <v>1071</v>
      </c>
      <c r="P377" s="2" t="s">
        <v>682</v>
      </c>
      <c r="Q377" s="10">
        <f>4/3</f>
        <v>1.3333333333333333</v>
      </c>
      <c r="T377" s="20">
        <v>57</v>
      </c>
      <c r="U377" s="20">
        <v>12</v>
      </c>
      <c r="V377" s="20">
        <v>0</v>
      </c>
      <c r="W377" s="48">
        <f t="shared" si="259"/>
        <v>57.6</v>
      </c>
      <c r="X377" s="48">
        <f t="shared" si="260"/>
        <v>43.2</v>
      </c>
      <c r="Z377" s="24">
        <f t="shared" si="261"/>
        <v>3.6</v>
      </c>
      <c r="AH377" s="24">
        <f t="shared" si="262"/>
        <v>4.8</v>
      </c>
      <c r="AI377">
        <v>3</v>
      </c>
      <c r="AJ377">
        <v>12</v>
      </c>
      <c r="AK377">
        <v>0</v>
      </c>
      <c r="AL377" s="6">
        <f t="shared" si="263"/>
        <v>3.6</v>
      </c>
      <c r="AM377" s="24"/>
      <c r="AV377" s="6">
        <v>3.6</v>
      </c>
      <c r="BC377" s="7"/>
      <c r="BI377" s="48">
        <f t="shared" si="264"/>
        <v>3.6</v>
      </c>
      <c r="BJ377" s="39"/>
      <c r="BK377" s="39"/>
      <c r="BL377" s="22"/>
      <c r="BM377" s="37"/>
      <c r="BN377" s="37"/>
      <c r="BO377" s="39"/>
      <c r="BP377" s="48">
        <f t="shared" si="265"/>
        <v>57.6</v>
      </c>
      <c r="BQ377" s="48">
        <f t="shared" si="266"/>
        <v>43.2</v>
      </c>
      <c r="CB377">
        <f t="shared" si="267"/>
        <v>1368</v>
      </c>
      <c r="CC377" s="2" t="s">
        <v>572</v>
      </c>
    </row>
    <row r="378" spans="1:81" ht="12.75">
      <c r="A378" s="14">
        <v>1368</v>
      </c>
      <c r="B378" s="13" t="s">
        <v>1168</v>
      </c>
      <c r="C378" s="13" t="s">
        <v>1355</v>
      </c>
      <c r="D378" s="13" t="s">
        <v>146</v>
      </c>
      <c r="E378" s="13" t="s">
        <v>154</v>
      </c>
      <c r="F378" s="2" t="s">
        <v>97</v>
      </c>
      <c r="G378" s="2">
        <v>1</v>
      </c>
      <c r="H378" s="2" t="s">
        <v>557</v>
      </c>
      <c r="I378" s="2" t="s">
        <v>622</v>
      </c>
      <c r="J378" s="10">
        <v>1</v>
      </c>
      <c r="K378" s="6">
        <v>3.5</v>
      </c>
      <c r="L378" s="13" t="s">
        <v>444</v>
      </c>
      <c r="M378" s="2" t="s">
        <v>572</v>
      </c>
      <c r="N378" s="13" t="s">
        <v>524</v>
      </c>
      <c r="O378" s="13" t="s">
        <v>1071</v>
      </c>
      <c r="P378" s="2" t="s">
        <v>676</v>
      </c>
      <c r="Q378" s="10">
        <v>1</v>
      </c>
      <c r="T378" s="20">
        <v>42</v>
      </c>
      <c r="U378" s="20">
        <v>0</v>
      </c>
      <c r="V378" s="20">
        <v>0</v>
      </c>
      <c r="W378" s="48">
        <f t="shared" si="259"/>
        <v>42</v>
      </c>
      <c r="X378" s="48">
        <f t="shared" si="260"/>
        <v>42</v>
      </c>
      <c r="Z378" s="24">
        <f t="shared" si="261"/>
        <v>3.5</v>
      </c>
      <c r="AA378">
        <v>42</v>
      </c>
      <c r="AB378">
        <v>0</v>
      </c>
      <c r="AC378">
        <v>0</v>
      </c>
      <c r="AD378" s="48">
        <f>AA378+AB378/20+AC378/240</f>
        <v>42</v>
      </c>
      <c r="AE378">
        <v>3</v>
      </c>
      <c r="AF378">
        <v>10</v>
      </c>
      <c r="AG378">
        <v>0</v>
      </c>
      <c r="AH378" s="24">
        <f t="shared" si="262"/>
        <v>3.5</v>
      </c>
      <c r="AI378">
        <v>3</v>
      </c>
      <c r="AJ378">
        <v>10</v>
      </c>
      <c r="AK378">
        <v>0</v>
      </c>
      <c r="AL378" s="6">
        <f t="shared" si="263"/>
        <v>3.5</v>
      </c>
      <c r="AM378" s="24"/>
      <c r="AV378" s="6">
        <v>3.5</v>
      </c>
      <c r="BC378" s="7"/>
      <c r="BI378" s="48">
        <f t="shared" si="264"/>
        <v>3.5</v>
      </c>
      <c r="BJ378" s="39"/>
      <c r="BK378" s="39"/>
      <c r="BL378" s="22"/>
      <c r="BM378" s="37"/>
      <c r="BN378" s="37"/>
      <c r="BO378" s="39"/>
      <c r="BP378" s="48">
        <f t="shared" si="265"/>
        <v>42</v>
      </c>
      <c r="BQ378" s="48">
        <f t="shared" si="266"/>
        <v>42</v>
      </c>
      <c r="CB378">
        <f t="shared" si="267"/>
        <v>1368</v>
      </c>
      <c r="CC378" s="2" t="s">
        <v>572</v>
      </c>
    </row>
    <row r="379" spans="1:81" ht="12.75">
      <c r="A379" s="14">
        <v>1368</v>
      </c>
      <c r="B379" s="13" t="s">
        <v>1168</v>
      </c>
      <c r="C379" s="13" t="s">
        <v>1355</v>
      </c>
      <c r="D379" s="13" t="s">
        <v>146</v>
      </c>
      <c r="E379" s="13" t="s">
        <v>154</v>
      </c>
      <c r="F379" s="2" t="s">
        <v>98</v>
      </c>
      <c r="G379" s="2">
        <v>1</v>
      </c>
      <c r="H379" s="2" t="s">
        <v>912</v>
      </c>
      <c r="I379" s="2" t="s">
        <v>946</v>
      </c>
      <c r="J379" s="10">
        <v>2</v>
      </c>
      <c r="K379" s="6">
        <v>3.4</v>
      </c>
      <c r="L379" s="13" t="s">
        <v>444</v>
      </c>
      <c r="M379" s="2" t="s">
        <v>940</v>
      </c>
      <c r="N379" s="13" t="s">
        <v>1001</v>
      </c>
      <c r="O379" s="13" t="s">
        <v>1424</v>
      </c>
      <c r="P379" s="2" t="s">
        <v>1408</v>
      </c>
      <c r="Q379" s="10">
        <v>2</v>
      </c>
      <c r="T379" s="20">
        <v>81</v>
      </c>
      <c r="U379" s="20">
        <v>12</v>
      </c>
      <c r="V379" s="20">
        <v>0</v>
      </c>
      <c r="W379" s="48">
        <f t="shared" si="259"/>
        <v>81.6</v>
      </c>
      <c r="X379" s="48">
        <f t="shared" si="260"/>
        <v>40.8</v>
      </c>
      <c r="Z379" s="24">
        <f t="shared" si="261"/>
        <v>3.4</v>
      </c>
      <c r="AH379" s="24">
        <f t="shared" si="262"/>
        <v>6.8</v>
      </c>
      <c r="AI379">
        <v>3</v>
      </c>
      <c r="AJ379">
        <v>8</v>
      </c>
      <c r="AK379">
        <v>0</v>
      </c>
      <c r="AL379" s="6">
        <f t="shared" si="263"/>
        <v>3.4</v>
      </c>
      <c r="AM379" s="24"/>
      <c r="AZ379" s="6">
        <v>3.4</v>
      </c>
      <c r="BC379" s="7"/>
      <c r="BI379" s="48">
        <f t="shared" si="264"/>
        <v>3.4</v>
      </c>
      <c r="BJ379" s="39"/>
      <c r="BK379" s="39"/>
      <c r="BL379" s="22"/>
      <c r="BM379" s="37"/>
      <c r="BN379" s="37"/>
      <c r="BO379" s="39"/>
      <c r="BP379" s="48">
        <f t="shared" si="265"/>
        <v>81.6</v>
      </c>
      <c r="BQ379" s="48">
        <f t="shared" si="266"/>
        <v>40.8</v>
      </c>
      <c r="CB379">
        <f t="shared" si="267"/>
        <v>1368</v>
      </c>
      <c r="CC379" s="2" t="s">
        <v>940</v>
      </c>
    </row>
    <row r="380" spans="1:81" ht="12.75">
      <c r="A380" s="14">
        <v>1368</v>
      </c>
      <c r="B380" s="13" t="s">
        <v>1168</v>
      </c>
      <c r="C380" s="13" t="s">
        <v>1355</v>
      </c>
      <c r="D380" s="13" t="s">
        <v>146</v>
      </c>
      <c r="E380" s="13" t="s">
        <v>154</v>
      </c>
      <c r="F380" s="2" t="s">
        <v>99</v>
      </c>
      <c r="G380" s="2">
        <v>1</v>
      </c>
      <c r="H380" s="2" t="s">
        <v>1082</v>
      </c>
      <c r="I380" s="2" t="s">
        <v>507</v>
      </c>
      <c r="J380" s="10">
        <v>2</v>
      </c>
      <c r="K380" s="6">
        <v>3.2</v>
      </c>
      <c r="L380" s="13" t="s">
        <v>444</v>
      </c>
      <c r="M380" s="2" t="s">
        <v>1084</v>
      </c>
      <c r="N380" s="13" t="s">
        <v>1104</v>
      </c>
      <c r="O380" s="13" t="s">
        <v>470</v>
      </c>
      <c r="P380" s="2" t="s">
        <v>1408</v>
      </c>
      <c r="Q380" s="10">
        <v>2</v>
      </c>
      <c r="T380" s="20">
        <v>76</v>
      </c>
      <c r="U380" s="20">
        <v>16</v>
      </c>
      <c r="V380" s="20">
        <v>0</v>
      </c>
      <c r="W380" s="48">
        <f t="shared" si="259"/>
        <v>76.8</v>
      </c>
      <c r="X380" s="48">
        <f t="shared" si="260"/>
        <v>38.4</v>
      </c>
      <c r="Z380" s="24">
        <f t="shared" si="261"/>
        <v>3.1999999999999997</v>
      </c>
      <c r="AH380" s="24">
        <f t="shared" si="262"/>
        <v>6.3999999999999995</v>
      </c>
      <c r="AI380">
        <v>3</v>
      </c>
      <c r="AJ380">
        <v>4</v>
      </c>
      <c r="AK380">
        <v>0</v>
      </c>
      <c r="AL380" s="6">
        <f t="shared" si="263"/>
        <v>3.1999999999999997</v>
      </c>
      <c r="AM380" s="24"/>
      <c r="AZ380" s="6">
        <v>3.2</v>
      </c>
      <c r="BC380" s="7"/>
      <c r="BI380" s="48">
        <f t="shared" si="264"/>
        <v>3.1999999999999997</v>
      </c>
      <c r="BJ380" s="39"/>
      <c r="BK380" s="39"/>
      <c r="BL380" s="22"/>
      <c r="BM380" s="37"/>
      <c r="BN380" s="37"/>
      <c r="BO380" s="39"/>
      <c r="BP380" s="48">
        <f t="shared" si="265"/>
        <v>76.8</v>
      </c>
      <c r="BQ380" s="48">
        <f t="shared" si="266"/>
        <v>38.4</v>
      </c>
      <c r="CB380">
        <f t="shared" si="267"/>
        <v>1368</v>
      </c>
      <c r="CC380" s="2" t="s">
        <v>1084</v>
      </c>
    </row>
    <row r="381" spans="1:81" ht="12.75">
      <c r="A381" s="14">
        <v>1368</v>
      </c>
      <c r="B381" s="13" t="s">
        <v>1168</v>
      </c>
      <c r="C381" s="13" t="s">
        <v>1355</v>
      </c>
      <c r="D381" s="13" t="s">
        <v>146</v>
      </c>
      <c r="E381" s="13" t="s">
        <v>154</v>
      </c>
      <c r="F381" s="2" t="s">
        <v>100</v>
      </c>
      <c r="G381" s="2">
        <v>1</v>
      </c>
      <c r="H381" s="2" t="s">
        <v>912</v>
      </c>
      <c r="I381" s="2" t="s">
        <v>947</v>
      </c>
      <c r="J381" s="10">
        <v>2</v>
      </c>
      <c r="K381" s="6">
        <v>2.85</v>
      </c>
      <c r="L381" s="13" t="s">
        <v>444</v>
      </c>
      <c r="M381" s="2" t="s">
        <v>940</v>
      </c>
      <c r="N381" s="13" t="s">
        <v>1001</v>
      </c>
      <c r="O381" s="13" t="s">
        <v>1424</v>
      </c>
      <c r="P381" s="2" t="s">
        <v>1580</v>
      </c>
      <c r="Q381" s="10">
        <v>2</v>
      </c>
      <c r="T381" s="20">
        <v>68</v>
      </c>
      <c r="U381" s="20">
        <v>8</v>
      </c>
      <c r="V381" s="20">
        <v>0</v>
      </c>
      <c r="W381" s="48">
        <f t="shared" si="259"/>
        <v>68.4</v>
      </c>
      <c r="X381" s="48">
        <f t="shared" si="260"/>
        <v>34.2</v>
      </c>
      <c r="Z381" s="24">
        <f t="shared" si="261"/>
        <v>2.85</v>
      </c>
      <c r="AH381" s="24">
        <f t="shared" si="262"/>
        <v>5.7</v>
      </c>
      <c r="AI381">
        <v>2</v>
      </c>
      <c r="AJ381">
        <v>17</v>
      </c>
      <c r="AK381">
        <v>0</v>
      </c>
      <c r="AL381" s="6">
        <f t="shared" si="263"/>
        <v>2.85</v>
      </c>
      <c r="AM381" s="24"/>
      <c r="BC381" s="6">
        <v>2.85</v>
      </c>
      <c r="BI381" s="48">
        <f t="shared" si="264"/>
        <v>2.85</v>
      </c>
      <c r="BJ381" s="39"/>
      <c r="BK381" s="39"/>
      <c r="BL381" s="22"/>
      <c r="BM381" s="37"/>
      <c r="BN381" s="37"/>
      <c r="BO381" s="39"/>
      <c r="BP381" s="48">
        <f t="shared" si="265"/>
        <v>68.4</v>
      </c>
      <c r="BQ381" s="48">
        <f t="shared" si="266"/>
        <v>34.2</v>
      </c>
      <c r="CB381">
        <f t="shared" si="267"/>
        <v>1368</v>
      </c>
      <c r="CC381" s="2" t="s">
        <v>940</v>
      </c>
    </row>
    <row r="382" spans="1:81" ht="12.75">
      <c r="A382" s="14"/>
      <c r="E382" s="13"/>
      <c r="F382" s="2"/>
      <c r="G382" s="2"/>
      <c r="M382" s="2"/>
      <c r="AM382" s="24"/>
      <c r="BC382" s="7"/>
      <c r="BI382" s="48"/>
      <c r="BJ382" s="39"/>
      <c r="BK382" s="39"/>
      <c r="BL382" s="22"/>
      <c r="BM382" s="37"/>
      <c r="BN382" s="37"/>
      <c r="BO382" s="39"/>
      <c r="CC382" s="2"/>
    </row>
    <row r="383" spans="1:81" ht="12.75">
      <c r="A383" s="14">
        <v>1368</v>
      </c>
      <c r="B383" s="13" t="s">
        <v>1168</v>
      </c>
      <c r="C383" s="13" t="s">
        <v>1355</v>
      </c>
      <c r="D383" s="13" t="s">
        <v>146</v>
      </c>
      <c r="E383" s="13" t="s">
        <v>154</v>
      </c>
      <c r="F383" s="2" t="s">
        <v>101</v>
      </c>
      <c r="G383" s="2">
        <v>2</v>
      </c>
      <c r="H383" s="2" t="s">
        <v>714</v>
      </c>
      <c r="I383" s="2" t="s">
        <v>723</v>
      </c>
      <c r="J383" s="10">
        <v>2</v>
      </c>
      <c r="K383" s="6">
        <v>2.5</v>
      </c>
      <c r="L383" s="13" t="s">
        <v>444</v>
      </c>
      <c r="M383" s="2" t="s">
        <v>717</v>
      </c>
      <c r="N383" s="13" t="s">
        <v>669</v>
      </c>
      <c r="O383" s="13" t="s">
        <v>1071</v>
      </c>
      <c r="P383" s="2" t="s">
        <v>1580</v>
      </c>
      <c r="Q383" s="10">
        <v>2</v>
      </c>
      <c r="T383" s="20">
        <v>60</v>
      </c>
      <c r="U383" s="20">
        <v>0</v>
      </c>
      <c r="V383" s="20">
        <v>0</v>
      </c>
      <c r="W383" s="48">
        <f aca="true" t="shared" si="268" ref="W383:W388">T383+U383/20+V383/240</f>
        <v>60</v>
      </c>
      <c r="X383" s="48">
        <f aca="true" t="shared" si="269" ref="X383:X388">W383/Q383</f>
        <v>30</v>
      </c>
      <c r="Z383" s="24">
        <f aca="true" t="shared" si="270" ref="Z383:Z388">X383/12</f>
        <v>2.5</v>
      </c>
      <c r="AA383">
        <v>30</v>
      </c>
      <c r="AB383">
        <v>0</v>
      </c>
      <c r="AC383">
        <v>0</v>
      </c>
      <c r="AD383" s="48">
        <f>AA383+AB383/20+AC383/240</f>
        <v>30</v>
      </c>
      <c r="AH383" s="24">
        <f aca="true" t="shared" si="271" ref="AH383:AH388">Q383*Z383</f>
        <v>5</v>
      </c>
      <c r="AI383">
        <v>2</v>
      </c>
      <c r="AJ383">
        <v>10</v>
      </c>
      <c r="AK383">
        <v>0</v>
      </c>
      <c r="AL383" s="6">
        <f aca="true" t="shared" si="272" ref="AL383:AL388">1*Z383</f>
        <v>2.5</v>
      </c>
      <c r="BC383" s="6">
        <v>2.5</v>
      </c>
      <c r="BI383" s="48">
        <f aca="true" t="shared" si="273" ref="BI383:BI388">AL383+BH383</f>
        <v>2.5</v>
      </c>
      <c r="BJ383" s="39"/>
      <c r="BK383" s="39"/>
      <c r="BL383" s="22"/>
      <c r="BM383" s="37"/>
      <c r="BN383" s="37"/>
      <c r="BO383" s="39"/>
      <c r="BP383" s="48">
        <f aca="true" t="shared" si="274" ref="BP383:BP388">BQ383*Q383</f>
        <v>60</v>
      </c>
      <c r="BQ383" s="48">
        <f aca="true" t="shared" si="275" ref="BQ383:BQ388">(BI383+BN383/Q383)*12</f>
        <v>30</v>
      </c>
      <c r="CB383">
        <f aca="true" t="shared" si="276" ref="CB383:CB388">1*A383</f>
        <v>1368</v>
      </c>
      <c r="CC383" s="2" t="s">
        <v>717</v>
      </c>
    </row>
    <row r="384" spans="1:81" ht="12.75">
      <c r="A384" s="14">
        <v>1368</v>
      </c>
      <c r="B384" s="13" t="s">
        <v>1168</v>
      </c>
      <c r="C384" s="13" t="s">
        <v>1355</v>
      </c>
      <c r="D384" s="13" t="s">
        <v>146</v>
      </c>
      <c r="E384" s="13" t="s">
        <v>154</v>
      </c>
      <c r="F384" s="2" t="s">
        <v>89</v>
      </c>
      <c r="G384" s="2">
        <v>2</v>
      </c>
      <c r="H384" s="2" t="s">
        <v>739</v>
      </c>
      <c r="I384" s="2" t="s">
        <v>749</v>
      </c>
      <c r="J384" s="10">
        <v>5</v>
      </c>
      <c r="K384" s="6">
        <v>1.75</v>
      </c>
      <c r="L384" s="13" t="s">
        <v>444</v>
      </c>
      <c r="M384" s="2" t="s">
        <v>742</v>
      </c>
      <c r="N384" s="13" t="s">
        <v>752</v>
      </c>
      <c r="O384" s="13" t="s">
        <v>1424</v>
      </c>
      <c r="P384" s="2" t="s">
        <v>880</v>
      </c>
      <c r="Q384" s="10">
        <v>5</v>
      </c>
      <c r="T384" s="20">
        <v>105</v>
      </c>
      <c r="U384" s="20">
        <v>0</v>
      </c>
      <c r="V384" s="20">
        <v>0</v>
      </c>
      <c r="W384" s="48">
        <f t="shared" si="268"/>
        <v>105</v>
      </c>
      <c r="X384" s="48">
        <f t="shared" si="269"/>
        <v>21</v>
      </c>
      <c r="Z384" s="24">
        <f t="shared" si="270"/>
        <v>1.75</v>
      </c>
      <c r="AA384">
        <v>21</v>
      </c>
      <c r="AB384">
        <v>0</v>
      </c>
      <c r="AC384">
        <v>0</v>
      </c>
      <c r="AD384" s="48">
        <f>AA384+AB384/20+AC384/240</f>
        <v>21</v>
      </c>
      <c r="AH384" s="24">
        <f t="shared" si="271"/>
        <v>8.75</v>
      </c>
      <c r="AI384">
        <v>1</v>
      </c>
      <c r="AJ384">
        <v>15</v>
      </c>
      <c r="AK384">
        <v>0</v>
      </c>
      <c r="AL384" s="6">
        <f t="shared" si="272"/>
        <v>1.75</v>
      </c>
      <c r="BC384" s="6">
        <v>1.75</v>
      </c>
      <c r="BI384" s="48">
        <f t="shared" si="273"/>
        <v>1.75</v>
      </c>
      <c r="BJ384" s="39"/>
      <c r="BK384" s="39"/>
      <c r="BL384" s="22"/>
      <c r="BM384" s="37"/>
      <c r="BN384" s="37"/>
      <c r="BO384" s="39"/>
      <c r="BP384" s="48">
        <f t="shared" si="274"/>
        <v>105</v>
      </c>
      <c r="BQ384" s="48">
        <f t="shared" si="275"/>
        <v>21</v>
      </c>
      <c r="CB384">
        <f t="shared" si="276"/>
        <v>1368</v>
      </c>
      <c r="CC384" s="2" t="s">
        <v>742</v>
      </c>
    </row>
    <row r="385" spans="1:82" ht="12.75">
      <c r="A385" s="14">
        <v>1368</v>
      </c>
      <c r="B385" s="13" t="s">
        <v>1168</v>
      </c>
      <c r="C385" s="13" t="s">
        <v>1355</v>
      </c>
      <c r="D385" s="13" t="s">
        <v>146</v>
      </c>
      <c r="E385" s="13" t="s">
        <v>154</v>
      </c>
      <c r="F385" s="2" t="s">
        <v>90</v>
      </c>
      <c r="G385" s="2">
        <v>2</v>
      </c>
      <c r="H385" s="2" t="s">
        <v>557</v>
      </c>
      <c r="I385" s="2" t="s">
        <v>626</v>
      </c>
      <c r="J385" s="10">
        <v>0.5</v>
      </c>
      <c r="K385" s="6">
        <v>3.25</v>
      </c>
      <c r="L385" s="13" t="s">
        <v>444</v>
      </c>
      <c r="M385" s="2" t="s">
        <v>565</v>
      </c>
      <c r="N385" s="13" t="s">
        <v>526</v>
      </c>
      <c r="O385" s="13" t="s">
        <v>2</v>
      </c>
      <c r="P385" s="2" t="s">
        <v>1291</v>
      </c>
      <c r="Q385" s="10">
        <v>0.5</v>
      </c>
      <c r="T385" s="20">
        <v>19</v>
      </c>
      <c r="U385" s="20">
        <v>10</v>
      </c>
      <c r="V385" s="20">
        <v>0</v>
      </c>
      <c r="W385" s="48">
        <f t="shared" si="268"/>
        <v>19.5</v>
      </c>
      <c r="X385" s="48">
        <f t="shared" si="269"/>
        <v>39</v>
      </c>
      <c r="Z385" s="24">
        <f t="shared" si="270"/>
        <v>3.25</v>
      </c>
      <c r="AD385" s="48"/>
      <c r="AE385">
        <v>1</v>
      </c>
      <c r="AF385">
        <v>12</v>
      </c>
      <c r="AG385">
        <v>6</v>
      </c>
      <c r="AH385" s="24">
        <f t="shared" si="271"/>
        <v>1.625</v>
      </c>
      <c r="AL385" s="6">
        <f t="shared" si="272"/>
        <v>3.25</v>
      </c>
      <c r="BC385" s="6">
        <v>3.25</v>
      </c>
      <c r="BI385" s="48">
        <f t="shared" si="273"/>
        <v>3.25</v>
      </c>
      <c r="BJ385" s="39"/>
      <c r="BK385" s="39"/>
      <c r="BL385" s="22"/>
      <c r="BM385" s="37"/>
      <c r="BN385" s="37"/>
      <c r="BO385" s="39"/>
      <c r="BP385" s="48">
        <f t="shared" si="274"/>
        <v>19.5</v>
      </c>
      <c r="BQ385" s="48">
        <f t="shared" si="275"/>
        <v>39</v>
      </c>
      <c r="CB385">
        <f t="shared" si="276"/>
        <v>1368</v>
      </c>
      <c r="CC385" s="2" t="s">
        <v>565</v>
      </c>
      <c r="CD385" t="s">
        <v>62</v>
      </c>
    </row>
    <row r="386" spans="1:81" ht="12.75">
      <c r="A386" s="14">
        <v>1368</v>
      </c>
      <c r="B386" s="13" t="s">
        <v>1168</v>
      </c>
      <c r="C386" s="13" t="s">
        <v>1355</v>
      </c>
      <c r="D386" s="13" t="s">
        <v>146</v>
      </c>
      <c r="E386" s="13" t="s">
        <v>154</v>
      </c>
      <c r="F386" s="2" t="s">
        <v>91</v>
      </c>
      <c r="G386" s="2">
        <v>2</v>
      </c>
      <c r="H386" s="2" t="s">
        <v>739</v>
      </c>
      <c r="I386" s="2" t="s">
        <v>746</v>
      </c>
      <c r="J386" s="10">
        <v>1</v>
      </c>
      <c r="K386" s="6">
        <v>1.75</v>
      </c>
      <c r="L386" s="13" t="s">
        <v>444</v>
      </c>
      <c r="M386" s="2" t="s">
        <v>742</v>
      </c>
      <c r="N386" s="13" t="s">
        <v>752</v>
      </c>
      <c r="O386" s="13" t="s">
        <v>1424</v>
      </c>
      <c r="P386" s="2" t="s">
        <v>1561</v>
      </c>
      <c r="Q386" s="10">
        <v>1</v>
      </c>
      <c r="T386" s="20">
        <v>21</v>
      </c>
      <c r="U386" s="20">
        <v>0</v>
      </c>
      <c r="V386" s="20">
        <v>0</v>
      </c>
      <c r="W386" s="48">
        <f t="shared" si="268"/>
        <v>21</v>
      </c>
      <c r="X386" s="48">
        <f t="shared" si="269"/>
        <v>21</v>
      </c>
      <c r="Z386" s="24">
        <f t="shared" si="270"/>
        <v>1.75</v>
      </c>
      <c r="AA386">
        <v>21</v>
      </c>
      <c r="AB386">
        <v>0</v>
      </c>
      <c r="AC386">
        <v>0</v>
      </c>
      <c r="AD386" s="48">
        <f>AA386+AB386/20+AC386/240</f>
        <v>21</v>
      </c>
      <c r="AE386">
        <v>1</v>
      </c>
      <c r="AF386">
        <v>15</v>
      </c>
      <c r="AG386">
        <v>0</v>
      </c>
      <c r="AH386" s="24">
        <f t="shared" si="271"/>
        <v>1.75</v>
      </c>
      <c r="AI386">
        <v>1</v>
      </c>
      <c r="AJ386">
        <v>15</v>
      </c>
      <c r="AK386">
        <v>0</v>
      </c>
      <c r="AL386" s="6">
        <f t="shared" si="272"/>
        <v>1.75</v>
      </c>
      <c r="BC386" s="6">
        <v>1.75</v>
      </c>
      <c r="BI386" s="48">
        <f t="shared" si="273"/>
        <v>1.75</v>
      </c>
      <c r="BJ386" s="39"/>
      <c r="BK386" s="39"/>
      <c r="BL386" s="22"/>
      <c r="BM386" s="37"/>
      <c r="BN386" s="37"/>
      <c r="BO386" s="39"/>
      <c r="BP386" s="48">
        <f t="shared" si="274"/>
        <v>21</v>
      </c>
      <c r="BQ386" s="48">
        <f t="shared" si="275"/>
        <v>21</v>
      </c>
      <c r="CB386">
        <f t="shared" si="276"/>
        <v>1368</v>
      </c>
      <c r="CC386" s="2" t="s">
        <v>742</v>
      </c>
    </row>
    <row r="387" spans="1:81" ht="12.75">
      <c r="A387" s="14">
        <v>1368</v>
      </c>
      <c r="B387" s="13" t="s">
        <v>1168</v>
      </c>
      <c r="C387" s="13" t="s">
        <v>1355</v>
      </c>
      <c r="D387" s="13" t="s">
        <v>146</v>
      </c>
      <c r="E387" s="13" t="s">
        <v>154</v>
      </c>
      <c r="F387" s="2" t="s">
        <v>92</v>
      </c>
      <c r="G387" s="2">
        <v>2</v>
      </c>
      <c r="H387" s="2" t="s">
        <v>739</v>
      </c>
      <c r="I387" s="2" t="s">
        <v>746</v>
      </c>
      <c r="J387" s="10">
        <v>1</v>
      </c>
      <c r="K387" s="6">
        <v>1.7</v>
      </c>
      <c r="L387" s="13" t="s">
        <v>444</v>
      </c>
      <c r="M387" s="2" t="s">
        <v>742</v>
      </c>
      <c r="N387" s="13" t="s">
        <v>752</v>
      </c>
      <c r="O387" s="13" t="s">
        <v>1424</v>
      </c>
      <c r="P387" s="2" t="s">
        <v>1565</v>
      </c>
      <c r="Q387" s="10">
        <v>1</v>
      </c>
      <c r="T387" s="20">
        <v>20</v>
      </c>
      <c r="U387" s="20">
        <v>8</v>
      </c>
      <c r="V387" s="20">
        <v>0</v>
      </c>
      <c r="W387" s="48">
        <f t="shared" si="268"/>
        <v>20.4</v>
      </c>
      <c r="X387" s="48">
        <f t="shared" si="269"/>
        <v>20.4</v>
      </c>
      <c r="Z387" s="24">
        <f t="shared" si="270"/>
        <v>1.7</v>
      </c>
      <c r="AA387">
        <v>20</v>
      </c>
      <c r="AB387">
        <v>8</v>
      </c>
      <c r="AC387">
        <v>0</v>
      </c>
      <c r="AD387" s="48">
        <f>AA387+AB387/20+AC387/240</f>
        <v>20.4</v>
      </c>
      <c r="AE387">
        <v>1</v>
      </c>
      <c r="AF387">
        <v>14</v>
      </c>
      <c r="AG387">
        <v>0</v>
      </c>
      <c r="AH387" s="24">
        <f t="shared" si="271"/>
        <v>1.7</v>
      </c>
      <c r="AI387">
        <v>1</v>
      </c>
      <c r="AJ387">
        <v>14</v>
      </c>
      <c r="AK387">
        <v>0</v>
      </c>
      <c r="AL387" s="6">
        <f t="shared" si="272"/>
        <v>1.7</v>
      </c>
      <c r="BC387" s="6">
        <v>1.7</v>
      </c>
      <c r="BI387" s="48">
        <f t="shared" si="273"/>
        <v>1.7</v>
      </c>
      <c r="BJ387" s="39"/>
      <c r="BK387" s="39"/>
      <c r="BL387" s="22"/>
      <c r="BM387" s="37"/>
      <c r="BN387" s="37"/>
      <c r="BO387" s="39"/>
      <c r="BP387" s="48">
        <f t="shared" si="274"/>
        <v>20.4</v>
      </c>
      <c r="BQ387" s="48">
        <f t="shared" si="275"/>
        <v>20.4</v>
      </c>
      <c r="CB387">
        <f t="shared" si="276"/>
        <v>1368</v>
      </c>
      <c r="CC387" s="2" t="s">
        <v>742</v>
      </c>
    </row>
    <row r="388" spans="1:81" ht="12.75">
      <c r="A388" s="14">
        <v>1368</v>
      </c>
      <c r="B388" s="13" t="s">
        <v>1168</v>
      </c>
      <c r="C388" s="13" t="s">
        <v>1355</v>
      </c>
      <c r="D388" s="13" t="s">
        <v>146</v>
      </c>
      <c r="E388" s="13" t="s">
        <v>154</v>
      </c>
      <c r="F388" s="2" t="s">
        <v>93</v>
      </c>
      <c r="G388" s="2">
        <v>2</v>
      </c>
      <c r="H388" s="2" t="s">
        <v>739</v>
      </c>
      <c r="I388" s="2" t="s">
        <v>747</v>
      </c>
      <c r="J388" s="10">
        <v>0.5</v>
      </c>
      <c r="K388" s="6">
        <v>1.6</v>
      </c>
      <c r="L388" s="13" t="s">
        <v>444</v>
      </c>
      <c r="M388" s="2" t="s">
        <v>742</v>
      </c>
      <c r="N388" s="13" t="s">
        <v>752</v>
      </c>
      <c r="O388" s="13" t="s">
        <v>1424</v>
      </c>
      <c r="P388" s="2" t="s">
        <v>970</v>
      </c>
      <c r="Q388" s="10">
        <v>0.5</v>
      </c>
      <c r="T388" s="20">
        <v>9</v>
      </c>
      <c r="U388" s="20">
        <v>12</v>
      </c>
      <c r="V388" s="20">
        <v>0</v>
      </c>
      <c r="W388" s="48">
        <f t="shared" si="268"/>
        <v>9.6</v>
      </c>
      <c r="X388" s="48">
        <f t="shared" si="269"/>
        <v>19.2</v>
      </c>
      <c r="Z388" s="24">
        <f t="shared" si="270"/>
        <v>1.5999999999999999</v>
      </c>
      <c r="AA388">
        <v>19</v>
      </c>
      <c r="AB388">
        <v>4</v>
      </c>
      <c r="AC388">
        <v>0</v>
      </c>
      <c r="AD388" s="48">
        <f>AA388+AB388/20+AC388/240</f>
        <v>19.2</v>
      </c>
      <c r="AF388">
        <v>16</v>
      </c>
      <c r="AG388">
        <v>0</v>
      </c>
      <c r="AH388" s="24">
        <f t="shared" si="271"/>
        <v>0.7999999999999999</v>
      </c>
      <c r="AI388">
        <v>1</v>
      </c>
      <c r="AJ388">
        <v>12</v>
      </c>
      <c r="AK388">
        <v>0</v>
      </c>
      <c r="AL388" s="6">
        <f t="shared" si="272"/>
        <v>1.5999999999999999</v>
      </c>
      <c r="BC388" s="6">
        <v>1.6</v>
      </c>
      <c r="BI388" s="48">
        <f t="shared" si="273"/>
        <v>1.5999999999999999</v>
      </c>
      <c r="BJ388" s="39"/>
      <c r="BK388" s="39"/>
      <c r="BL388" s="22"/>
      <c r="BM388" s="37"/>
      <c r="BN388" s="37"/>
      <c r="BO388" s="39"/>
      <c r="BP388" s="48">
        <f t="shared" si="274"/>
        <v>9.6</v>
      </c>
      <c r="BQ388" s="48">
        <f t="shared" si="275"/>
        <v>19.2</v>
      </c>
      <c r="CB388">
        <f t="shared" si="276"/>
        <v>1368</v>
      </c>
      <c r="CC388" s="2" t="s">
        <v>742</v>
      </c>
    </row>
    <row r="389" spans="1:81" ht="12.75">
      <c r="A389" s="14"/>
      <c r="E389" s="13"/>
      <c r="F389" s="2"/>
      <c r="G389" s="2"/>
      <c r="M389" s="2"/>
      <c r="BC389" s="7"/>
      <c r="BJ389" s="39"/>
      <c r="BK389" s="39"/>
      <c r="BL389" s="22"/>
      <c r="BM389" s="37"/>
      <c r="BN389" s="37"/>
      <c r="BO389" s="39"/>
      <c r="CC389" s="2"/>
    </row>
    <row r="390" spans="1:81" ht="12.75">
      <c r="A390" s="14">
        <v>1369</v>
      </c>
      <c r="B390" s="13" t="s">
        <v>2</v>
      </c>
      <c r="C390" s="13" t="s">
        <v>1355</v>
      </c>
      <c r="D390" s="13" t="s">
        <v>147</v>
      </c>
      <c r="E390" s="13" t="s">
        <v>156</v>
      </c>
      <c r="F390" s="2" t="s">
        <v>102</v>
      </c>
      <c r="G390" s="2"/>
      <c r="H390" s="2" t="s">
        <v>557</v>
      </c>
      <c r="I390" s="2" t="s">
        <v>632</v>
      </c>
      <c r="J390" s="10">
        <v>2</v>
      </c>
      <c r="K390" s="6">
        <v>3.2</v>
      </c>
      <c r="L390" s="13" t="s">
        <v>444</v>
      </c>
      <c r="M390" s="2" t="s">
        <v>565</v>
      </c>
      <c r="N390" s="13" t="s">
        <v>526</v>
      </c>
      <c r="O390" s="13" t="s">
        <v>2</v>
      </c>
      <c r="P390" s="2" t="s">
        <v>1384</v>
      </c>
      <c r="Q390" s="10">
        <v>2</v>
      </c>
      <c r="T390" s="20">
        <v>76</v>
      </c>
      <c r="U390" s="20">
        <v>16</v>
      </c>
      <c r="V390" s="20">
        <v>0</v>
      </c>
      <c r="W390" s="48">
        <f aca="true" t="shared" si="277" ref="W390:W396">T390+U390/20+V390/240</f>
        <v>76.8</v>
      </c>
      <c r="X390" s="48">
        <f>W390/Q390</f>
        <v>38.4</v>
      </c>
      <c r="Z390" s="24">
        <f>X390/12</f>
        <v>3.1999999999999997</v>
      </c>
      <c r="AA390">
        <v>38</v>
      </c>
      <c r="AB390">
        <v>8</v>
      </c>
      <c r="AC390">
        <v>0</v>
      </c>
      <c r="AD390" s="48">
        <f>AA390+AB390/20+AC390/240</f>
        <v>38.4</v>
      </c>
      <c r="AH390" s="24">
        <f>Q390*Z390</f>
        <v>6.3999999999999995</v>
      </c>
      <c r="AI390">
        <v>3</v>
      </c>
      <c r="AJ390">
        <v>4</v>
      </c>
      <c r="AK390">
        <v>0</v>
      </c>
      <c r="AL390" s="6">
        <f>1*Z390</f>
        <v>3.1999999999999997</v>
      </c>
      <c r="BB390" s="6">
        <v>3.2</v>
      </c>
      <c r="BC390" s="7"/>
      <c r="BI390" s="48">
        <f>AL390+BH390</f>
        <v>3.1999999999999997</v>
      </c>
      <c r="BJ390" s="39"/>
      <c r="BK390" s="39"/>
      <c r="BL390" s="22"/>
      <c r="BM390" s="37"/>
      <c r="BN390" s="37"/>
      <c r="BO390" s="39"/>
      <c r="BP390" s="48">
        <f>BQ390*Q390</f>
        <v>76.8</v>
      </c>
      <c r="BQ390" s="48">
        <f>(BI390+BN390/Q390)*12</f>
        <v>38.4</v>
      </c>
      <c r="CB390">
        <f aca="true" t="shared" si="278" ref="CB390:CB396">1*A390</f>
        <v>1369</v>
      </c>
      <c r="CC390" s="2" t="s">
        <v>565</v>
      </c>
    </row>
    <row r="391" spans="1:81" ht="12.75">
      <c r="A391" s="14">
        <v>1369</v>
      </c>
      <c r="B391" s="13" t="s">
        <v>2</v>
      </c>
      <c r="C391" s="13" t="s">
        <v>1355</v>
      </c>
      <c r="D391" s="13" t="s">
        <v>147</v>
      </c>
      <c r="E391" s="13" t="s">
        <v>156</v>
      </c>
      <c r="F391" s="2" t="s">
        <v>103</v>
      </c>
      <c r="G391" s="2"/>
      <c r="H391" s="2" t="s">
        <v>557</v>
      </c>
      <c r="I391" s="2" t="s">
        <v>815</v>
      </c>
      <c r="L391" s="13" t="s">
        <v>444</v>
      </c>
      <c r="M391" s="2" t="s">
        <v>804</v>
      </c>
      <c r="N391" s="13" t="s">
        <v>526</v>
      </c>
      <c r="O391" s="13" t="s">
        <v>2</v>
      </c>
      <c r="P391" s="2" t="s">
        <v>1384</v>
      </c>
      <c r="R391" s="10">
        <v>20</v>
      </c>
      <c r="T391" s="20">
        <v>21</v>
      </c>
      <c r="U391" s="20">
        <v>0</v>
      </c>
      <c r="V391" s="20">
        <v>0</v>
      </c>
      <c r="W391" s="48">
        <f t="shared" si="277"/>
        <v>21</v>
      </c>
      <c r="Y391" s="24">
        <f>(W391*20)/R391</f>
        <v>21</v>
      </c>
      <c r="AH391" s="24"/>
      <c r="AM391" s="24">
        <f>Y391/12</f>
        <v>1.75</v>
      </c>
      <c r="BC391" s="7"/>
      <c r="BI391" s="48"/>
      <c r="BJ391" s="39"/>
      <c r="BK391" s="39"/>
      <c r="BL391" s="22"/>
      <c r="BM391" s="37"/>
      <c r="BN391" s="37"/>
      <c r="BO391" s="39"/>
      <c r="CB391">
        <f t="shared" si="278"/>
        <v>1369</v>
      </c>
      <c r="CC391" s="2" t="s">
        <v>804</v>
      </c>
    </row>
    <row r="392" spans="1:81" ht="12.75">
      <c r="A392" s="14">
        <v>1369</v>
      </c>
      <c r="B392" s="13" t="s">
        <v>2</v>
      </c>
      <c r="C392" s="13" t="s">
        <v>1355</v>
      </c>
      <c r="D392" s="13" t="s">
        <v>147</v>
      </c>
      <c r="E392" s="13" t="s">
        <v>156</v>
      </c>
      <c r="F392" s="2" t="s">
        <v>104</v>
      </c>
      <c r="G392" s="2"/>
      <c r="H392" s="2" t="s">
        <v>557</v>
      </c>
      <c r="I392" s="2" t="s">
        <v>620</v>
      </c>
      <c r="J392" s="10">
        <v>1</v>
      </c>
      <c r="K392" s="6">
        <v>3.5</v>
      </c>
      <c r="L392" s="13" t="s">
        <v>444</v>
      </c>
      <c r="M392" s="2" t="s">
        <v>564</v>
      </c>
      <c r="N392" s="13" t="s">
        <v>526</v>
      </c>
      <c r="O392" s="13" t="s">
        <v>483</v>
      </c>
      <c r="P392" s="2" t="s">
        <v>1384</v>
      </c>
      <c r="Q392" s="10">
        <v>1</v>
      </c>
      <c r="T392" s="20">
        <v>42</v>
      </c>
      <c r="U392" s="20">
        <v>0</v>
      </c>
      <c r="V392" s="20">
        <v>0</v>
      </c>
      <c r="W392" s="48">
        <f t="shared" si="277"/>
        <v>42</v>
      </c>
      <c r="X392" s="48">
        <f>W392/Q392</f>
        <v>42</v>
      </c>
      <c r="Z392" s="24">
        <f>X392/12</f>
        <v>3.5</v>
      </c>
      <c r="AA392">
        <v>42</v>
      </c>
      <c r="AB392">
        <v>0</v>
      </c>
      <c r="AC392">
        <v>0</v>
      </c>
      <c r="AD392" s="48">
        <f>AA392+AB392/20+AC392/240</f>
        <v>42</v>
      </c>
      <c r="AE392">
        <v>3</v>
      </c>
      <c r="AF392">
        <v>10</v>
      </c>
      <c r="AG392">
        <v>0</v>
      </c>
      <c r="AH392" s="24">
        <f>Q392*Z392</f>
        <v>3.5</v>
      </c>
      <c r="AI392">
        <v>3</v>
      </c>
      <c r="AJ392">
        <v>10</v>
      </c>
      <c r="AK392">
        <v>0</v>
      </c>
      <c r="AL392" s="6">
        <f>1*Z392</f>
        <v>3.5</v>
      </c>
      <c r="AM392" s="24"/>
      <c r="BB392" s="6">
        <v>3.5</v>
      </c>
      <c r="BC392" s="7"/>
      <c r="BI392" s="48">
        <f>AL392+BH392</f>
        <v>3.5</v>
      </c>
      <c r="BJ392" s="39"/>
      <c r="BK392" s="39"/>
      <c r="BL392" s="22"/>
      <c r="BM392" s="37"/>
      <c r="BN392" s="37"/>
      <c r="BO392" s="39"/>
      <c r="BP392" s="48">
        <f>BQ392*Q392</f>
        <v>42</v>
      </c>
      <c r="BQ392" s="48">
        <f>(BI392+BN392/Q392)*12</f>
        <v>42</v>
      </c>
      <c r="CB392">
        <f t="shared" si="278"/>
        <v>1369</v>
      </c>
      <c r="CC392" s="2" t="s">
        <v>564</v>
      </c>
    </row>
    <row r="393" spans="1:81" ht="12.75">
      <c r="A393" s="14">
        <v>1369</v>
      </c>
      <c r="B393" s="13" t="s">
        <v>2</v>
      </c>
      <c r="C393" s="13" t="s">
        <v>1355</v>
      </c>
      <c r="D393" s="13" t="s">
        <v>147</v>
      </c>
      <c r="E393" s="13" t="s">
        <v>156</v>
      </c>
      <c r="F393" s="2" t="s">
        <v>105</v>
      </c>
      <c r="G393" s="2"/>
      <c r="H393" s="2" t="s">
        <v>557</v>
      </c>
      <c r="I393" s="2" t="s">
        <v>1614</v>
      </c>
      <c r="J393" s="10">
        <v>1</v>
      </c>
      <c r="K393" s="6">
        <v>2.5500000000000003</v>
      </c>
      <c r="L393" s="13" t="s">
        <v>444</v>
      </c>
      <c r="M393" s="2" t="s">
        <v>580</v>
      </c>
      <c r="N393" s="13" t="s">
        <v>526</v>
      </c>
      <c r="O393" s="13" t="s">
        <v>1559</v>
      </c>
      <c r="P393" s="2" t="s">
        <v>1384</v>
      </c>
      <c r="Q393" s="10">
        <v>1</v>
      </c>
      <c r="T393" s="20">
        <v>30</v>
      </c>
      <c r="U393" s="20">
        <v>12</v>
      </c>
      <c r="V393" s="20">
        <v>0</v>
      </c>
      <c r="W393" s="48">
        <f t="shared" si="277"/>
        <v>30.6</v>
      </c>
      <c r="X393" s="48">
        <f>W393/Q393</f>
        <v>30.6</v>
      </c>
      <c r="Z393" s="24">
        <f>X393/12</f>
        <v>2.5500000000000003</v>
      </c>
      <c r="AA393">
        <v>30</v>
      </c>
      <c r="AB393">
        <v>12</v>
      </c>
      <c r="AC393">
        <v>0</v>
      </c>
      <c r="AD393" s="48">
        <f>AA393+AB393/20+AC393/240</f>
        <v>30.6</v>
      </c>
      <c r="AE393">
        <v>2</v>
      </c>
      <c r="AF393">
        <v>11</v>
      </c>
      <c r="AG393">
        <v>0</v>
      </c>
      <c r="AH393" s="24">
        <f>Q393*Z393</f>
        <v>2.5500000000000003</v>
      </c>
      <c r="AI393">
        <v>2</v>
      </c>
      <c r="AJ393">
        <v>11</v>
      </c>
      <c r="AK393">
        <v>0</v>
      </c>
      <c r="AL393" s="6">
        <f>1*Z393</f>
        <v>2.5500000000000003</v>
      </c>
      <c r="AM393" s="24"/>
      <c r="BB393" s="6">
        <v>2.5500000000000003</v>
      </c>
      <c r="BC393" s="7"/>
      <c r="BI393" s="48">
        <f>AL393+BH393</f>
        <v>2.5500000000000003</v>
      </c>
      <c r="BJ393" s="39"/>
      <c r="BK393" s="39"/>
      <c r="BL393" s="22"/>
      <c r="BM393" s="37"/>
      <c r="BN393" s="37"/>
      <c r="BO393" s="39"/>
      <c r="BP393" s="48">
        <f>BQ393*Q393</f>
        <v>30.6</v>
      </c>
      <c r="BQ393" s="48">
        <f>(BI393+BN393/Q393)*12</f>
        <v>30.6</v>
      </c>
      <c r="CB393">
        <f t="shared" si="278"/>
        <v>1369</v>
      </c>
      <c r="CC393" s="2" t="s">
        <v>580</v>
      </c>
    </row>
    <row r="394" spans="1:81" ht="12.75">
      <c r="A394" s="14">
        <v>1369</v>
      </c>
      <c r="B394" s="13" t="s">
        <v>2</v>
      </c>
      <c r="C394" s="13" t="s">
        <v>1355</v>
      </c>
      <c r="D394" s="13" t="s">
        <v>147</v>
      </c>
      <c r="E394" s="13" t="s">
        <v>156</v>
      </c>
      <c r="F394" s="2" t="s">
        <v>106</v>
      </c>
      <c r="G394" s="2"/>
      <c r="H394" s="2" t="s">
        <v>557</v>
      </c>
      <c r="I394" s="2" t="s">
        <v>813</v>
      </c>
      <c r="L394" s="13" t="s">
        <v>444</v>
      </c>
      <c r="M394" s="2" t="s">
        <v>850</v>
      </c>
      <c r="N394" s="13" t="s">
        <v>526</v>
      </c>
      <c r="O394" s="13" t="s">
        <v>1559</v>
      </c>
      <c r="P394" s="2" t="s">
        <v>1384</v>
      </c>
      <c r="R394" s="10">
        <v>20</v>
      </c>
      <c r="T394" s="20">
        <v>21</v>
      </c>
      <c r="U394" s="20">
        <v>0</v>
      </c>
      <c r="V394" s="20">
        <v>0</v>
      </c>
      <c r="W394" s="48">
        <f t="shared" si="277"/>
        <v>21</v>
      </c>
      <c r="Y394" s="24">
        <f>(W394*20)/R394</f>
        <v>21</v>
      </c>
      <c r="AD394" s="48"/>
      <c r="AH394" s="24"/>
      <c r="AM394" s="24">
        <f>Y394/12</f>
        <v>1.75</v>
      </c>
      <c r="BB394" s="6"/>
      <c r="BC394" s="7"/>
      <c r="BI394" s="48"/>
      <c r="BJ394" s="39"/>
      <c r="BK394" s="39"/>
      <c r="BL394" s="22"/>
      <c r="BM394" s="37"/>
      <c r="BN394" s="37"/>
      <c r="BO394" s="39"/>
      <c r="CB394">
        <f t="shared" si="278"/>
        <v>1369</v>
      </c>
      <c r="CC394" s="2" t="s">
        <v>850</v>
      </c>
    </row>
    <row r="395" spans="1:81" ht="12.75">
      <c r="A395" s="14">
        <v>1369</v>
      </c>
      <c r="B395" s="13" t="s">
        <v>2</v>
      </c>
      <c r="C395" s="13" t="s">
        <v>1355</v>
      </c>
      <c r="D395" s="13" t="s">
        <v>147</v>
      </c>
      <c r="E395" s="13" t="s">
        <v>156</v>
      </c>
      <c r="F395" s="2" t="s">
        <v>107</v>
      </c>
      <c r="G395" s="2"/>
      <c r="H395" s="2" t="s">
        <v>557</v>
      </c>
      <c r="I395" s="2" t="s">
        <v>1359</v>
      </c>
      <c r="J395" s="10">
        <v>2</v>
      </c>
      <c r="K395" s="6">
        <v>3.2</v>
      </c>
      <c r="L395" s="13" t="s">
        <v>444</v>
      </c>
      <c r="M395" s="2" t="s">
        <v>558</v>
      </c>
      <c r="N395" s="13" t="s">
        <v>526</v>
      </c>
      <c r="O395" s="13" t="s">
        <v>2</v>
      </c>
      <c r="P395" s="2" t="s">
        <v>1384</v>
      </c>
      <c r="Q395" s="10">
        <v>2</v>
      </c>
      <c r="T395" s="20">
        <v>76</v>
      </c>
      <c r="U395" s="20">
        <v>16</v>
      </c>
      <c r="V395" s="20">
        <v>0</v>
      </c>
      <c r="W395" s="48">
        <f t="shared" si="277"/>
        <v>76.8</v>
      </c>
      <c r="X395" s="48">
        <f>W395/Q395</f>
        <v>38.4</v>
      </c>
      <c r="Z395" s="24">
        <f>X395/12</f>
        <v>3.1999999999999997</v>
      </c>
      <c r="AA395">
        <v>38</v>
      </c>
      <c r="AB395">
        <v>8</v>
      </c>
      <c r="AC395">
        <v>0</v>
      </c>
      <c r="AD395" s="48">
        <f>AA395+AB395/20+AC395/240</f>
        <v>38.4</v>
      </c>
      <c r="AH395" s="24">
        <f>Q395*Z395</f>
        <v>6.3999999999999995</v>
      </c>
      <c r="AI395">
        <v>3</v>
      </c>
      <c r="AJ395">
        <v>4</v>
      </c>
      <c r="AK395">
        <v>0</v>
      </c>
      <c r="AL395" s="6">
        <f>1*Z395</f>
        <v>3.1999999999999997</v>
      </c>
      <c r="BB395" s="6">
        <v>3.2</v>
      </c>
      <c r="BC395" s="7"/>
      <c r="BI395" s="48">
        <f>AL395+BH395</f>
        <v>3.1999999999999997</v>
      </c>
      <c r="BJ395" s="39"/>
      <c r="BK395" s="39"/>
      <c r="BL395" s="22"/>
      <c r="BM395" s="37"/>
      <c r="BN395" s="37"/>
      <c r="BO395" s="39"/>
      <c r="BP395" s="48">
        <f>BQ395*Q395</f>
        <v>76.8</v>
      </c>
      <c r="BQ395" s="48">
        <f>(BI395+BN395/Q395)*12</f>
        <v>38.4</v>
      </c>
      <c r="CB395">
        <f t="shared" si="278"/>
        <v>1369</v>
      </c>
      <c r="CC395" s="2" t="s">
        <v>558</v>
      </c>
    </row>
    <row r="396" spans="1:81" ht="12.75">
      <c r="A396" s="14">
        <v>1369</v>
      </c>
      <c r="B396" s="13" t="s">
        <v>2</v>
      </c>
      <c r="C396" s="13" t="s">
        <v>1355</v>
      </c>
      <c r="D396" s="13" t="s">
        <v>147</v>
      </c>
      <c r="E396" s="13" t="s">
        <v>156</v>
      </c>
      <c r="F396" s="2" t="s">
        <v>108</v>
      </c>
      <c r="G396" s="2"/>
      <c r="H396" s="2" t="s">
        <v>2</v>
      </c>
      <c r="I396" s="2" t="s">
        <v>842</v>
      </c>
      <c r="L396" s="13" t="s">
        <v>444</v>
      </c>
      <c r="M396" s="2" t="s">
        <v>839</v>
      </c>
      <c r="N396" s="13" t="s">
        <v>1523</v>
      </c>
      <c r="O396" s="13" t="s">
        <v>1282</v>
      </c>
      <c r="P396" s="2" t="s">
        <v>1384</v>
      </c>
      <c r="R396" s="10">
        <v>9.5</v>
      </c>
      <c r="T396" s="20">
        <v>9</v>
      </c>
      <c r="U396" s="20">
        <v>10</v>
      </c>
      <c r="V396" s="20">
        <v>0</v>
      </c>
      <c r="W396" s="48">
        <f t="shared" si="277"/>
        <v>9.5</v>
      </c>
      <c r="Y396" s="24">
        <f>(W396*20)/R396</f>
        <v>20</v>
      </c>
      <c r="AD396" s="48"/>
      <c r="AM396" s="24">
        <f>Y396/12</f>
        <v>1.6666666666666667</v>
      </c>
      <c r="BB396" s="6"/>
      <c r="BC396" s="7"/>
      <c r="BI396" s="48"/>
      <c r="BJ396" s="39"/>
      <c r="BK396" s="39"/>
      <c r="BL396" s="22"/>
      <c r="BM396" s="37"/>
      <c r="BN396" s="37"/>
      <c r="BO396" s="39"/>
      <c r="BP396" s="48"/>
      <c r="BQ396" s="48"/>
      <c r="CB396">
        <f t="shared" si="278"/>
        <v>1369</v>
      </c>
      <c r="CC396" s="2" t="s">
        <v>839</v>
      </c>
    </row>
    <row r="397" spans="1:81" ht="12.75">
      <c r="A397" s="14"/>
      <c r="E397" s="13"/>
      <c r="F397" s="2"/>
      <c r="G397" s="2"/>
      <c r="M397" s="2"/>
      <c r="AD397" s="48"/>
      <c r="AH397" s="24"/>
      <c r="BC397" s="7"/>
      <c r="BI397" s="48"/>
      <c r="BJ397" s="39"/>
      <c r="BK397" s="39"/>
      <c r="BL397" s="22"/>
      <c r="BM397" s="37"/>
      <c r="BN397" s="37"/>
      <c r="BO397" s="39"/>
      <c r="BP397" s="48"/>
      <c r="BQ397" s="48"/>
      <c r="CC397" s="2"/>
    </row>
    <row r="398" spans="1:81" ht="12.75">
      <c r="A398" s="14">
        <v>1369</v>
      </c>
      <c r="B398" s="13" t="s">
        <v>1081</v>
      </c>
      <c r="C398" s="13" t="s">
        <v>1355</v>
      </c>
      <c r="D398" s="13" t="s">
        <v>147</v>
      </c>
      <c r="E398" s="13" t="s">
        <v>157</v>
      </c>
      <c r="F398" s="2" t="s">
        <v>109</v>
      </c>
      <c r="G398" s="2">
        <v>1</v>
      </c>
      <c r="H398" s="2" t="s">
        <v>912</v>
      </c>
      <c r="I398" s="2" t="s">
        <v>1209</v>
      </c>
      <c r="J398" s="10">
        <v>5</v>
      </c>
      <c r="K398" s="6">
        <v>13.25</v>
      </c>
      <c r="L398" s="13" t="s">
        <v>444</v>
      </c>
      <c r="M398" s="2" t="s">
        <v>930</v>
      </c>
      <c r="N398" s="13" t="s">
        <v>1371</v>
      </c>
      <c r="O398" s="13" t="s">
        <v>1230</v>
      </c>
      <c r="P398" s="2" t="s">
        <v>1593</v>
      </c>
      <c r="Q398" s="10">
        <v>5</v>
      </c>
      <c r="T398" s="20">
        <v>795</v>
      </c>
      <c r="U398" s="20">
        <v>0</v>
      </c>
      <c r="V398" s="20">
        <v>0</v>
      </c>
      <c r="W398" s="48">
        <f aca="true" t="shared" si="279" ref="W398:W404">T398+U398/20+V398/240</f>
        <v>795</v>
      </c>
      <c r="X398" s="48">
        <f aca="true" t="shared" si="280" ref="X398:X404">W398/Q398</f>
        <v>159</v>
      </c>
      <c r="Z398" s="24">
        <f aca="true" t="shared" si="281" ref="Z398:Z404">X398/12</f>
        <v>13.25</v>
      </c>
      <c r="AD398" s="48"/>
      <c r="AH398" s="24">
        <f aca="true" t="shared" si="282" ref="AH398:AH404">Q398*Z398</f>
        <v>66.25</v>
      </c>
      <c r="AI398">
        <v>13</v>
      </c>
      <c r="AJ398">
        <v>5</v>
      </c>
      <c r="AK398">
        <v>0</v>
      </c>
      <c r="AL398" s="6">
        <f aca="true" t="shared" si="283" ref="AL398:AL404">1*Z398</f>
        <v>13.25</v>
      </c>
      <c r="AM398" s="24"/>
      <c r="AR398" s="37"/>
      <c r="AS398" s="6">
        <v>13.25</v>
      </c>
      <c r="BC398" s="7"/>
      <c r="BI398" s="48">
        <f aca="true" t="shared" si="284" ref="BI398:BI404">AL398+BH398</f>
        <v>13.25</v>
      </c>
      <c r="BJ398" s="39"/>
      <c r="BK398" s="39"/>
      <c r="BL398" s="22"/>
      <c r="BM398" s="37"/>
      <c r="BN398" s="37"/>
      <c r="BO398" s="39"/>
      <c r="BP398" s="48">
        <f aca="true" t="shared" si="285" ref="BP398:BP404">BQ398*Q398</f>
        <v>795</v>
      </c>
      <c r="BQ398" s="48">
        <f aca="true" t="shared" si="286" ref="BQ398:BQ404">(BI398+BN398/Q398)*12</f>
        <v>159</v>
      </c>
      <c r="CB398">
        <f aca="true" t="shared" si="287" ref="CB398:CB404">1*A398</f>
        <v>1369</v>
      </c>
      <c r="CC398" s="2" t="s">
        <v>930</v>
      </c>
    </row>
    <row r="399" spans="1:81" ht="12.75">
      <c r="A399" s="14">
        <v>1369</v>
      </c>
      <c r="B399" s="13" t="s">
        <v>1081</v>
      </c>
      <c r="C399" s="13" t="s">
        <v>1355</v>
      </c>
      <c r="D399" s="13" t="s">
        <v>147</v>
      </c>
      <c r="E399" s="13" t="s">
        <v>157</v>
      </c>
      <c r="F399" s="2" t="s">
        <v>121</v>
      </c>
      <c r="G399" s="2">
        <v>1</v>
      </c>
      <c r="H399" s="2" t="s">
        <v>912</v>
      </c>
      <c r="I399" s="2" t="s">
        <v>1332</v>
      </c>
      <c r="J399" s="10">
        <v>5</v>
      </c>
      <c r="K399" s="6">
        <v>13.5</v>
      </c>
      <c r="L399" s="13" t="s">
        <v>444</v>
      </c>
      <c r="M399" s="2" t="s">
        <v>933</v>
      </c>
      <c r="N399" s="13" t="s">
        <v>1371</v>
      </c>
      <c r="O399" s="13" t="s">
        <v>1284</v>
      </c>
      <c r="P399" s="2" t="s">
        <v>1593</v>
      </c>
      <c r="Q399" s="10">
        <v>5</v>
      </c>
      <c r="T399" s="20">
        <v>810</v>
      </c>
      <c r="U399" s="20">
        <v>0</v>
      </c>
      <c r="V399" s="20">
        <v>0</v>
      </c>
      <c r="W399" s="48">
        <f t="shared" si="279"/>
        <v>810</v>
      </c>
      <c r="X399" s="48">
        <f t="shared" si="280"/>
        <v>162</v>
      </c>
      <c r="Z399" s="24">
        <f t="shared" si="281"/>
        <v>13.5</v>
      </c>
      <c r="AD399" s="48"/>
      <c r="AH399" s="24">
        <f t="shared" si="282"/>
        <v>67.5</v>
      </c>
      <c r="AI399">
        <v>13</v>
      </c>
      <c r="AJ399">
        <v>10</v>
      </c>
      <c r="AK399">
        <v>0</v>
      </c>
      <c r="AL399" s="6">
        <f t="shared" si="283"/>
        <v>13.5</v>
      </c>
      <c r="AM399" s="24"/>
      <c r="AR399" s="37"/>
      <c r="AS399" s="6">
        <v>13.5</v>
      </c>
      <c r="BC399" s="7"/>
      <c r="BI399" s="48">
        <f t="shared" si="284"/>
        <v>13.5</v>
      </c>
      <c r="BJ399" s="39"/>
      <c r="BK399" s="39"/>
      <c r="BL399" s="22"/>
      <c r="BM399" s="37"/>
      <c r="BN399" s="37"/>
      <c r="BO399" s="39"/>
      <c r="BP399" s="48">
        <f t="shared" si="285"/>
        <v>810</v>
      </c>
      <c r="BQ399" s="48">
        <f t="shared" si="286"/>
        <v>162</v>
      </c>
      <c r="CB399">
        <f t="shared" si="287"/>
        <v>1369</v>
      </c>
      <c r="CC399" s="2" t="s">
        <v>933</v>
      </c>
    </row>
    <row r="400" spans="1:81" ht="12.75">
      <c r="A400" s="14">
        <v>1369</v>
      </c>
      <c r="B400" s="13" t="s">
        <v>1081</v>
      </c>
      <c r="C400" s="13" t="s">
        <v>1355</v>
      </c>
      <c r="D400" s="13" t="s">
        <v>147</v>
      </c>
      <c r="E400" s="13" t="s">
        <v>157</v>
      </c>
      <c r="F400" s="2" t="s">
        <v>131</v>
      </c>
      <c r="G400" s="2">
        <v>1</v>
      </c>
      <c r="H400" s="2" t="s">
        <v>912</v>
      </c>
      <c r="I400" s="2" t="s">
        <v>615</v>
      </c>
      <c r="J400" s="10">
        <v>1</v>
      </c>
      <c r="K400" s="6">
        <v>13.25</v>
      </c>
      <c r="L400" s="13" t="s">
        <v>444</v>
      </c>
      <c r="M400" s="2" t="s">
        <v>917</v>
      </c>
      <c r="N400" s="13" t="s">
        <v>1371</v>
      </c>
      <c r="O400" s="13" t="s">
        <v>485</v>
      </c>
      <c r="P400" s="2" t="s">
        <v>1594</v>
      </c>
      <c r="Q400" s="10">
        <v>1</v>
      </c>
      <c r="T400" s="20">
        <v>159</v>
      </c>
      <c r="U400" s="20">
        <v>0</v>
      </c>
      <c r="V400" s="20">
        <v>0</v>
      </c>
      <c r="W400" s="48">
        <f t="shared" si="279"/>
        <v>159</v>
      </c>
      <c r="X400" s="48">
        <f t="shared" si="280"/>
        <v>159</v>
      </c>
      <c r="Z400" s="24">
        <f t="shared" si="281"/>
        <v>13.25</v>
      </c>
      <c r="AA400">
        <v>159</v>
      </c>
      <c r="AD400" s="48">
        <f>AA400+AB400/20+AC400/240</f>
        <v>159</v>
      </c>
      <c r="AE400">
        <v>13</v>
      </c>
      <c r="AF400">
        <v>5</v>
      </c>
      <c r="AG400">
        <v>0</v>
      </c>
      <c r="AH400" s="24">
        <f t="shared" si="282"/>
        <v>13.25</v>
      </c>
      <c r="AI400">
        <v>13</v>
      </c>
      <c r="AJ400">
        <v>5</v>
      </c>
      <c r="AK400">
        <v>0</v>
      </c>
      <c r="AL400" s="6">
        <f t="shared" si="283"/>
        <v>13.25</v>
      </c>
      <c r="AM400" s="24"/>
      <c r="AR400" s="37"/>
      <c r="AS400" s="6">
        <v>13.25</v>
      </c>
      <c r="BC400" s="7"/>
      <c r="BI400" s="48">
        <f t="shared" si="284"/>
        <v>13.25</v>
      </c>
      <c r="BJ400" s="39"/>
      <c r="BK400" s="39"/>
      <c r="BL400" s="22"/>
      <c r="BM400" s="37"/>
      <c r="BN400" s="37"/>
      <c r="BO400" s="39"/>
      <c r="BP400" s="48">
        <f t="shared" si="285"/>
        <v>159</v>
      </c>
      <c r="BQ400" s="48">
        <f t="shared" si="286"/>
        <v>159</v>
      </c>
      <c r="CB400">
        <f t="shared" si="287"/>
        <v>1369</v>
      </c>
      <c r="CC400" s="2" t="s">
        <v>917</v>
      </c>
    </row>
    <row r="401" spans="1:81" ht="12.75">
      <c r="A401" s="14">
        <v>1369</v>
      </c>
      <c r="B401" s="13" t="s">
        <v>1081</v>
      </c>
      <c r="C401" s="13" t="s">
        <v>1355</v>
      </c>
      <c r="D401" s="13" t="s">
        <v>147</v>
      </c>
      <c r="E401" s="13" t="s">
        <v>157</v>
      </c>
      <c r="F401" s="2" t="s">
        <v>132</v>
      </c>
      <c r="G401" s="2">
        <v>1</v>
      </c>
      <c r="H401" s="2" t="s">
        <v>912</v>
      </c>
      <c r="I401" s="2" t="s">
        <v>909</v>
      </c>
      <c r="J401" s="10">
        <v>4</v>
      </c>
      <c r="K401" s="6">
        <v>4.8</v>
      </c>
      <c r="L401" s="13" t="s">
        <v>444</v>
      </c>
      <c r="M401" s="2" t="s">
        <v>940</v>
      </c>
      <c r="N401" s="13" t="s">
        <v>1001</v>
      </c>
      <c r="O401" s="13" t="s">
        <v>1424</v>
      </c>
      <c r="P401" s="2" t="s">
        <v>1593</v>
      </c>
      <c r="Q401" s="10">
        <v>4</v>
      </c>
      <c r="T401" s="20">
        <v>230</v>
      </c>
      <c r="U401" s="20">
        <v>8</v>
      </c>
      <c r="V401" s="20">
        <v>0</v>
      </c>
      <c r="W401" s="48">
        <f t="shared" si="279"/>
        <v>230.4</v>
      </c>
      <c r="X401" s="48">
        <f t="shared" si="280"/>
        <v>57.6</v>
      </c>
      <c r="Z401" s="24">
        <f t="shared" si="281"/>
        <v>4.8</v>
      </c>
      <c r="AD401" s="48"/>
      <c r="AH401" s="24">
        <f t="shared" si="282"/>
        <v>19.2</v>
      </c>
      <c r="AI401">
        <v>4</v>
      </c>
      <c r="AJ401">
        <v>16</v>
      </c>
      <c r="AK401">
        <v>0</v>
      </c>
      <c r="AL401" s="6">
        <f t="shared" si="283"/>
        <v>4.8</v>
      </c>
      <c r="AM401" s="24"/>
      <c r="AR401" s="37"/>
      <c r="BC401" s="7"/>
      <c r="BI401" s="48">
        <f t="shared" si="284"/>
        <v>4.8</v>
      </c>
      <c r="BJ401" s="39"/>
      <c r="BK401" s="39"/>
      <c r="BL401" s="22"/>
      <c r="BM401" s="37"/>
      <c r="BN401" s="37"/>
      <c r="BO401" s="39"/>
      <c r="BP401" s="48">
        <f t="shared" si="285"/>
        <v>230.39999999999998</v>
      </c>
      <c r="BQ401" s="48">
        <f t="shared" si="286"/>
        <v>57.599999999999994</v>
      </c>
      <c r="CB401">
        <f t="shared" si="287"/>
        <v>1369</v>
      </c>
      <c r="CC401" s="2" t="s">
        <v>940</v>
      </c>
    </row>
    <row r="402" spans="1:81" ht="12.75">
      <c r="A402" s="14">
        <v>1369</v>
      </c>
      <c r="B402" s="13" t="s">
        <v>1081</v>
      </c>
      <c r="C402" s="13" t="s">
        <v>1355</v>
      </c>
      <c r="D402" s="13" t="s">
        <v>147</v>
      </c>
      <c r="E402" s="13" t="s">
        <v>157</v>
      </c>
      <c r="F402" s="2" t="s">
        <v>133</v>
      </c>
      <c r="G402" s="2">
        <v>1</v>
      </c>
      <c r="H402" s="2" t="s">
        <v>1652</v>
      </c>
      <c r="I402" s="2" t="s">
        <v>1651</v>
      </c>
      <c r="J402" s="10">
        <v>3</v>
      </c>
      <c r="K402" s="6">
        <v>4.9</v>
      </c>
      <c r="L402" s="13" t="s">
        <v>444</v>
      </c>
      <c r="M402" s="2" t="s">
        <v>1654</v>
      </c>
      <c r="N402" s="13" t="s">
        <v>1640</v>
      </c>
      <c r="O402" s="13" t="s">
        <v>470</v>
      </c>
      <c r="P402" s="2" t="s">
        <v>1593</v>
      </c>
      <c r="Q402" s="10">
        <v>3</v>
      </c>
      <c r="T402" s="20">
        <v>176</v>
      </c>
      <c r="U402" s="20">
        <v>8</v>
      </c>
      <c r="V402" s="20">
        <v>0</v>
      </c>
      <c r="W402" s="48">
        <f t="shared" si="279"/>
        <v>176.4</v>
      </c>
      <c r="X402" s="48">
        <f t="shared" si="280"/>
        <v>58.800000000000004</v>
      </c>
      <c r="Z402" s="24">
        <f t="shared" si="281"/>
        <v>4.9</v>
      </c>
      <c r="AD402" s="48"/>
      <c r="AH402" s="24">
        <f t="shared" si="282"/>
        <v>14.700000000000001</v>
      </c>
      <c r="AI402">
        <v>4</v>
      </c>
      <c r="AJ402">
        <v>18</v>
      </c>
      <c r="AK402">
        <v>0</v>
      </c>
      <c r="AL402" s="6">
        <f t="shared" si="283"/>
        <v>4.9</v>
      </c>
      <c r="AM402" s="24"/>
      <c r="AR402" s="37"/>
      <c r="BC402" s="7"/>
      <c r="BI402" s="48">
        <f t="shared" si="284"/>
        <v>4.9</v>
      </c>
      <c r="BJ402" s="39"/>
      <c r="BK402" s="39"/>
      <c r="BL402" s="22"/>
      <c r="BM402" s="37"/>
      <c r="BN402" s="37"/>
      <c r="BO402" s="39"/>
      <c r="BP402" s="48">
        <f t="shared" si="285"/>
        <v>176.4</v>
      </c>
      <c r="BQ402" s="48">
        <f t="shared" si="286"/>
        <v>58.800000000000004</v>
      </c>
      <c r="CB402">
        <f t="shared" si="287"/>
        <v>1369</v>
      </c>
      <c r="CC402" s="2" t="s">
        <v>1654</v>
      </c>
    </row>
    <row r="403" spans="1:81" ht="12.75">
      <c r="A403" s="14">
        <v>1369</v>
      </c>
      <c r="B403" s="13" t="s">
        <v>1081</v>
      </c>
      <c r="C403" s="13" t="s">
        <v>1355</v>
      </c>
      <c r="D403" s="13" t="s">
        <v>147</v>
      </c>
      <c r="E403" s="13" t="s">
        <v>157</v>
      </c>
      <c r="F403" s="2" t="s">
        <v>134</v>
      </c>
      <c r="G403" s="2">
        <v>1</v>
      </c>
      <c r="H403" s="2" t="s">
        <v>557</v>
      </c>
      <c r="I403" s="2" t="s">
        <v>634</v>
      </c>
      <c r="J403" s="10">
        <f>4/3</f>
        <v>1.3333333333333333</v>
      </c>
      <c r="K403" s="6">
        <v>5</v>
      </c>
      <c r="L403" s="13" t="s">
        <v>444</v>
      </c>
      <c r="M403" s="2" t="s">
        <v>578</v>
      </c>
      <c r="N403" s="13" t="s">
        <v>526</v>
      </c>
      <c r="O403" s="13" t="s">
        <v>465</v>
      </c>
      <c r="P403" s="2" t="s">
        <v>676</v>
      </c>
      <c r="Q403" s="10">
        <f>4/3</f>
        <v>1.3333333333333333</v>
      </c>
      <c r="T403" s="20">
        <v>80</v>
      </c>
      <c r="U403" s="20">
        <v>0</v>
      </c>
      <c r="V403" s="20">
        <v>0</v>
      </c>
      <c r="W403" s="48">
        <f t="shared" si="279"/>
        <v>80</v>
      </c>
      <c r="X403" s="48">
        <f t="shared" si="280"/>
        <v>60</v>
      </c>
      <c r="Z403" s="24">
        <f t="shared" si="281"/>
        <v>5</v>
      </c>
      <c r="AD403" s="48"/>
      <c r="AH403" s="24">
        <f t="shared" si="282"/>
        <v>6.666666666666666</v>
      </c>
      <c r="AI403">
        <v>5</v>
      </c>
      <c r="AJ403">
        <v>0</v>
      </c>
      <c r="AK403">
        <v>0</v>
      </c>
      <c r="AL403" s="6">
        <f t="shared" si="283"/>
        <v>5</v>
      </c>
      <c r="AM403" s="24"/>
      <c r="AR403" s="37"/>
      <c r="AV403" s="6">
        <v>5</v>
      </c>
      <c r="BC403" s="7"/>
      <c r="BI403" s="48">
        <f t="shared" si="284"/>
        <v>5</v>
      </c>
      <c r="BJ403" s="39"/>
      <c r="BK403" s="39"/>
      <c r="BL403" s="22"/>
      <c r="BM403" s="37"/>
      <c r="BN403" s="37"/>
      <c r="BO403" s="39"/>
      <c r="BP403" s="48">
        <f t="shared" si="285"/>
        <v>80</v>
      </c>
      <c r="BQ403" s="48">
        <f t="shared" si="286"/>
        <v>60</v>
      </c>
      <c r="CB403">
        <f t="shared" si="287"/>
        <v>1369</v>
      </c>
      <c r="CC403" s="2" t="s">
        <v>578</v>
      </c>
    </row>
    <row r="404" spans="1:81" ht="12.75">
      <c r="A404" s="14">
        <v>1369</v>
      </c>
      <c r="B404" s="13" t="s">
        <v>1081</v>
      </c>
      <c r="C404" s="13" t="s">
        <v>1355</v>
      </c>
      <c r="D404" s="13" t="s">
        <v>147</v>
      </c>
      <c r="E404" s="13" t="s">
        <v>157</v>
      </c>
      <c r="F404" s="2" t="s">
        <v>135</v>
      </c>
      <c r="G404" s="2">
        <v>1</v>
      </c>
      <c r="H404" s="2" t="s">
        <v>557</v>
      </c>
      <c r="I404" s="2" t="s">
        <v>622</v>
      </c>
      <c r="J404" s="10">
        <v>1</v>
      </c>
      <c r="K404" s="6">
        <v>3.9</v>
      </c>
      <c r="L404" s="13" t="s">
        <v>444</v>
      </c>
      <c r="M404" s="2" t="s">
        <v>572</v>
      </c>
      <c r="N404" s="13" t="s">
        <v>524</v>
      </c>
      <c r="O404" s="13" t="s">
        <v>1071</v>
      </c>
      <c r="P404" s="2" t="s">
        <v>676</v>
      </c>
      <c r="Q404" s="10">
        <v>1</v>
      </c>
      <c r="T404" s="20">
        <v>46</v>
      </c>
      <c r="U404" s="20">
        <v>16</v>
      </c>
      <c r="V404" s="20">
        <v>0</v>
      </c>
      <c r="W404" s="48">
        <f t="shared" si="279"/>
        <v>46.8</v>
      </c>
      <c r="X404" s="48">
        <f t="shared" si="280"/>
        <v>46.8</v>
      </c>
      <c r="Z404" s="24">
        <f t="shared" si="281"/>
        <v>3.9</v>
      </c>
      <c r="AA404">
        <v>46</v>
      </c>
      <c r="AB404">
        <v>16</v>
      </c>
      <c r="AC404">
        <v>0</v>
      </c>
      <c r="AD404" s="48">
        <f>AA404+AB404/20+AC404/240</f>
        <v>46.8</v>
      </c>
      <c r="AE404">
        <v>3</v>
      </c>
      <c r="AF404">
        <v>18</v>
      </c>
      <c r="AG404">
        <v>0</v>
      </c>
      <c r="AH404" s="24">
        <f t="shared" si="282"/>
        <v>3.9</v>
      </c>
      <c r="AI404">
        <v>3</v>
      </c>
      <c r="AJ404">
        <v>18</v>
      </c>
      <c r="AK404">
        <v>0</v>
      </c>
      <c r="AL404" s="6">
        <f t="shared" si="283"/>
        <v>3.9</v>
      </c>
      <c r="AM404" s="24"/>
      <c r="AR404" s="37"/>
      <c r="AV404" s="6">
        <v>3.9</v>
      </c>
      <c r="BC404" s="7"/>
      <c r="BI404" s="48">
        <f t="shared" si="284"/>
        <v>3.9</v>
      </c>
      <c r="BJ404" s="39"/>
      <c r="BK404" s="39"/>
      <c r="BL404" s="22"/>
      <c r="BM404" s="37"/>
      <c r="BN404" s="37"/>
      <c r="BO404" s="39"/>
      <c r="BP404" s="48">
        <f t="shared" si="285"/>
        <v>46.8</v>
      </c>
      <c r="BQ404" s="48">
        <f t="shared" si="286"/>
        <v>46.8</v>
      </c>
      <c r="CB404">
        <f t="shared" si="287"/>
        <v>1369</v>
      </c>
      <c r="CC404" s="2" t="s">
        <v>572</v>
      </c>
    </row>
    <row r="405" spans="1:81" ht="12.75">
      <c r="A405" s="14"/>
      <c r="E405" s="13"/>
      <c r="F405" s="2"/>
      <c r="G405" s="2"/>
      <c r="M405" s="2"/>
      <c r="W405" s="48"/>
      <c r="X405" s="48"/>
      <c r="AD405" s="48"/>
      <c r="AH405" s="24"/>
      <c r="AM405" s="24"/>
      <c r="AR405" s="37"/>
      <c r="BC405" s="7"/>
      <c r="BJ405" s="39"/>
      <c r="BK405" s="39"/>
      <c r="BL405" s="22"/>
      <c r="BM405" s="37"/>
      <c r="BN405" s="37"/>
      <c r="BO405" s="39"/>
      <c r="BP405" s="48"/>
      <c r="BQ405" s="48"/>
      <c r="CC405" s="2"/>
    </row>
    <row r="406" spans="1:81" ht="12.75">
      <c r="A406" s="14">
        <v>1369</v>
      </c>
      <c r="B406" s="13" t="s">
        <v>1081</v>
      </c>
      <c r="C406" s="13" t="s">
        <v>1355</v>
      </c>
      <c r="D406" s="13" t="s">
        <v>147</v>
      </c>
      <c r="E406" s="13" t="s">
        <v>157</v>
      </c>
      <c r="F406" s="2" t="s">
        <v>136</v>
      </c>
      <c r="G406" s="2">
        <v>2</v>
      </c>
      <c r="H406" s="2" t="s">
        <v>557</v>
      </c>
      <c r="I406" s="2" t="s">
        <v>1339</v>
      </c>
      <c r="J406" s="10">
        <v>1</v>
      </c>
      <c r="K406" s="6">
        <v>3.8</v>
      </c>
      <c r="L406" s="13" t="s">
        <v>444</v>
      </c>
      <c r="M406" s="2" t="s">
        <v>576</v>
      </c>
      <c r="N406" s="13" t="s">
        <v>524</v>
      </c>
      <c r="O406" s="13" t="s">
        <v>1280</v>
      </c>
      <c r="P406" s="2" t="s">
        <v>755</v>
      </c>
      <c r="Q406" s="10">
        <v>1</v>
      </c>
      <c r="T406" s="20">
        <v>45</v>
      </c>
      <c r="U406" s="20">
        <v>12</v>
      </c>
      <c r="V406" s="20">
        <v>0</v>
      </c>
      <c r="W406" s="48">
        <f>T406+U406/20+V406/240</f>
        <v>45.6</v>
      </c>
      <c r="X406" s="48">
        <f aca="true" t="shared" si="288" ref="X406:X415">W406/Q406</f>
        <v>45.6</v>
      </c>
      <c r="Z406" s="24">
        <f aca="true" t="shared" si="289" ref="Z406:Z416">X406/12</f>
        <v>3.8000000000000003</v>
      </c>
      <c r="AA406">
        <v>45</v>
      </c>
      <c r="AB406">
        <v>12</v>
      </c>
      <c r="AC406">
        <v>0</v>
      </c>
      <c r="AD406" s="48">
        <f>AA406+AB406/20+AC406/240</f>
        <v>45.6</v>
      </c>
      <c r="AE406">
        <v>3</v>
      </c>
      <c r="AF406">
        <v>16</v>
      </c>
      <c r="AG406">
        <v>0</v>
      </c>
      <c r="AH406" s="24">
        <f aca="true" t="shared" si="290" ref="AH406:AH416">Q406*Z406</f>
        <v>3.8000000000000003</v>
      </c>
      <c r="AI406">
        <v>3</v>
      </c>
      <c r="AJ406">
        <v>16</v>
      </c>
      <c r="AK406">
        <v>0</v>
      </c>
      <c r="AL406" s="6">
        <f aca="true" t="shared" si="291" ref="AL406:AL416">1*Z406</f>
        <v>3.8000000000000003</v>
      </c>
      <c r="AV406" s="6">
        <v>3.8</v>
      </c>
      <c r="BC406" s="7"/>
      <c r="BI406" s="48">
        <f aca="true" t="shared" si="292" ref="BI406:BI416">AL406+BH406</f>
        <v>3.8000000000000003</v>
      </c>
      <c r="BJ406" s="39"/>
      <c r="BK406" s="39"/>
      <c r="BL406" s="22"/>
      <c r="BM406" s="37"/>
      <c r="BN406" s="37"/>
      <c r="BO406" s="39"/>
      <c r="BP406" s="48">
        <f aca="true" t="shared" si="293" ref="BP406:BP416">BQ406*Q406</f>
        <v>45.6</v>
      </c>
      <c r="BQ406" s="48">
        <f aca="true" t="shared" si="294" ref="BQ406:BQ416">(BI406+BN406/Q406)*12</f>
        <v>45.6</v>
      </c>
      <c r="CB406">
        <f aca="true" t="shared" si="295" ref="CB406:CB416">1*A406</f>
        <v>1369</v>
      </c>
      <c r="CC406" s="2" t="s">
        <v>576</v>
      </c>
    </row>
    <row r="407" spans="1:81" ht="12.75">
      <c r="A407" s="14">
        <v>1369</v>
      </c>
      <c r="B407" s="13" t="s">
        <v>1081</v>
      </c>
      <c r="C407" s="13" t="s">
        <v>1355</v>
      </c>
      <c r="D407" s="13" t="s">
        <v>147</v>
      </c>
      <c r="E407" s="13" t="s">
        <v>157</v>
      </c>
      <c r="F407" s="2" t="s">
        <v>137</v>
      </c>
      <c r="G407" s="2">
        <v>2</v>
      </c>
      <c r="H407" s="2" t="s">
        <v>557</v>
      </c>
      <c r="I407" s="2" t="s">
        <v>624</v>
      </c>
      <c r="J407" s="10">
        <v>1.5</v>
      </c>
      <c r="K407" s="6">
        <v>3.8</v>
      </c>
      <c r="L407" s="13" t="s">
        <v>444</v>
      </c>
      <c r="M407" s="2" t="s">
        <v>572</v>
      </c>
      <c r="N407" s="13" t="s">
        <v>524</v>
      </c>
      <c r="O407" s="13" t="s">
        <v>1071</v>
      </c>
      <c r="P407" s="2" t="s">
        <v>1408</v>
      </c>
      <c r="Q407" s="10">
        <v>1.5</v>
      </c>
      <c r="T407" s="20">
        <v>68</v>
      </c>
      <c r="U407" s="20">
        <v>8</v>
      </c>
      <c r="V407" s="20">
        <v>0</v>
      </c>
      <c r="W407" s="48">
        <f>T407+U407/20+V407/240</f>
        <v>68.4</v>
      </c>
      <c r="X407" s="48">
        <f t="shared" si="288"/>
        <v>45.6</v>
      </c>
      <c r="Z407" s="24">
        <f t="shared" si="289"/>
        <v>3.8000000000000003</v>
      </c>
      <c r="AH407" s="24">
        <f t="shared" si="290"/>
        <v>5.7</v>
      </c>
      <c r="AI407">
        <v>3</v>
      </c>
      <c r="AJ407">
        <v>16</v>
      </c>
      <c r="AK407">
        <v>0</v>
      </c>
      <c r="AL407" s="6">
        <f t="shared" si="291"/>
        <v>3.8000000000000003</v>
      </c>
      <c r="AZ407" s="6">
        <v>3.8</v>
      </c>
      <c r="BC407" s="7"/>
      <c r="BI407" s="48">
        <f t="shared" si="292"/>
        <v>3.8000000000000003</v>
      </c>
      <c r="BJ407" s="39"/>
      <c r="BK407" s="39"/>
      <c r="BL407" s="22"/>
      <c r="BM407" s="37"/>
      <c r="BN407" s="37"/>
      <c r="BO407" s="39"/>
      <c r="BP407" s="48">
        <f t="shared" si="293"/>
        <v>68.4</v>
      </c>
      <c r="BQ407" s="48">
        <f t="shared" si="294"/>
        <v>45.6</v>
      </c>
      <c r="CB407">
        <f t="shared" si="295"/>
        <v>1369</v>
      </c>
      <c r="CC407" s="2" t="s">
        <v>572</v>
      </c>
    </row>
    <row r="408" spans="1:81" ht="12.75">
      <c r="A408" s="14">
        <v>1369</v>
      </c>
      <c r="B408" s="13" t="s">
        <v>1081</v>
      </c>
      <c r="C408" s="13" t="s">
        <v>1355</v>
      </c>
      <c r="D408" s="13" t="s">
        <v>147</v>
      </c>
      <c r="E408" s="13" t="s">
        <v>157</v>
      </c>
      <c r="F408" s="2" t="s">
        <v>110</v>
      </c>
      <c r="G408" s="2">
        <v>2</v>
      </c>
      <c r="H408" s="2" t="s">
        <v>912</v>
      </c>
      <c r="I408" s="2" t="s">
        <v>904</v>
      </c>
      <c r="J408" s="10">
        <v>1.5</v>
      </c>
      <c r="K408" s="6">
        <v>5.161111111111111</v>
      </c>
      <c r="L408" s="13" t="s">
        <v>444</v>
      </c>
      <c r="M408" s="2" t="s">
        <v>940</v>
      </c>
      <c r="N408" s="13" t="s">
        <v>1001</v>
      </c>
      <c r="O408" s="13" t="s">
        <v>1424</v>
      </c>
      <c r="P408" s="2" t="s">
        <v>1408</v>
      </c>
      <c r="Q408" s="10">
        <v>1.5</v>
      </c>
      <c r="T408" s="20">
        <v>92</v>
      </c>
      <c r="U408" s="20">
        <v>18</v>
      </c>
      <c r="V408" s="20">
        <v>0</v>
      </c>
      <c r="W408" s="48">
        <f>T408+U408/20+V408/240</f>
        <v>92.9</v>
      </c>
      <c r="X408" s="48">
        <f t="shared" si="288"/>
        <v>61.93333333333334</v>
      </c>
      <c r="Z408" s="24">
        <f t="shared" si="289"/>
        <v>5.161111111111111</v>
      </c>
      <c r="AH408" s="24">
        <f t="shared" si="290"/>
        <v>7.741666666666667</v>
      </c>
      <c r="AI408">
        <v>4</v>
      </c>
      <c r="AJ408">
        <v>1</v>
      </c>
      <c r="AK408">
        <v>0</v>
      </c>
      <c r="AL408" s="6">
        <f t="shared" si="291"/>
        <v>5.161111111111111</v>
      </c>
      <c r="AZ408" s="6">
        <v>5.161111111111111</v>
      </c>
      <c r="BC408" s="7"/>
      <c r="BI408" s="48">
        <f t="shared" si="292"/>
        <v>5.161111111111111</v>
      </c>
      <c r="BJ408" s="39"/>
      <c r="BK408" s="39"/>
      <c r="BL408" s="22"/>
      <c r="BM408" s="37"/>
      <c r="BN408" s="37"/>
      <c r="BO408" s="39"/>
      <c r="BP408" s="48">
        <f t="shared" si="293"/>
        <v>92.9</v>
      </c>
      <c r="BQ408" s="48">
        <f t="shared" si="294"/>
        <v>61.93333333333334</v>
      </c>
      <c r="CB408">
        <f t="shared" si="295"/>
        <v>1369</v>
      </c>
      <c r="CC408" s="2" t="s">
        <v>940</v>
      </c>
    </row>
    <row r="409" spans="1:81" ht="12.75">
      <c r="A409" s="14">
        <v>1369</v>
      </c>
      <c r="B409" s="13" t="s">
        <v>1081</v>
      </c>
      <c r="C409" s="13" t="s">
        <v>1355</v>
      </c>
      <c r="D409" s="13" t="s">
        <v>147</v>
      </c>
      <c r="E409" s="13" t="s">
        <v>157</v>
      </c>
      <c r="F409" s="2" t="s">
        <v>111</v>
      </c>
      <c r="G409" s="2">
        <v>2</v>
      </c>
      <c r="H409" s="2" t="s">
        <v>912</v>
      </c>
      <c r="I409" s="2" t="s">
        <v>908</v>
      </c>
      <c r="J409" s="10">
        <v>2</v>
      </c>
      <c r="K409" s="6">
        <v>3.2</v>
      </c>
      <c r="L409" s="13" t="s">
        <v>444</v>
      </c>
      <c r="M409" s="2" t="s">
        <v>940</v>
      </c>
      <c r="N409" s="13" t="s">
        <v>1001</v>
      </c>
      <c r="O409" s="13" t="s">
        <v>1424</v>
      </c>
      <c r="P409" s="2" t="s">
        <v>1580</v>
      </c>
      <c r="Q409" s="10">
        <v>2</v>
      </c>
      <c r="T409" s="20">
        <v>76</v>
      </c>
      <c r="U409" s="20">
        <v>16</v>
      </c>
      <c r="V409" s="20">
        <v>0</v>
      </c>
      <c r="W409" s="48">
        <f>T409+U409/20+V409/240</f>
        <v>76.8</v>
      </c>
      <c r="X409" s="48">
        <f t="shared" si="288"/>
        <v>38.4</v>
      </c>
      <c r="Z409" s="24">
        <f t="shared" si="289"/>
        <v>3.1999999999999997</v>
      </c>
      <c r="AH409" s="24">
        <f t="shared" si="290"/>
        <v>6.3999999999999995</v>
      </c>
      <c r="AI409">
        <v>3</v>
      </c>
      <c r="AJ409">
        <v>4</v>
      </c>
      <c r="AK409">
        <v>0</v>
      </c>
      <c r="AL409" s="6">
        <f t="shared" si="291"/>
        <v>3.1999999999999997</v>
      </c>
      <c r="BC409" s="6">
        <v>3.2</v>
      </c>
      <c r="BI409" s="48">
        <f t="shared" si="292"/>
        <v>3.1999999999999997</v>
      </c>
      <c r="BJ409" s="39"/>
      <c r="BK409" s="39"/>
      <c r="BL409" s="22"/>
      <c r="BM409" s="37"/>
      <c r="BN409" s="37"/>
      <c r="BO409" s="39"/>
      <c r="BP409" s="48">
        <f t="shared" si="293"/>
        <v>76.8</v>
      </c>
      <c r="BQ409" s="48">
        <f t="shared" si="294"/>
        <v>38.4</v>
      </c>
      <c r="CB409">
        <f t="shared" si="295"/>
        <v>1369</v>
      </c>
      <c r="CC409" s="2" t="s">
        <v>940</v>
      </c>
    </row>
    <row r="410" spans="1:81" ht="12.75">
      <c r="A410" s="14">
        <v>1369</v>
      </c>
      <c r="B410" s="13" t="s">
        <v>1081</v>
      </c>
      <c r="C410" s="13" t="s">
        <v>1355</v>
      </c>
      <c r="D410" s="13" t="s">
        <v>147</v>
      </c>
      <c r="E410" s="13" t="s">
        <v>157</v>
      </c>
      <c r="F410" s="2" t="s">
        <v>112</v>
      </c>
      <c r="G410" s="2">
        <v>2</v>
      </c>
      <c r="H410" s="2" t="s">
        <v>2</v>
      </c>
      <c r="I410" s="2" t="s">
        <v>1251</v>
      </c>
      <c r="J410" s="10">
        <v>2</v>
      </c>
      <c r="K410" s="6">
        <v>2.7</v>
      </c>
      <c r="L410" s="13" t="s">
        <v>444</v>
      </c>
      <c r="M410" s="2" t="s">
        <v>1242</v>
      </c>
      <c r="N410" s="13" t="s">
        <v>1523</v>
      </c>
      <c r="O410" s="13" t="s">
        <v>1247</v>
      </c>
      <c r="P410" s="2" t="s">
        <v>1580</v>
      </c>
      <c r="Q410" s="10">
        <v>2</v>
      </c>
      <c r="T410" s="20">
        <v>64</v>
      </c>
      <c r="U410" s="20">
        <v>16</v>
      </c>
      <c r="V410" s="20">
        <v>0</v>
      </c>
      <c r="W410" s="48">
        <f>T410+U410/20+V410/240</f>
        <v>64.8</v>
      </c>
      <c r="X410" s="48">
        <f t="shared" si="288"/>
        <v>32.4</v>
      </c>
      <c r="Z410" s="24">
        <f t="shared" si="289"/>
        <v>2.6999999999999997</v>
      </c>
      <c r="AA410">
        <v>32</v>
      </c>
      <c r="AB410">
        <v>8</v>
      </c>
      <c r="AC410">
        <v>0</v>
      </c>
      <c r="AD410" s="48">
        <f>AA410+AB410/20+AC410/240</f>
        <v>32.4</v>
      </c>
      <c r="AH410" s="24">
        <f t="shared" si="290"/>
        <v>5.3999999999999995</v>
      </c>
      <c r="AI410">
        <v>2</v>
      </c>
      <c r="AJ410">
        <v>14</v>
      </c>
      <c r="AK410">
        <v>0</v>
      </c>
      <c r="AL410" s="6">
        <f t="shared" si="291"/>
        <v>2.6999999999999997</v>
      </c>
      <c r="BC410" s="6">
        <v>2.7</v>
      </c>
      <c r="BI410" s="48">
        <f t="shared" si="292"/>
        <v>2.6999999999999997</v>
      </c>
      <c r="BJ410" s="39"/>
      <c r="BK410" s="39"/>
      <c r="BL410" s="22"/>
      <c r="BM410" s="37"/>
      <c r="BN410" s="37"/>
      <c r="BO410" s="39"/>
      <c r="BP410" s="48">
        <f t="shared" si="293"/>
        <v>64.8</v>
      </c>
      <c r="BQ410" s="48">
        <f t="shared" si="294"/>
        <v>32.4</v>
      </c>
      <c r="CB410">
        <f t="shared" si="295"/>
        <v>1369</v>
      </c>
      <c r="CC410" s="2" t="s">
        <v>1242</v>
      </c>
    </row>
    <row r="411" spans="1:82" ht="12.75">
      <c r="A411" s="14">
        <v>1369</v>
      </c>
      <c r="B411" s="13" t="s">
        <v>1081</v>
      </c>
      <c r="C411" s="13" t="s">
        <v>1355</v>
      </c>
      <c r="D411" s="13" t="s">
        <v>147</v>
      </c>
      <c r="E411" s="13" t="s">
        <v>157</v>
      </c>
      <c r="F411" s="2" t="s">
        <v>113</v>
      </c>
      <c r="G411" s="2">
        <v>2</v>
      </c>
      <c r="H411" s="2" t="s">
        <v>2</v>
      </c>
      <c r="I411" s="2" t="s">
        <v>1457</v>
      </c>
      <c r="J411" s="10">
        <v>2.5</v>
      </c>
      <c r="K411" s="6">
        <v>2.275</v>
      </c>
      <c r="L411" s="13" t="s">
        <v>444</v>
      </c>
      <c r="M411" s="2" t="s">
        <v>1464</v>
      </c>
      <c r="N411" s="13" t="s">
        <v>1424</v>
      </c>
      <c r="O411" s="13" t="s">
        <v>1424</v>
      </c>
      <c r="P411" s="2" t="s">
        <v>880</v>
      </c>
      <c r="Q411" s="10">
        <v>2.5</v>
      </c>
      <c r="W411" s="48">
        <f>(136+10/20)/2</f>
        <v>68.25</v>
      </c>
      <c r="X411" s="48">
        <f t="shared" si="288"/>
        <v>27.3</v>
      </c>
      <c r="Z411" s="24">
        <f t="shared" si="289"/>
        <v>2.275</v>
      </c>
      <c r="AD411" s="48"/>
      <c r="AH411" s="24">
        <f t="shared" si="290"/>
        <v>5.6875</v>
      </c>
      <c r="AI411">
        <v>2</v>
      </c>
      <c r="AJ411">
        <v>6</v>
      </c>
      <c r="AK411">
        <v>0</v>
      </c>
      <c r="AL411" s="6">
        <f t="shared" si="291"/>
        <v>2.275</v>
      </c>
      <c r="BC411" s="6">
        <v>2.275</v>
      </c>
      <c r="BI411" s="48">
        <f t="shared" si="292"/>
        <v>2.275</v>
      </c>
      <c r="BJ411" s="39"/>
      <c r="BK411" s="39"/>
      <c r="BL411" s="22"/>
      <c r="BM411" s="37"/>
      <c r="BN411" s="37"/>
      <c r="BO411" s="39"/>
      <c r="BP411" s="48">
        <f t="shared" si="293"/>
        <v>68.25</v>
      </c>
      <c r="BQ411" s="48">
        <f t="shared" si="294"/>
        <v>27.299999999999997</v>
      </c>
      <c r="CB411">
        <f t="shared" si="295"/>
        <v>1369</v>
      </c>
      <c r="CC411" s="2" t="s">
        <v>1464</v>
      </c>
      <c r="CD411" t="s">
        <v>68</v>
      </c>
    </row>
    <row r="412" spans="1:81" ht="12.75">
      <c r="A412" s="14">
        <v>1369</v>
      </c>
      <c r="B412" s="13" t="s">
        <v>1081</v>
      </c>
      <c r="C412" s="13" t="s">
        <v>1355</v>
      </c>
      <c r="D412" s="13" t="s">
        <v>147</v>
      </c>
      <c r="E412" s="13" t="s">
        <v>157</v>
      </c>
      <c r="F412" s="2" t="s">
        <v>114</v>
      </c>
      <c r="G412" s="2">
        <v>2</v>
      </c>
      <c r="H412" s="2" t="s">
        <v>2</v>
      </c>
      <c r="I412" s="2" t="s">
        <v>895</v>
      </c>
      <c r="J412" s="10">
        <v>2.5</v>
      </c>
      <c r="K412" s="6">
        <v>2.275</v>
      </c>
      <c r="L412" s="13" t="s">
        <v>444</v>
      </c>
      <c r="M412" s="2" t="s">
        <v>1099</v>
      </c>
      <c r="N412" s="13" t="s">
        <v>870</v>
      </c>
      <c r="O412" s="13" t="s">
        <v>1071</v>
      </c>
      <c r="P412" s="2" t="s">
        <v>880</v>
      </c>
      <c r="Q412" s="10">
        <v>2.5</v>
      </c>
      <c r="W412" s="48">
        <v>68.25</v>
      </c>
      <c r="X412" s="48">
        <f t="shared" si="288"/>
        <v>27.3</v>
      </c>
      <c r="Z412" s="24">
        <f t="shared" si="289"/>
        <v>2.275</v>
      </c>
      <c r="AH412" s="24">
        <f t="shared" si="290"/>
        <v>5.6875</v>
      </c>
      <c r="AI412">
        <v>2</v>
      </c>
      <c r="AJ412">
        <v>6</v>
      </c>
      <c r="AK412">
        <v>0</v>
      </c>
      <c r="AL412" s="6">
        <f t="shared" si="291"/>
        <v>2.275</v>
      </c>
      <c r="BC412" s="6">
        <v>2.275</v>
      </c>
      <c r="BI412" s="48">
        <f t="shared" si="292"/>
        <v>2.275</v>
      </c>
      <c r="BJ412" s="39"/>
      <c r="BK412" s="39"/>
      <c r="BL412" s="22"/>
      <c r="BM412" s="37"/>
      <c r="BN412" s="37"/>
      <c r="BO412" s="39"/>
      <c r="BP412" s="48">
        <f t="shared" si="293"/>
        <v>68.25</v>
      </c>
      <c r="BQ412" s="48">
        <f t="shared" si="294"/>
        <v>27.299999999999997</v>
      </c>
      <c r="CB412">
        <f t="shared" si="295"/>
        <v>1369</v>
      </c>
      <c r="CC412" s="2" t="s">
        <v>1099</v>
      </c>
    </row>
    <row r="413" spans="1:81" ht="12.75">
      <c r="A413" s="14">
        <v>1369</v>
      </c>
      <c r="B413" s="13" t="s">
        <v>1081</v>
      </c>
      <c r="C413" s="13" t="s">
        <v>1355</v>
      </c>
      <c r="D413" s="13" t="s">
        <v>147</v>
      </c>
      <c r="E413" s="13" t="s">
        <v>157</v>
      </c>
      <c r="F413" s="2" t="s">
        <v>115</v>
      </c>
      <c r="G413" s="2">
        <v>2</v>
      </c>
      <c r="H413" s="2" t="s">
        <v>557</v>
      </c>
      <c r="I413" s="2" t="s">
        <v>625</v>
      </c>
      <c r="J413" s="10">
        <v>0.5</v>
      </c>
      <c r="K413" s="6">
        <v>2.8</v>
      </c>
      <c r="L413" s="13" t="s">
        <v>444</v>
      </c>
      <c r="M413" s="2" t="s">
        <v>572</v>
      </c>
      <c r="N413" s="13" t="s">
        <v>524</v>
      </c>
      <c r="O413" s="13" t="s">
        <v>1071</v>
      </c>
      <c r="P413" s="2" t="s">
        <v>1296</v>
      </c>
      <c r="Q413" s="10">
        <v>0.5</v>
      </c>
      <c r="T413" s="20">
        <v>16</v>
      </c>
      <c r="U413" s="20">
        <v>16</v>
      </c>
      <c r="V413" s="20">
        <v>0</v>
      </c>
      <c r="W413" s="48">
        <f>T413+U413/20+V413/240</f>
        <v>16.8</v>
      </c>
      <c r="X413" s="48">
        <f t="shared" si="288"/>
        <v>33.6</v>
      </c>
      <c r="Z413" s="24">
        <f t="shared" si="289"/>
        <v>2.8000000000000003</v>
      </c>
      <c r="AE413">
        <v>1</v>
      </c>
      <c r="AF413">
        <v>8</v>
      </c>
      <c r="AG413">
        <v>0</v>
      </c>
      <c r="AH413" s="24">
        <f t="shared" si="290"/>
        <v>1.4000000000000001</v>
      </c>
      <c r="AL413" s="6">
        <f t="shared" si="291"/>
        <v>2.8000000000000003</v>
      </c>
      <c r="BC413" s="6">
        <v>2.8</v>
      </c>
      <c r="BI413" s="48">
        <f t="shared" si="292"/>
        <v>2.8000000000000003</v>
      </c>
      <c r="BJ413" s="39"/>
      <c r="BK413" s="39"/>
      <c r="BL413" s="22"/>
      <c r="BM413" s="37"/>
      <c r="BN413" s="37"/>
      <c r="BO413" s="39"/>
      <c r="BP413" s="48">
        <f t="shared" si="293"/>
        <v>16.8</v>
      </c>
      <c r="BQ413" s="48">
        <f t="shared" si="294"/>
        <v>33.6</v>
      </c>
      <c r="CB413">
        <f t="shared" si="295"/>
        <v>1369</v>
      </c>
      <c r="CC413" s="2" t="s">
        <v>572</v>
      </c>
    </row>
    <row r="414" spans="1:81" ht="12.75">
      <c r="A414" s="14">
        <v>1369</v>
      </c>
      <c r="B414" s="13" t="s">
        <v>1081</v>
      </c>
      <c r="C414" s="13" t="s">
        <v>1355</v>
      </c>
      <c r="D414" s="13" t="s">
        <v>147</v>
      </c>
      <c r="E414" s="13" t="s">
        <v>157</v>
      </c>
      <c r="F414" s="2" t="s">
        <v>116</v>
      </c>
      <c r="G414" s="2">
        <v>2</v>
      </c>
      <c r="H414" s="2" t="s">
        <v>2</v>
      </c>
      <c r="I414" s="2" t="s">
        <v>1455</v>
      </c>
      <c r="J414" s="10">
        <v>1</v>
      </c>
      <c r="K414" s="6">
        <v>2</v>
      </c>
      <c r="L414" s="13" t="s">
        <v>444</v>
      </c>
      <c r="M414" s="2" t="s">
        <v>1464</v>
      </c>
      <c r="N414" s="13" t="s">
        <v>1424</v>
      </c>
      <c r="O414" s="13" t="s">
        <v>1424</v>
      </c>
      <c r="P414" s="2" t="s">
        <v>1561</v>
      </c>
      <c r="Q414" s="10">
        <v>1</v>
      </c>
      <c r="T414" s="20">
        <v>24</v>
      </c>
      <c r="U414" s="20">
        <v>0</v>
      </c>
      <c r="V414" s="20">
        <v>0</v>
      </c>
      <c r="W414" s="48">
        <f>T414+U414/20+V414/240</f>
        <v>24</v>
      </c>
      <c r="X414" s="48">
        <f t="shared" si="288"/>
        <v>24</v>
      </c>
      <c r="Z414" s="24">
        <f t="shared" si="289"/>
        <v>2</v>
      </c>
      <c r="AA414">
        <v>24</v>
      </c>
      <c r="AB414">
        <v>0</v>
      </c>
      <c r="AC414">
        <v>0</v>
      </c>
      <c r="AD414" s="48">
        <f>AA414+AB414/20+AC414/240</f>
        <v>24</v>
      </c>
      <c r="AE414">
        <v>2</v>
      </c>
      <c r="AF414">
        <v>0</v>
      </c>
      <c r="AG414">
        <v>0</v>
      </c>
      <c r="AH414" s="24">
        <f t="shared" si="290"/>
        <v>2</v>
      </c>
      <c r="AI414">
        <v>2</v>
      </c>
      <c r="AJ414">
        <v>0</v>
      </c>
      <c r="AK414">
        <v>0</v>
      </c>
      <c r="AL414" s="6">
        <f t="shared" si="291"/>
        <v>2</v>
      </c>
      <c r="BC414" s="6">
        <v>2</v>
      </c>
      <c r="BI414" s="48">
        <f t="shared" si="292"/>
        <v>2</v>
      </c>
      <c r="BJ414" s="39"/>
      <c r="BK414" s="39"/>
      <c r="BL414" s="22"/>
      <c r="BM414" s="37"/>
      <c r="BN414" s="37"/>
      <c r="BO414" s="39"/>
      <c r="BP414" s="48">
        <f t="shared" si="293"/>
        <v>24</v>
      </c>
      <c r="BQ414" s="48">
        <f t="shared" si="294"/>
        <v>24</v>
      </c>
      <c r="CB414">
        <f t="shared" si="295"/>
        <v>1369</v>
      </c>
      <c r="CC414" s="2" t="s">
        <v>1464</v>
      </c>
    </row>
    <row r="415" spans="1:81" ht="12.75">
      <c r="A415" s="14">
        <v>1369</v>
      </c>
      <c r="B415" s="13" t="s">
        <v>1081</v>
      </c>
      <c r="C415" s="13" t="s">
        <v>1355</v>
      </c>
      <c r="D415" s="13" t="s">
        <v>147</v>
      </c>
      <c r="E415" s="13" t="s">
        <v>157</v>
      </c>
      <c r="F415" s="2" t="s">
        <v>117</v>
      </c>
      <c r="G415" s="2">
        <v>2</v>
      </c>
      <c r="H415" s="2" t="s">
        <v>2</v>
      </c>
      <c r="I415" s="2" t="s">
        <v>1455</v>
      </c>
      <c r="J415" s="10">
        <v>1</v>
      </c>
      <c r="K415" s="6">
        <v>2.25</v>
      </c>
      <c r="L415" s="13" t="s">
        <v>444</v>
      </c>
      <c r="M415" s="2" t="s">
        <v>1464</v>
      </c>
      <c r="N415" s="13" t="s">
        <v>1424</v>
      </c>
      <c r="O415" s="13" t="s">
        <v>1424</v>
      </c>
      <c r="P415" s="2" t="s">
        <v>1565</v>
      </c>
      <c r="Q415" s="10">
        <v>1</v>
      </c>
      <c r="T415" s="20">
        <v>27</v>
      </c>
      <c r="U415" s="20">
        <v>0</v>
      </c>
      <c r="V415" s="20">
        <v>0</v>
      </c>
      <c r="W415" s="48">
        <f>T415+U415/20+V415/240</f>
        <v>27</v>
      </c>
      <c r="X415" s="48">
        <f t="shared" si="288"/>
        <v>27</v>
      </c>
      <c r="Z415" s="24">
        <f t="shared" si="289"/>
        <v>2.25</v>
      </c>
      <c r="AA415">
        <v>27</v>
      </c>
      <c r="AB415">
        <v>0</v>
      </c>
      <c r="AC415">
        <v>0</v>
      </c>
      <c r="AD415" s="48">
        <f>AA415+AB415/20+AC415/240</f>
        <v>27</v>
      </c>
      <c r="AE415">
        <v>2</v>
      </c>
      <c r="AF415">
        <v>5</v>
      </c>
      <c r="AG415">
        <v>0</v>
      </c>
      <c r="AH415" s="24">
        <f t="shared" si="290"/>
        <v>2.25</v>
      </c>
      <c r="AI415">
        <v>2</v>
      </c>
      <c r="AJ415">
        <v>5</v>
      </c>
      <c r="AK415">
        <v>0</v>
      </c>
      <c r="AL415" s="6">
        <f t="shared" si="291"/>
        <v>2.25</v>
      </c>
      <c r="BC415" s="6">
        <v>2.25</v>
      </c>
      <c r="BI415" s="48">
        <f t="shared" si="292"/>
        <v>2.25</v>
      </c>
      <c r="BJ415" s="39"/>
      <c r="BK415" s="39"/>
      <c r="BL415" s="22"/>
      <c r="BM415" s="37"/>
      <c r="BN415" s="37"/>
      <c r="BO415" s="39"/>
      <c r="BP415" s="48">
        <f t="shared" si="293"/>
        <v>27</v>
      </c>
      <c r="BQ415" s="48">
        <f t="shared" si="294"/>
        <v>27</v>
      </c>
      <c r="CB415">
        <f t="shared" si="295"/>
        <v>1369</v>
      </c>
      <c r="CC415" s="2" t="s">
        <v>1464</v>
      </c>
    </row>
    <row r="416" spans="1:81" ht="12.75">
      <c r="A416" s="14">
        <v>1369</v>
      </c>
      <c r="B416" s="13" t="s">
        <v>1081</v>
      </c>
      <c r="C416" s="13" t="s">
        <v>1355</v>
      </c>
      <c r="D416" s="13" t="s">
        <v>147</v>
      </c>
      <c r="E416" s="13" t="s">
        <v>157</v>
      </c>
      <c r="F416" s="2" t="s">
        <v>118</v>
      </c>
      <c r="G416" s="2">
        <v>2</v>
      </c>
      <c r="H416" s="2" t="s">
        <v>2</v>
      </c>
      <c r="I416" s="2" t="s">
        <v>1451</v>
      </c>
      <c r="J416" s="10">
        <v>0.5</v>
      </c>
      <c r="K416" s="6">
        <v>2</v>
      </c>
      <c r="L416" s="13" t="s">
        <v>444</v>
      </c>
      <c r="M416" s="2" t="s">
        <v>1464</v>
      </c>
      <c r="N416" s="13" t="s">
        <v>1424</v>
      </c>
      <c r="O416" s="13" t="s">
        <v>1424</v>
      </c>
      <c r="P416" s="2" t="s">
        <v>971</v>
      </c>
      <c r="Q416" s="10">
        <v>0.5</v>
      </c>
      <c r="W416" s="48">
        <f>X416*Q416</f>
        <v>12</v>
      </c>
      <c r="X416" s="48">
        <v>24</v>
      </c>
      <c r="Z416" s="24">
        <f t="shared" si="289"/>
        <v>2</v>
      </c>
      <c r="AA416">
        <v>24</v>
      </c>
      <c r="AB416">
        <v>0</v>
      </c>
      <c r="AC416">
        <v>0</v>
      </c>
      <c r="AD416" s="48">
        <f>AA416+AB416/20+AC416/240</f>
        <v>24</v>
      </c>
      <c r="AE416">
        <v>1</v>
      </c>
      <c r="AF416">
        <v>0</v>
      </c>
      <c r="AG416">
        <v>0</v>
      </c>
      <c r="AH416" s="24">
        <f t="shared" si="290"/>
        <v>1</v>
      </c>
      <c r="AI416">
        <v>2</v>
      </c>
      <c r="AJ416">
        <v>0</v>
      </c>
      <c r="AK416">
        <v>0</v>
      </c>
      <c r="AL416" s="6">
        <f t="shared" si="291"/>
        <v>2</v>
      </c>
      <c r="BC416" s="6">
        <v>2</v>
      </c>
      <c r="BI416" s="48">
        <f t="shared" si="292"/>
        <v>2</v>
      </c>
      <c r="BJ416" s="39"/>
      <c r="BK416" s="39"/>
      <c r="BL416" s="22"/>
      <c r="BM416" s="37"/>
      <c r="BN416" s="37"/>
      <c r="BO416" s="39"/>
      <c r="BP416" s="48">
        <f t="shared" si="293"/>
        <v>12</v>
      </c>
      <c r="BQ416" s="48">
        <f t="shared" si="294"/>
        <v>24</v>
      </c>
      <c r="CB416">
        <f t="shared" si="295"/>
        <v>1369</v>
      </c>
      <c r="CC416" s="2" t="s">
        <v>1464</v>
      </c>
    </row>
    <row r="417" spans="1:81" ht="12.75">
      <c r="A417" s="14"/>
      <c r="E417" s="13"/>
      <c r="F417" s="2"/>
      <c r="G417" s="2"/>
      <c r="M417" s="2"/>
      <c r="W417" s="48"/>
      <c r="X417" s="48"/>
      <c r="AD417" s="48"/>
      <c r="BJ417" s="39"/>
      <c r="BK417" s="39"/>
      <c r="BL417" s="22"/>
      <c r="BM417" s="37"/>
      <c r="BN417" s="37"/>
      <c r="BO417" s="39"/>
      <c r="BP417" s="48"/>
      <c r="BQ417" s="48"/>
      <c r="CC417" s="2"/>
    </row>
    <row r="418" spans="1:81" ht="12.75">
      <c r="A418" s="14">
        <v>1369</v>
      </c>
      <c r="B418" s="13" t="s">
        <v>1081</v>
      </c>
      <c r="C418" s="13" t="s">
        <v>1355</v>
      </c>
      <c r="D418" s="13" t="s">
        <v>147</v>
      </c>
      <c r="E418" s="13" t="s">
        <v>157</v>
      </c>
      <c r="F418" s="2" t="s">
        <v>119</v>
      </c>
      <c r="G418" s="2">
        <v>3</v>
      </c>
      <c r="H418" s="2" t="s">
        <v>557</v>
      </c>
      <c r="I418" s="2" t="s">
        <v>633</v>
      </c>
      <c r="J418" s="10">
        <v>36</v>
      </c>
      <c r="K418" s="6">
        <v>3.1</v>
      </c>
      <c r="L418" s="13" t="s">
        <v>444</v>
      </c>
      <c r="M418" s="2" t="s">
        <v>565</v>
      </c>
      <c r="N418" s="13" t="s">
        <v>526</v>
      </c>
      <c r="O418" s="13" t="s">
        <v>2</v>
      </c>
      <c r="P418" s="2" t="s">
        <v>1394</v>
      </c>
      <c r="Q418" s="10">
        <v>36</v>
      </c>
      <c r="T418" s="20">
        <v>1339</v>
      </c>
      <c r="U418" s="20">
        <v>4</v>
      </c>
      <c r="V418" s="20">
        <v>0</v>
      </c>
      <c r="W418" s="48">
        <f aca="true" t="shared" si="296" ref="W418:W423">T418+U418/20+V418/240</f>
        <v>1339.2</v>
      </c>
      <c r="X418" s="48">
        <f>W418/Q418</f>
        <v>37.2</v>
      </c>
      <c r="Z418" s="24">
        <f>X418/12</f>
        <v>3.1</v>
      </c>
      <c r="AD418" s="48"/>
      <c r="AH418" s="24">
        <f>Q418*Z418</f>
        <v>111.60000000000001</v>
      </c>
      <c r="AI418">
        <v>3</v>
      </c>
      <c r="AJ418">
        <v>2</v>
      </c>
      <c r="AK418">
        <v>0</v>
      </c>
      <c r="AL418" s="6">
        <f>1*Z418</f>
        <v>3.1</v>
      </c>
      <c r="AM418" s="24"/>
      <c r="BA418" s="6">
        <v>3.1</v>
      </c>
      <c r="BC418" s="7"/>
      <c r="BI418" s="48">
        <f>AL418+BH418</f>
        <v>3.1</v>
      </c>
      <c r="BJ418" s="39"/>
      <c r="BK418" s="39"/>
      <c r="BL418" s="22"/>
      <c r="BM418" s="37"/>
      <c r="BN418" s="37"/>
      <c r="BO418" s="39"/>
      <c r="BP418" s="48">
        <f>BQ418*Q418</f>
        <v>1339.2</v>
      </c>
      <c r="BQ418" s="48">
        <f>(BI418+BN418/Q418)*12</f>
        <v>37.2</v>
      </c>
      <c r="CB418">
        <f aca="true" t="shared" si="297" ref="CB418:CB423">1*A418</f>
        <v>1369</v>
      </c>
      <c r="CC418" s="2" t="s">
        <v>565</v>
      </c>
    </row>
    <row r="419" spans="1:81" ht="12.75">
      <c r="A419" s="14">
        <v>1369</v>
      </c>
      <c r="B419" s="13" t="s">
        <v>1081</v>
      </c>
      <c r="C419" s="13" t="s">
        <v>1355</v>
      </c>
      <c r="D419" s="13" t="s">
        <v>147</v>
      </c>
      <c r="E419" s="13" t="s">
        <v>157</v>
      </c>
      <c r="F419" s="2" t="s">
        <v>120</v>
      </c>
      <c r="G419" s="2">
        <v>3</v>
      </c>
      <c r="H419" s="2" t="s">
        <v>557</v>
      </c>
      <c r="I419" s="2" t="s">
        <v>632</v>
      </c>
      <c r="L419" s="13" t="s">
        <v>444</v>
      </c>
      <c r="M419" s="2" t="s">
        <v>804</v>
      </c>
      <c r="N419" s="13" t="s">
        <v>526</v>
      </c>
      <c r="O419" s="13" t="s">
        <v>2</v>
      </c>
      <c r="P419" s="2" t="s">
        <v>1394</v>
      </c>
      <c r="R419" s="10">
        <v>26</v>
      </c>
      <c r="T419" s="20">
        <v>23</v>
      </c>
      <c r="U419" s="20">
        <v>8</v>
      </c>
      <c r="V419" s="20">
        <v>0</v>
      </c>
      <c r="W419" s="48">
        <f t="shared" si="296"/>
        <v>23.4</v>
      </c>
      <c r="Y419" s="24">
        <f>(W419*20)/R419</f>
        <v>18</v>
      </c>
      <c r="AD419" s="48"/>
      <c r="AM419" s="24">
        <f>Y419/12</f>
        <v>1.5</v>
      </c>
      <c r="BC419" s="7"/>
      <c r="BI419" s="48"/>
      <c r="BJ419" s="39"/>
      <c r="BK419" s="39"/>
      <c r="BL419" s="22"/>
      <c r="BM419" s="37"/>
      <c r="BN419" s="37"/>
      <c r="BO419" s="39"/>
      <c r="CB419">
        <f t="shared" si="297"/>
        <v>1369</v>
      </c>
      <c r="CC419" s="2" t="s">
        <v>804</v>
      </c>
    </row>
    <row r="420" spans="1:81" ht="12.75">
      <c r="A420" s="14">
        <v>1369</v>
      </c>
      <c r="B420" s="13" t="s">
        <v>1081</v>
      </c>
      <c r="C420" s="13" t="s">
        <v>1355</v>
      </c>
      <c r="D420" s="13" t="s">
        <v>147</v>
      </c>
      <c r="E420" s="13" t="s">
        <v>157</v>
      </c>
      <c r="F420" s="2" t="s">
        <v>122</v>
      </c>
      <c r="G420" s="2">
        <v>3</v>
      </c>
      <c r="H420" s="2" t="s">
        <v>1652</v>
      </c>
      <c r="I420" s="2" t="s">
        <v>522</v>
      </c>
      <c r="J420" s="10">
        <v>1</v>
      </c>
      <c r="K420" s="6">
        <v>5.8</v>
      </c>
      <c r="L420" s="13" t="s">
        <v>444</v>
      </c>
      <c r="M420" s="2" t="s">
        <v>1655</v>
      </c>
      <c r="N420" s="13" t="s">
        <v>1640</v>
      </c>
      <c r="O420" s="13" t="s">
        <v>2</v>
      </c>
      <c r="P420" s="2" t="s">
        <v>1493</v>
      </c>
      <c r="Q420" s="10">
        <v>1</v>
      </c>
      <c r="T420" s="20">
        <v>69</v>
      </c>
      <c r="U420" s="20">
        <v>12</v>
      </c>
      <c r="V420" s="20">
        <v>0</v>
      </c>
      <c r="W420" s="48">
        <f t="shared" si="296"/>
        <v>69.6</v>
      </c>
      <c r="X420" s="48">
        <f>W420/Q420</f>
        <v>69.6</v>
      </c>
      <c r="Z420" s="24">
        <f>X420/12</f>
        <v>5.8</v>
      </c>
      <c r="AA420">
        <v>69</v>
      </c>
      <c r="AB420">
        <v>12</v>
      </c>
      <c r="AC420">
        <v>0</v>
      </c>
      <c r="AD420" s="48">
        <f>AA420+AB420/20+AC420/240</f>
        <v>69.6</v>
      </c>
      <c r="AE420">
        <v>5</v>
      </c>
      <c r="AF420">
        <v>16</v>
      </c>
      <c r="AG420">
        <v>0</v>
      </c>
      <c r="AH420" s="24">
        <f>Q420*Z420</f>
        <v>5.8</v>
      </c>
      <c r="AI420">
        <v>5</v>
      </c>
      <c r="AJ420">
        <v>16</v>
      </c>
      <c r="AK420">
        <v>0</v>
      </c>
      <c r="AL420" s="6">
        <f>1*Z420</f>
        <v>5.8</v>
      </c>
      <c r="AM420" s="24"/>
      <c r="AV420" s="6"/>
      <c r="BC420" s="7"/>
      <c r="BI420" s="48">
        <f>AL420+BH420</f>
        <v>5.8</v>
      </c>
      <c r="BJ420" s="39"/>
      <c r="BK420" s="39"/>
      <c r="BL420" s="22"/>
      <c r="BM420" s="37"/>
      <c r="BN420" s="37"/>
      <c r="BO420" s="39"/>
      <c r="BP420" s="48">
        <f>BQ420*Q420</f>
        <v>69.6</v>
      </c>
      <c r="BQ420" s="48">
        <f>(BI420+BN420/Q420)*12</f>
        <v>69.6</v>
      </c>
      <c r="CB420">
        <f t="shared" si="297"/>
        <v>1369</v>
      </c>
      <c r="CC420" s="2" t="s">
        <v>1655</v>
      </c>
    </row>
    <row r="421" spans="1:81" ht="12.75">
      <c r="A421" s="14">
        <v>1369</v>
      </c>
      <c r="B421" s="13" t="s">
        <v>1081</v>
      </c>
      <c r="C421" s="13" t="s">
        <v>1355</v>
      </c>
      <c r="D421" s="13" t="s">
        <v>147</v>
      </c>
      <c r="E421" s="13" t="s">
        <v>157</v>
      </c>
      <c r="F421" s="2" t="s">
        <v>123</v>
      </c>
      <c r="G421" s="2">
        <v>3</v>
      </c>
      <c r="H421" s="2" t="s">
        <v>1652</v>
      </c>
      <c r="I421" s="2" t="s">
        <v>518</v>
      </c>
      <c r="J421" s="10">
        <v>1</v>
      </c>
      <c r="K421" s="6">
        <v>6.4</v>
      </c>
      <c r="L421" s="13" t="s">
        <v>444</v>
      </c>
      <c r="M421" s="2" t="s">
        <v>1653</v>
      </c>
      <c r="N421" s="13" t="s">
        <v>1640</v>
      </c>
      <c r="O421" s="13" t="s">
        <v>470</v>
      </c>
      <c r="P421" s="2" t="s">
        <v>711</v>
      </c>
      <c r="Q421" s="10">
        <v>1</v>
      </c>
      <c r="T421" s="20">
        <v>76</v>
      </c>
      <c r="U421" s="20">
        <v>16</v>
      </c>
      <c r="V421" s="20">
        <v>0</v>
      </c>
      <c r="W421" s="48">
        <f t="shared" si="296"/>
        <v>76.8</v>
      </c>
      <c r="X421" s="48">
        <f>W421/Q421</f>
        <v>76.8</v>
      </c>
      <c r="Z421" s="24">
        <f>X421/12</f>
        <v>6.3999999999999995</v>
      </c>
      <c r="AA421">
        <v>76</v>
      </c>
      <c r="AB421">
        <v>16</v>
      </c>
      <c r="AC421">
        <v>0</v>
      </c>
      <c r="AD421" s="48">
        <f>AA421+AB421/20+AC421/240</f>
        <v>76.8</v>
      </c>
      <c r="AE421">
        <v>6</v>
      </c>
      <c r="AF421">
        <v>8</v>
      </c>
      <c r="AG421">
        <v>0</v>
      </c>
      <c r="AH421" s="24">
        <f>Q421*Z421</f>
        <v>6.3999999999999995</v>
      </c>
      <c r="AI421">
        <v>6</v>
      </c>
      <c r="AJ421">
        <v>8</v>
      </c>
      <c r="AK421">
        <v>0</v>
      </c>
      <c r="AL421" s="6">
        <f>1*Z421</f>
        <v>6.3999999999999995</v>
      </c>
      <c r="AM421" s="24"/>
      <c r="AV421" s="6">
        <v>6.4</v>
      </c>
      <c r="BC421" s="7"/>
      <c r="BI421" s="48">
        <f>AL421+BH421</f>
        <v>6.3999999999999995</v>
      </c>
      <c r="BJ421" s="39"/>
      <c r="BK421" s="39"/>
      <c r="BL421" s="22"/>
      <c r="BM421" s="37"/>
      <c r="BN421" s="37"/>
      <c r="BO421" s="39"/>
      <c r="BP421" s="48">
        <f>BQ421*Q421</f>
        <v>76.8</v>
      </c>
      <c r="BQ421" s="48">
        <f>(BI421+BN421/Q421)*12</f>
        <v>76.8</v>
      </c>
      <c r="CB421">
        <f t="shared" si="297"/>
        <v>1369</v>
      </c>
      <c r="CC421" s="2" t="s">
        <v>1653</v>
      </c>
    </row>
    <row r="422" spans="1:81" ht="12.75">
      <c r="A422" s="14">
        <v>1369</v>
      </c>
      <c r="B422" s="13" t="s">
        <v>1081</v>
      </c>
      <c r="C422" s="13" t="s">
        <v>1355</v>
      </c>
      <c r="D422" s="13" t="s">
        <v>147</v>
      </c>
      <c r="E422" s="13" t="s">
        <v>157</v>
      </c>
      <c r="F422" s="2" t="s">
        <v>124</v>
      </c>
      <c r="G422" s="2">
        <v>3</v>
      </c>
      <c r="H422" s="2" t="s">
        <v>1538</v>
      </c>
      <c r="I422" s="2" t="s">
        <v>1541</v>
      </c>
      <c r="J422" s="10">
        <v>1</v>
      </c>
      <c r="K422" s="6">
        <v>4.8999999999999995</v>
      </c>
      <c r="L422" s="13" t="s">
        <v>444</v>
      </c>
      <c r="M422" s="2" t="s">
        <v>1540</v>
      </c>
      <c r="N422" s="13" t="s">
        <v>1550</v>
      </c>
      <c r="O422" s="13" t="s">
        <v>2</v>
      </c>
      <c r="P422" s="2" t="s">
        <v>2</v>
      </c>
      <c r="Q422" s="10">
        <v>1</v>
      </c>
      <c r="T422" s="20">
        <v>58</v>
      </c>
      <c r="U422" s="20">
        <v>16</v>
      </c>
      <c r="V422" s="20">
        <v>0</v>
      </c>
      <c r="W422" s="48">
        <f t="shared" si="296"/>
        <v>58.8</v>
      </c>
      <c r="X422" s="48">
        <f>W422/Q422</f>
        <v>58.8</v>
      </c>
      <c r="Z422" s="24">
        <f>X422/12</f>
        <v>4.8999999999999995</v>
      </c>
      <c r="AA422">
        <v>58</v>
      </c>
      <c r="AB422">
        <v>16</v>
      </c>
      <c r="AC422">
        <v>0</v>
      </c>
      <c r="AD422" s="48">
        <f>AA422+AB422/20+AC422/240</f>
        <v>58.8</v>
      </c>
      <c r="AE422">
        <v>4</v>
      </c>
      <c r="AF422">
        <v>18</v>
      </c>
      <c r="AG422">
        <v>0</v>
      </c>
      <c r="AH422" s="24">
        <f>Q422*Z422</f>
        <v>4.8999999999999995</v>
      </c>
      <c r="AI422">
        <v>4</v>
      </c>
      <c r="AJ422">
        <v>18</v>
      </c>
      <c r="AK422">
        <v>0</v>
      </c>
      <c r="AL422" s="6">
        <f>1*Z422</f>
        <v>4.8999999999999995</v>
      </c>
      <c r="AM422" s="24"/>
      <c r="BC422" s="7"/>
      <c r="BI422" s="48">
        <f>AL422+BH422</f>
        <v>4.8999999999999995</v>
      </c>
      <c r="BJ422" s="39"/>
      <c r="BK422" s="39"/>
      <c r="BL422" s="22"/>
      <c r="BM422" s="37"/>
      <c r="BN422" s="37"/>
      <c r="BO422" s="39"/>
      <c r="BP422" s="48">
        <f>BQ422*Q422</f>
        <v>58.8</v>
      </c>
      <c r="BQ422" s="48">
        <f>(BI422+BN422/Q422)*12</f>
        <v>58.8</v>
      </c>
      <c r="CB422">
        <f t="shared" si="297"/>
        <v>1369</v>
      </c>
      <c r="CC422" s="2" t="s">
        <v>1540</v>
      </c>
    </row>
    <row r="423" spans="1:82" ht="12.75">
      <c r="A423" s="14">
        <v>1369</v>
      </c>
      <c r="B423" s="13" t="s">
        <v>1081</v>
      </c>
      <c r="C423" s="13" t="s">
        <v>1355</v>
      </c>
      <c r="D423" s="13" t="s">
        <v>147</v>
      </c>
      <c r="E423" s="13" t="s">
        <v>157</v>
      </c>
      <c r="F423" s="2" t="s">
        <v>125</v>
      </c>
      <c r="G423" s="2">
        <v>3</v>
      </c>
      <c r="H423" s="2" t="s">
        <v>757</v>
      </c>
      <c r="I423" s="2" t="s">
        <v>889</v>
      </c>
      <c r="J423" s="10">
        <v>1</v>
      </c>
      <c r="K423" s="6">
        <v>7</v>
      </c>
      <c r="L423" s="13" t="s">
        <v>444</v>
      </c>
      <c r="M423" s="2" t="s">
        <v>758</v>
      </c>
      <c r="N423" s="13" t="s">
        <v>762</v>
      </c>
      <c r="O423" s="13" t="s">
        <v>2</v>
      </c>
      <c r="P423" s="2" t="s">
        <v>1495</v>
      </c>
      <c r="Q423" s="10">
        <v>1</v>
      </c>
      <c r="T423" s="20">
        <v>84</v>
      </c>
      <c r="U423" s="20">
        <v>0</v>
      </c>
      <c r="V423" s="20">
        <v>0</v>
      </c>
      <c r="W423" s="48">
        <f t="shared" si="296"/>
        <v>84</v>
      </c>
      <c r="X423" s="48">
        <f>W423/Q423</f>
        <v>84</v>
      </c>
      <c r="Z423" s="24">
        <f>X423/12</f>
        <v>7</v>
      </c>
      <c r="AA423">
        <v>84</v>
      </c>
      <c r="AB423">
        <v>0</v>
      </c>
      <c r="AC423">
        <v>0</v>
      </c>
      <c r="AD423" s="48">
        <f>AA423+AB423/20+AC423/240</f>
        <v>84</v>
      </c>
      <c r="AE423">
        <v>7</v>
      </c>
      <c r="AF423">
        <v>0</v>
      </c>
      <c r="AG423">
        <v>0</v>
      </c>
      <c r="AH423" s="24">
        <f>Q423*Z423</f>
        <v>7</v>
      </c>
      <c r="AI423">
        <v>7</v>
      </c>
      <c r="AJ423">
        <v>0</v>
      </c>
      <c r="AK423">
        <v>0</v>
      </c>
      <c r="AL423" s="6">
        <f>1*Z423</f>
        <v>7</v>
      </c>
      <c r="AM423" s="24"/>
      <c r="BC423" s="7"/>
      <c r="BI423" s="48">
        <f>AL423+BH423</f>
        <v>7</v>
      </c>
      <c r="BJ423" s="39"/>
      <c r="BK423" s="39"/>
      <c r="BL423" s="22"/>
      <c r="BM423" s="37"/>
      <c r="BN423" s="37"/>
      <c r="BO423" s="39"/>
      <c r="BP423" s="48">
        <f>BQ423*Q423</f>
        <v>84</v>
      </c>
      <c r="BQ423" s="48">
        <f>(BI423+BN423/Q423)*12</f>
        <v>84</v>
      </c>
      <c r="CB423">
        <f t="shared" si="297"/>
        <v>1369</v>
      </c>
      <c r="CC423" s="2" t="s">
        <v>760</v>
      </c>
      <c r="CD423" t="s">
        <v>1144</v>
      </c>
    </row>
    <row r="424" spans="1:81" ht="12.75">
      <c r="A424" s="14"/>
      <c r="E424" s="13"/>
      <c r="F424" s="2"/>
      <c r="G424" s="2"/>
      <c r="M424" s="2"/>
      <c r="W424" s="48"/>
      <c r="X424" s="48"/>
      <c r="AH424" s="24"/>
      <c r="AM424" s="24"/>
      <c r="BC424" s="7"/>
      <c r="BJ424" s="39"/>
      <c r="BK424" s="39"/>
      <c r="BL424" s="22"/>
      <c r="BM424" s="37"/>
      <c r="BN424" s="37"/>
      <c r="BO424" s="39"/>
      <c r="BP424" s="48"/>
      <c r="BQ424" s="48"/>
      <c r="CC424" s="2"/>
    </row>
    <row r="425" spans="1:82" ht="12.75">
      <c r="A425" s="14">
        <v>1369</v>
      </c>
      <c r="B425" s="13" t="s">
        <v>1081</v>
      </c>
      <c r="C425" s="13" t="s">
        <v>1355</v>
      </c>
      <c r="D425" s="13" t="s">
        <v>147</v>
      </c>
      <c r="E425" s="13" t="s">
        <v>157</v>
      </c>
      <c r="F425" s="2" t="s">
        <v>126</v>
      </c>
      <c r="G425" s="2">
        <v>4</v>
      </c>
      <c r="H425" s="2" t="s">
        <v>1082</v>
      </c>
      <c r="I425" s="2" t="s">
        <v>1327</v>
      </c>
      <c r="J425" s="10">
        <v>1</v>
      </c>
      <c r="K425" s="6">
        <v>4</v>
      </c>
      <c r="L425" s="13" t="s">
        <v>444</v>
      </c>
      <c r="M425" s="2" t="s">
        <v>1093</v>
      </c>
      <c r="N425" s="13" t="s">
        <v>1104</v>
      </c>
      <c r="O425" s="13" t="s">
        <v>1279</v>
      </c>
      <c r="P425" s="2" t="s">
        <v>1495</v>
      </c>
      <c r="Q425" s="10">
        <v>1</v>
      </c>
      <c r="T425" s="20">
        <v>48</v>
      </c>
      <c r="U425" s="20">
        <v>0</v>
      </c>
      <c r="V425" s="20">
        <v>0</v>
      </c>
      <c r="W425" s="48">
        <f>T425+U425/20+V425/240</f>
        <v>48</v>
      </c>
      <c r="X425" s="48">
        <f>W425/Q425</f>
        <v>48</v>
      </c>
      <c r="Z425" s="24">
        <f>X425/12</f>
        <v>4</v>
      </c>
      <c r="AA425">
        <v>48</v>
      </c>
      <c r="AB425">
        <v>0</v>
      </c>
      <c r="AC425">
        <v>0</v>
      </c>
      <c r="AD425" s="48">
        <f>AA425+AB425/20+AC425/240</f>
        <v>48</v>
      </c>
      <c r="AE425">
        <v>4</v>
      </c>
      <c r="AF425">
        <v>0</v>
      </c>
      <c r="AG425">
        <v>0</v>
      </c>
      <c r="AH425" s="24">
        <f>Q425*Z425</f>
        <v>4</v>
      </c>
      <c r="AI425">
        <v>4</v>
      </c>
      <c r="AJ425">
        <v>0</v>
      </c>
      <c r="AK425">
        <v>0</v>
      </c>
      <c r="AL425" s="6">
        <f>1*Z425</f>
        <v>4</v>
      </c>
      <c r="BC425" s="7"/>
      <c r="BI425" s="48">
        <f>AL425+BH425</f>
        <v>4</v>
      </c>
      <c r="BJ425" s="39"/>
      <c r="BK425" s="39"/>
      <c r="BL425" s="22"/>
      <c r="BM425" s="37"/>
      <c r="BN425" s="37"/>
      <c r="BO425" s="39"/>
      <c r="BP425" s="48">
        <f>BQ425*Q425</f>
        <v>48</v>
      </c>
      <c r="BQ425" s="48">
        <f>(BI425+BN425/Q425)*12</f>
        <v>48</v>
      </c>
      <c r="CB425">
        <f>1*A425</f>
        <v>1369</v>
      </c>
      <c r="CC425" s="2" t="s">
        <v>1093</v>
      </c>
      <c r="CD425" t="s">
        <v>1150</v>
      </c>
    </row>
    <row r="426" spans="1:82" ht="12.75">
      <c r="A426" s="14">
        <v>1369</v>
      </c>
      <c r="B426" s="13" t="s">
        <v>1081</v>
      </c>
      <c r="C426" s="13" t="s">
        <v>1355</v>
      </c>
      <c r="D426" s="13" t="s">
        <v>147</v>
      </c>
      <c r="E426" s="13" t="s">
        <v>157</v>
      </c>
      <c r="F426" s="2" t="s">
        <v>127</v>
      </c>
      <c r="G426" s="2">
        <v>4</v>
      </c>
      <c r="H426" s="2" t="s">
        <v>2</v>
      </c>
      <c r="I426" s="2" t="s">
        <v>1615</v>
      </c>
      <c r="J426" s="10">
        <v>1</v>
      </c>
      <c r="K426" s="6">
        <v>3</v>
      </c>
      <c r="L426" s="13" t="s">
        <v>444</v>
      </c>
      <c r="M426" s="2" t="s">
        <v>1608</v>
      </c>
      <c r="N426" s="13" t="s">
        <v>1523</v>
      </c>
      <c r="O426" s="13" t="s">
        <v>1559</v>
      </c>
      <c r="P426" s="2" t="s">
        <v>1409</v>
      </c>
      <c r="Q426" s="10">
        <v>1</v>
      </c>
      <c r="T426" s="20">
        <v>36</v>
      </c>
      <c r="U426" s="20">
        <v>0</v>
      </c>
      <c r="V426" s="20">
        <v>0</v>
      </c>
      <c r="W426" s="48">
        <f>T426+U426/20+V426/240</f>
        <v>36</v>
      </c>
      <c r="X426" s="48">
        <f>W426/Q426</f>
        <v>36</v>
      </c>
      <c r="Z426" s="24">
        <f>X426/12</f>
        <v>3</v>
      </c>
      <c r="AA426">
        <v>36</v>
      </c>
      <c r="AB426">
        <v>0</v>
      </c>
      <c r="AC426">
        <v>0</v>
      </c>
      <c r="AD426" s="48">
        <f>AA426+AB426/20+AC426/240</f>
        <v>36</v>
      </c>
      <c r="AE426">
        <v>3</v>
      </c>
      <c r="AF426">
        <v>0</v>
      </c>
      <c r="AG426">
        <v>0</v>
      </c>
      <c r="AH426" s="24">
        <f>Q426*Z426</f>
        <v>3</v>
      </c>
      <c r="AI426">
        <v>3</v>
      </c>
      <c r="AJ426">
        <v>0</v>
      </c>
      <c r="AK426">
        <v>0</v>
      </c>
      <c r="AL426" s="6">
        <f>1*Z426</f>
        <v>3</v>
      </c>
      <c r="AZ426" s="6">
        <v>3</v>
      </c>
      <c r="BC426" s="6">
        <v>3</v>
      </c>
      <c r="BI426" s="48">
        <f>AL426+BH426</f>
        <v>3</v>
      </c>
      <c r="BJ426" s="39"/>
      <c r="BK426" s="39"/>
      <c r="BL426" s="22"/>
      <c r="BM426" s="37"/>
      <c r="BN426" s="37"/>
      <c r="BO426" s="39"/>
      <c r="BP426" s="48">
        <f>BQ426*Q426</f>
        <v>36</v>
      </c>
      <c r="BQ426" s="48">
        <f>(BI426+BN426/Q426)*12</f>
        <v>36</v>
      </c>
      <c r="CB426">
        <f>1*A426</f>
        <v>1369</v>
      </c>
      <c r="CC426" s="2" t="s">
        <v>1608</v>
      </c>
      <c r="CD426" t="s">
        <v>1141</v>
      </c>
    </row>
    <row r="427" spans="1:82" ht="12.75">
      <c r="A427" s="14">
        <v>1369</v>
      </c>
      <c r="B427" s="13" t="s">
        <v>1081</v>
      </c>
      <c r="C427" s="13" t="s">
        <v>1355</v>
      </c>
      <c r="D427" s="13" t="s">
        <v>147</v>
      </c>
      <c r="E427" s="13" t="s">
        <v>157</v>
      </c>
      <c r="F427" s="2" t="s">
        <v>128</v>
      </c>
      <c r="G427" s="2">
        <v>4</v>
      </c>
      <c r="H427" s="2" t="s">
        <v>2</v>
      </c>
      <c r="I427" s="2" t="s">
        <v>833</v>
      </c>
      <c r="L427" s="13" t="s">
        <v>444</v>
      </c>
      <c r="M427" s="2" t="s">
        <v>835</v>
      </c>
      <c r="N427" s="13" t="s">
        <v>1371</v>
      </c>
      <c r="O427" s="13" t="s">
        <v>1230</v>
      </c>
      <c r="P427" s="2" t="s">
        <v>1593</v>
      </c>
      <c r="R427" s="10">
        <v>6</v>
      </c>
      <c r="W427" s="48">
        <f>R427*Y427/20</f>
        <v>23.4</v>
      </c>
      <c r="X427" s="48"/>
      <c r="Y427" s="24">
        <v>78</v>
      </c>
      <c r="AD427" s="48"/>
      <c r="AH427" s="24"/>
      <c r="AM427" s="24">
        <f>Y427/12</f>
        <v>6.5</v>
      </c>
      <c r="BC427" s="7"/>
      <c r="BI427" s="48"/>
      <c r="BJ427" s="39"/>
      <c r="BK427" s="39"/>
      <c r="BL427" s="22"/>
      <c r="BM427" s="37"/>
      <c r="BN427" s="37"/>
      <c r="BO427" s="39"/>
      <c r="BP427" s="48"/>
      <c r="BQ427" s="48"/>
      <c r="CB427">
        <f>1*A427</f>
        <v>1369</v>
      </c>
      <c r="CC427" s="2" t="s">
        <v>835</v>
      </c>
      <c r="CD427" t="s">
        <v>17</v>
      </c>
    </row>
    <row r="428" spans="1:81" ht="12.75">
      <c r="A428" s="14">
        <v>1369</v>
      </c>
      <c r="B428" s="13" t="s">
        <v>1081</v>
      </c>
      <c r="C428" s="13" t="s">
        <v>1355</v>
      </c>
      <c r="D428" s="13" t="s">
        <v>147</v>
      </c>
      <c r="E428" s="13" t="s">
        <v>157</v>
      </c>
      <c r="F428" s="2" t="s">
        <v>129</v>
      </c>
      <c r="G428" s="2">
        <v>4</v>
      </c>
      <c r="H428" s="2" t="s">
        <v>2</v>
      </c>
      <c r="I428" s="2" t="s">
        <v>811</v>
      </c>
      <c r="L428" s="13" t="s">
        <v>444</v>
      </c>
      <c r="M428" s="2" t="s">
        <v>791</v>
      </c>
      <c r="N428" s="13" t="s">
        <v>1371</v>
      </c>
      <c r="O428" s="13" t="s">
        <v>485</v>
      </c>
      <c r="P428" s="2" t="s">
        <v>1593</v>
      </c>
      <c r="R428" s="10">
        <v>1</v>
      </c>
      <c r="W428" s="48">
        <f>R428*Y428/20</f>
        <v>3.9</v>
      </c>
      <c r="X428" s="48"/>
      <c r="Y428" s="24">
        <v>78</v>
      </c>
      <c r="AD428" s="48"/>
      <c r="AH428" s="24"/>
      <c r="AM428" s="24">
        <f>Y428/12</f>
        <v>6.5</v>
      </c>
      <c r="BC428" s="7"/>
      <c r="BI428" s="48"/>
      <c r="BJ428" s="39"/>
      <c r="BK428" s="39"/>
      <c r="BL428" s="22"/>
      <c r="BM428" s="37"/>
      <c r="BN428" s="37"/>
      <c r="BO428" s="39"/>
      <c r="BP428" s="48"/>
      <c r="BQ428" s="48"/>
      <c r="CB428">
        <f>1*A428</f>
        <v>1369</v>
      </c>
      <c r="CC428" s="2" t="s">
        <v>791</v>
      </c>
    </row>
    <row r="429" spans="1:81" ht="12.75">
      <c r="A429" s="14">
        <v>1369</v>
      </c>
      <c r="B429" s="13" t="s">
        <v>1081</v>
      </c>
      <c r="C429" s="13" t="s">
        <v>1355</v>
      </c>
      <c r="D429" s="13" t="s">
        <v>147</v>
      </c>
      <c r="E429" s="13" t="s">
        <v>157</v>
      </c>
      <c r="F429" s="2" t="s">
        <v>130</v>
      </c>
      <c r="G429" s="2">
        <v>4</v>
      </c>
      <c r="H429" s="2" t="s">
        <v>1652</v>
      </c>
      <c r="I429" s="2" t="s">
        <v>798</v>
      </c>
      <c r="L429" s="13" t="s">
        <v>444</v>
      </c>
      <c r="M429" s="2" t="s">
        <v>1658</v>
      </c>
      <c r="N429" s="13" t="s">
        <v>1640</v>
      </c>
      <c r="O429" s="13" t="s">
        <v>470</v>
      </c>
      <c r="P429" s="2" t="s">
        <v>2</v>
      </c>
      <c r="R429" s="10">
        <v>3</v>
      </c>
      <c r="T429" s="20">
        <v>5</v>
      </c>
      <c r="U429" s="20">
        <v>2</v>
      </c>
      <c r="V429" s="20">
        <v>0</v>
      </c>
      <c r="W429" s="48">
        <f>T429+U429/20+V429/240</f>
        <v>5.1</v>
      </c>
      <c r="X429" s="48"/>
      <c r="Y429" s="24">
        <f>(W429*20)/R429</f>
        <v>34</v>
      </c>
      <c r="AD429" s="48"/>
      <c r="AH429" s="24"/>
      <c r="AM429" s="24">
        <f>Y429/12</f>
        <v>2.8333333333333335</v>
      </c>
      <c r="BC429" s="7"/>
      <c r="BI429" s="48"/>
      <c r="BJ429" s="39"/>
      <c r="BK429" s="39"/>
      <c r="BL429" s="22"/>
      <c r="BM429" s="37"/>
      <c r="BN429" s="37"/>
      <c r="BO429" s="39"/>
      <c r="BP429" s="48"/>
      <c r="BQ429" s="48"/>
      <c r="CB429">
        <f>1*A429</f>
        <v>1369</v>
      </c>
      <c r="CC429" s="2" t="s">
        <v>1658</v>
      </c>
    </row>
    <row r="430" spans="1:13" ht="12.75">
      <c r="A430" s="14"/>
      <c r="E430" s="13"/>
      <c r="F430" s="2"/>
      <c r="G430" s="2"/>
      <c r="M430" s="2"/>
    </row>
    <row r="431" spans="1:13" ht="12.75">
      <c r="A431" s="14"/>
      <c r="E431" s="13"/>
      <c r="F431" s="2"/>
      <c r="G431" s="2"/>
      <c r="M431" s="2"/>
    </row>
    <row r="432" spans="1:13" ht="12.75">
      <c r="A432" s="14"/>
      <c r="E432" s="13"/>
      <c r="F432" s="2"/>
      <c r="G432" s="2"/>
      <c r="M432" s="2"/>
    </row>
    <row r="433" spans="1:13" ht="12.75">
      <c r="A433" s="14"/>
      <c r="E433" s="13"/>
      <c r="F433" s="2"/>
      <c r="G433" s="2"/>
      <c r="M433" s="2"/>
    </row>
    <row r="434" spans="1:13" ht="12.75">
      <c r="A434" s="14"/>
      <c r="E434" s="13"/>
      <c r="F434" s="2"/>
      <c r="G434" s="2"/>
      <c r="M434" s="2"/>
    </row>
    <row r="435" spans="1:13" ht="12.75">
      <c r="A435" s="14"/>
      <c r="E435" s="13"/>
      <c r="F435" s="2"/>
      <c r="G435" s="2"/>
      <c r="M435" s="2"/>
    </row>
    <row r="436" spans="1:13" ht="12.75">
      <c r="A436" s="14"/>
      <c r="E436" s="13"/>
      <c r="F436" s="2"/>
      <c r="G436" s="2"/>
      <c r="M436" s="2"/>
    </row>
    <row r="437" spans="1:13" ht="12.75">
      <c r="A437" s="14"/>
      <c r="E437" s="13"/>
      <c r="F437" s="2"/>
      <c r="G437" s="2"/>
      <c r="M437" s="2"/>
    </row>
    <row r="438" spans="1:13" ht="12.75">
      <c r="A438" s="14"/>
      <c r="E438" s="13"/>
      <c r="F438" s="2"/>
      <c r="G438" s="2"/>
      <c r="M438" s="2"/>
    </row>
    <row r="439" spans="1:13" ht="12.75">
      <c r="A439" s="14"/>
      <c r="E439" s="13"/>
      <c r="F439" s="2"/>
      <c r="G439" s="2"/>
      <c r="M439" s="2"/>
    </row>
    <row r="440" spans="1:13" ht="12.75">
      <c r="A440" s="14"/>
      <c r="E440" s="13"/>
      <c r="F440" s="2"/>
      <c r="G440" s="2"/>
      <c r="M440" s="2"/>
    </row>
    <row r="441" spans="1:81" ht="12.75">
      <c r="A441" s="14"/>
      <c r="E441" s="13"/>
      <c r="F441" s="2"/>
      <c r="G441" s="2"/>
      <c r="K441" s="7"/>
      <c r="M441" s="2"/>
      <c r="AD441" s="48"/>
      <c r="AL441" s="7"/>
      <c r="BI441" s="37"/>
      <c r="BL441" s="22"/>
      <c r="BQ441" s="48"/>
      <c r="CB441" s="15"/>
      <c r="CC441" s="2"/>
    </row>
    <row r="442" spans="1:81" ht="12.75">
      <c r="A442" s="14"/>
      <c r="E442" s="13"/>
      <c r="F442" s="2"/>
      <c r="G442" s="2"/>
      <c r="K442" s="7"/>
      <c r="M442" s="2"/>
      <c r="AD442" s="48"/>
      <c r="AL442" s="7"/>
      <c r="AU442" s="7"/>
      <c r="BI442" s="37"/>
      <c r="BL442" s="22"/>
      <c r="BQ442" s="48"/>
      <c r="CB442" s="15"/>
      <c r="CC442" s="2"/>
    </row>
    <row r="443" spans="1:81" ht="12.75">
      <c r="A443" s="14"/>
      <c r="E443" s="13"/>
      <c r="F443" s="2"/>
      <c r="G443" s="2"/>
      <c r="K443" s="7"/>
      <c r="M443" s="2"/>
      <c r="AD443" s="48"/>
      <c r="AL443" s="7"/>
      <c r="AS443" s="7"/>
      <c r="AU443" s="7"/>
      <c r="BI443" s="37"/>
      <c r="BL443" s="22"/>
      <c r="BQ443" s="48"/>
      <c r="CB443" s="15"/>
      <c r="CC443" s="2"/>
    </row>
    <row r="444" spans="1:81" ht="12.75">
      <c r="A444" s="14"/>
      <c r="E444" s="13"/>
      <c r="F444" s="2"/>
      <c r="G444" s="2"/>
      <c r="K444" s="7"/>
      <c r="M444" s="2"/>
      <c r="AD444" s="48"/>
      <c r="AL444" s="7"/>
      <c r="BL444" s="22"/>
      <c r="CC444" s="2"/>
    </row>
    <row r="445" spans="1:81" ht="12.75">
      <c r="A445" s="14"/>
      <c r="E445" s="13"/>
      <c r="F445" s="2"/>
      <c r="G445" s="2"/>
      <c r="K445" s="7"/>
      <c r="M445" s="2"/>
      <c r="AD445" s="48"/>
      <c r="AL445" s="7"/>
      <c r="BI445" s="37"/>
      <c r="BL445" s="22"/>
      <c r="BQ445" s="48"/>
      <c r="CB445" s="15"/>
      <c r="CC445" s="2"/>
    </row>
    <row r="446" spans="1:81" ht="12.75">
      <c r="A446" s="14"/>
      <c r="E446" s="13"/>
      <c r="F446" s="2"/>
      <c r="G446" s="2"/>
      <c r="K446" s="7"/>
      <c r="M446" s="2"/>
      <c r="AD446" s="48"/>
      <c r="AL446" s="7"/>
      <c r="BI446" s="37"/>
      <c r="BL446" s="22"/>
      <c r="BQ446" s="48"/>
      <c r="CB446" s="15"/>
      <c r="CC446" s="2"/>
    </row>
    <row r="447" spans="1:81" ht="12.75">
      <c r="A447" s="14"/>
      <c r="E447" s="13"/>
      <c r="F447" s="2"/>
      <c r="G447" s="2"/>
      <c r="K447" s="7"/>
      <c r="M447" s="2"/>
      <c r="AD447" s="48"/>
      <c r="AL447" s="7"/>
      <c r="BI447" s="37"/>
      <c r="BL447" s="22"/>
      <c r="BQ447" s="48"/>
      <c r="CB447" s="15"/>
      <c r="CC447" s="2"/>
    </row>
    <row r="448" spans="1:81" ht="12.75">
      <c r="A448" s="14"/>
      <c r="E448" s="13"/>
      <c r="F448" s="2"/>
      <c r="G448" s="2"/>
      <c r="K448" s="7"/>
      <c r="M448" s="2"/>
      <c r="AD448" s="48"/>
      <c r="AL448" s="7"/>
      <c r="AZ448" s="7"/>
      <c r="BI448" s="37"/>
      <c r="BL448" s="22"/>
      <c r="BQ448" s="48"/>
      <c r="CB448" s="15"/>
      <c r="CC448" s="2"/>
    </row>
    <row r="449" spans="1:81" ht="12.75">
      <c r="A449" s="14"/>
      <c r="E449" s="13"/>
      <c r="F449" s="2"/>
      <c r="G449" s="2"/>
      <c r="K449" s="7"/>
      <c r="M449" s="2"/>
      <c r="AD449" s="48"/>
      <c r="AL449" s="7"/>
      <c r="BC449" s="7"/>
      <c r="BI449" s="37"/>
      <c r="BL449" s="22"/>
      <c r="BQ449" s="48"/>
      <c r="CB449" s="15"/>
      <c r="CC449" s="2"/>
    </row>
    <row r="450" spans="1:81" ht="12.75">
      <c r="A450" s="14"/>
      <c r="E450" s="13"/>
      <c r="F450" s="2"/>
      <c r="G450" s="2"/>
      <c r="K450" s="7"/>
      <c r="M450" s="2"/>
      <c r="AD450" s="48"/>
      <c r="AL450" s="7"/>
      <c r="BC450" s="7"/>
      <c r="BI450" s="37"/>
      <c r="BL450" s="22"/>
      <c r="BQ450" s="48"/>
      <c r="CB450" s="15"/>
      <c r="CC450" s="2"/>
    </row>
    <row r="451" spans="1:81" ht="12.75">
      <c r="A451" s="14"/>
      <c r="E451" s="13"/>
      <c r="F451" s="2"/>
      <c r="G451" s="2"/>
      <c r="K451" s="7"/>
      <c r="M451" s="2"/>
      <c r="AD451" s="48"/>
      <c r="AL451" s="7"/>
      <c r="BI451" s="37"/>
      <c r="BL451" s="22"/>
      <c r="BQ451" s="48"/>
      <c r="CB451" s="15"/>
      <c r="CC451" s="2"/>
    </row>
    <row r="452" spans="1:81" ht="12.75">
      <c r="A452" s="14"/>
      <c r="E452" s="13"/>
      <c r="F452" s="2"/>
      <c r="G452" s="2"/>
      <c r="M452" s="2"/>
      <c r="BI452" s="37"/>
      <c r="BL452" s="22"/>
      <c r="BQ452" s="48"/>
      <c r="CB452" s="15"/>
      <c r="CC452" s="2"/>
    </row>
    <row r="453" spans="1:81" ht="12.75">
      <c r="A453" s="14"/>
      <c r="E453" s="13"/>
      <c r="F453" s="2"/>
      <c r="G453" s="2"/>
      <c r="K453" s="7"/>
      <c r="M453" s="2"/>
      <c r="AD453" s="48"/>
      <c r="AL453" s="7"/>
      <c r="AM453" s="24"/>
      <c r="AU453" s="7"/>
      <c r="BB453" s="7"/>
      <c r="BI453" s="37"/>
      <c r="BL453" s="22"/>
      <c r="BQ453" s="48"/>
      <c r="CB453" s="15"/>
      <c r="CC453" s="2"/>
    </row>
    <row r="454" spans="1:81" ht="12.75">
      <c r="A454" s="14"/>
      <c r="E454" s="13"/>
      <c r="F454" s="2"/>
      <c r="G454" s="2"/>
      <c r="K454" s="7"/>
      <c r="M454" s="2"/>
      <c r="AD454" s="48"/>
      <c r="AL454" s="7"/>
      <c r="BI454" s="37"/>
      <c r="BL454" s="22"/>
      <c r="BQ454" s="48"/>
      <c r="CB454" s="15"/>
      <c r="CC454" s="2"/>
    </row>
    <row r="455" spans="1:81" ht="12.75">
      <c r="A455" s="14"/>
      <c r="E455" s="13"/>
      <c r="F455" s="2"/>
      <c r="G455" s="2"/>
      <c r="K455" s="7"/>
      <c r="M455" s="2"/>
      <c r="AL455" s="7"/>
      <c r="AM455" s="24"/>
      <c r="BL455" s="22"/>
      <c r="CB455" s="15"/>
      <c r="CC455" s="2"/>
    </row>
    <row r="456" spans="1:81" ht="12.75">
      <c r="A456" s="14"/>
      <c r="E456" s="13"/>
      <c r="F456" s="2"/>
      <c r="G456" s="2"/>
      <c r="K456" s="7"/>
      <c r="M456" s="2"/>
      <c r="AD456" s="48"/>
      <c r="AL456" s="7"/>
      <c r="BI456" s="37"/>
      <c r="BL456" s="22"/>
      <c r="BQ456" s="48"/>
      <c r="CB456" s="15"/>
      <c r="CC456" s="2"/>
    </row>
    <row r="457" spans="1:81" ht="12.75">
      <c r="A457" s="14"/>
      <c r="E457" s="13"/>
      <c r="F457" s="2"/>
      <c r="G457" s="2"/>
      <c r="M457" s="2"/>
      <c r="BI457" s="37"/>
      <c r="BL457" s="22"/>
      <c r="CC457" s="2"/>
    </row>
    <row r="458" spans="1:81" ht="12.75">
      <c r="A458" s="14"/>
      <c r="E458" s="13"/>
      <c r="F458" s="2"/>
      <c r="G458" s="2"/>
      <c r="K458" s="7"/>
      <c r="M458" s="2"/>
      <c r="AD458" s="48"/>
      <c r="AL458" s="7"/>
      <c r="AV458" s="7"/>
      <c r="AW458" s="16"/>
      <c r="AX458" s="16"/>
      <c r="BI458" s="37"/>
      <c r="BL458" s="22"/>
      <c r="BQ458" s="48"/>
      <c r="CB458" s="15"/>
      <c r="CC458" s="2"/>
    </row>
    <row r="459" spans="1:81" ht="12.75">
      <c r="A459" s="14"/>
      <c r="E459" s="13"/>
      <c r="F459" s="2"/>
      <c r="G459" s="2"/>
      <c r="K459" s="7"/>
      <c r="M459" s="2"/>
      <c r="AD459" s="48"/>
      <c r="AL459" s="7"/>
      <c r="AM459" s="24"/>
      <c r="AV459" s="7"/>
      <c r="AW459" s="16"/>
      <c r="AX459" s="16"/>
      <c r="BI459" s="37"/>
      <c r="BL459" s="22"/>
      <c r="CB459" s="15"/>
      <c r="CC459" s="2"/>
    </row>
    <row r="460" spans="1:81" ht="12.75">
      <c r="A460" s="14"/>
      <c r="E460" s="13"/>
      <c r="F460" s="2"/>
      <c r="G460" s="2"/>
      <c r="K460" s="7"/>
      <c r="M460" s="2"/>
      <c r="AD460" s="48"/>
      <c r="AL460" s="7"/>
      <c r="AM460" s="24"/>
      <c r="AV460" s="7"/>
      <c r="AW460" s="16"/>
      <c r="AX460" s="16"/>
      <c r="BI460" s="37"/>
      <c r="BL460" s="22"/>
      <c r="BQ460" s="48"/>
      <c r="CB460" s="15"/>
      <c r="CC460" s="2"/>
    </row>
    <row r="461" spans="1:81" ht="12.75">
      <c r="A461" s="14"/>
      <c r="E461" s="13"/>
      <c r="F461" s="2"/>
      <c r="G461" s="2"/>
      <c r="M461" s="2"/>
      <c r="AM461" s="24"/>
      <c r="BL461" s="22"/>
      <c r="CB461" s="15"/>
      <c r="CC461" s="2"/>
    </row>
    <row r="462" spans="1:81" ht="12.75">
      <c r="A462" s="14"/>
      <c r="E462" s="13"/>
      <c r="F462" s="2"/>
      <c r="G462" s="2"/>
      <c r="K462" s="7"/>
      <c r="M462" s="2"/>
      <c r="AD462" s="48"/>
      <c r="AL462" s="7"/>
      <c r="AZ462" s="7"/>
      <c r="BI462" s="37"/>
      <c r="BL462" s="22"/>
      <c r="BQ462" s="48"/>
      <c r="CB462" s="15"/>
      <c r="CC462" s="2"/>
    </row>
    <row r="463" spans="1:81" ht="12.75">
      <c r="A463" s="14"/>
      <c r="E463" s="13"/>
      <c r="F463" s="2"/>
      <c r="G463" s="2"/>
      <c r="K463" s="7"/>
      <c r="M463" s="2"/>
      <c r="AD463" s="48"/>
      <c r="AL463" s="7"/>
      <c r="AM463" s="24"/>
      <c r="AZ463" s="7"/>
      <c r="BI463" s="37"/>
      <c r="BL463" s="22"/>
      <c r="BQ463" s="48"/>
      <c r="CB463" s="15"/>
      <c r="CC463" s="2"/>
    </row>
    <row r="464" spans="1:81" ht="12.75">
      <c r="A464" s="14"/>
      <c r="E464" s="13"/>
      <c r="F464" s="2"/>
      <c r="G464" s="2"/>
      <c r="K464" s="7"/>
      <c r="M464" s="2"/>
      <c r="AD464" s="48"/>
      <c r="AL464" s="7"/>
      <c r="AM464" s="24"/>
      <c r="BL464" s="22"/>
      <c r="BQ464" s="48"/>
      <c r="CB464" s="15"/>
      <c r="CC464" s="2"/>
    </row>
    <row r="465" spans="11:81" ht="12.75">
      <c r="K465" s="7"/>
      <c r="M465" s="2"/>
      <c r="AL465" s="7"/>
      <c r="BL465" s="22"/>
      <c r="CC465" s="2"/>
    </row>
    <row r="466" spans="1:81" ht="12.75">
      <c r="A466" s="14"/>
      <c r="E466" s="13"/>
      <c r="F466" s="2"/>
      <c r="G466" s="2"/>
      <c r="K466" s="7"/>
      <c r="M466" s="2"/>
      <c r="AD466" s="48"/>
      <c r="AL466" s="7"/>
      <c r="AM466" s="24"/>
      <c r="BC466" s="7"/>
      <c r="BI466" s="37"/>
      <c r="BL466" s="22"/>
      <c r="BQ466" s="48"/>
      <c r="CB466" s="15"/>
      <c r="CC466" s="2"/>
    </row>
    <row r="467" spans="1:81" ht="12.75">
      <c r="A467" s="14"/>
      <c r="E467" s="13"/>
      <c r="F467" s="2"/>
      <c r="G467" s="2"/>
      <c r="K467" s="7"/>
      <c r="M467" s="2"/>
      <c r="AD467" s="48"/>
      <c r="AL467" s="7"/>
      <c r="AM467" s="24"/>
      <c r="BC467" s="7"/>
      <c r="BI467" s="37"/>
      <c r="BL467" s="22"/>
      <c r="BQ467" s="48"/>
      <c r="CB467" s="15"/>
      <c r="CC467" s="2"/>
    </row>
    <row r="468" spans="1:81" ht="12.75">
      <c r="A468" s="14"/>
      <c r="E468" s="13"/>
      <c r="F468" s="2"/>
      <c r="G468" s="2"/>
      <c r="K468" s="7"/>
      <c r="M468" s="2"/>
      <c r="AD468" s="48"/>
      <c r="AL468" s="7"/>
      <c r="AM468" s="24"/>
      <c r="BC468" s="7"/>
      <c r="BI468" s="37"/>
      <c r="BL468" s="22"/>
      <c r="BQ468" s="48"/>
      <c r="CB468" s="15"/>
      <c r="CC468" s="2"/>
    </row>
    <row r="469" spans="1:81" ht="12.75">
      <c r="A469" s="14"/>
      <c r="E469" s="13"/>
      <c r="F469" s="2"/>
      <c r="G469" s="2"/>
      <c r="K469" s="7"/>
      <c r="M469" s="2"/>
      <c r="AD469" s="48"/>
      <c r="AL469" s="7"/>
      <c r="AM469" s="24"/>
      <c r="AS469" s="7"/>
      <c r="AT469" s="7"/>
      <c r="BI469" s="37"/>
      <c r="BL469" s="22"/>
      <c r="BQ469" s="48"/>
      <c r="CB469" s="15"/>
      <c r="CC469" s="2"/>
    </row>
    <row r="470" spans="1:81" ht="12.75">
      <c r="A470" s="14"/>
      <c r="E470" s="13"/>
      <c r="F470" s="2"/>
      <c r="G470" s="2"/>
      <c r="M470" s="2"/>
      <c r="AD470" s="48"/>
      <c r="AM470" s="24"/>
      <c r="BI470" s="37"/>
      <c r="BL470" s="22"/>
      <c r="BQ470" s="48"/>
      <c r="CB470" s="15"/>
      <c r="CC470" s="2"/>
    </row>
    <row r="471" spans="1:81" ht="12.75">
      <c r="A471" s="14"/>
      <c r="E471" s="13"/>
      <c r="F471" s="2"/>
      <c r="G471" s="2"/>
      <c r="K471" s="7"/>
      <c r="M471" s="2"/>
      <c r="AD471" s="48"/>
      <c r="AL471" s="7"/>
      <c r="AM471" s="24"/>
      <c r="AS471" s="7"/>
      <c r="AT471" s="7"/>
      <c r="BI471" s="37"/>
      <c r="BL471" s="22"/>
      <c r="BQ471" s="48"/>
      <c r="CB471" s="15"/>
      <c r="CC471" s="2"/>
    </row>
    <row r="472" spans="1:81" ht="12.75">
      <c r="A472" s="14"/>
      <c r="E472" s="13"/>
      <c r="F472" s="2"/>
      <c r="G472" s="2"/>
      <c r="K472" s="7"/>
      <c r="M472" s="2"/>
      <c r="AD472" s="48"/>
      <c r="AL472" s="7"/>
      <c r="AM472" s="24"/>
      <c r="AS472" s="7"/>
      <c r="AT472" s="7"/>
      <c r="BI472" s="37"/>
      <c r="BL472" s="22"/>
      <c r="BQ472" s="48"/>
      <c r="CB472" s="15"/>
      <c r="CC472" s="2"/>
    </row>
    <row r="473" spans="1:81" ht="12.75">
      <c r="A473" s="14"/>
      <c r="E473" s="13"/>
      <c r="F473" s="2"/>
      <c r="G473" s="2"/>
      <c r="M473" s="2"/>
      <c r="AD473" s="48"/>
      <c r="AM473" s="24"/>
      <c r="BL473" s="22"/>
      <c r="BQ473" s="48"/>
      <c r="CC473" s="2"/>
    </row>
    <row r="474" spans="1:81" ht="12.75">
      <c r="A474" s="14"/>
      <c r="E474" s="13"/>
      <c r="F474" s="2"/>
      <c r="G474" s="2"/>
      <c r="K474" s="7"/>
      <c r="M474" s="2"/>
      <c r="AD474" s="48"/>
      <c r="AL474" s="7"/>
      <c r="AM474" s="24"/>
      <c r="AT474" s="7"/>
      <c r="AU474" s="7"/>
      <c r="BB474" s="7"/>
      <c r="BI474" s="37"/>
      <c r="BL474" s="22"/>
      <c r="BQ474" s="48"/>
      <c r="CB474" s="15"/>
      <c r="CC474" s="2"/>
    </row>
    <row r="475" spans="1:81" ht="12.75">
      <c r="A475" s="14"/>
      <c r="E475" s="13"/>
      <c r="F475" s="2"/>
      <c r="G475" s="2"/>
      <c r="K475" s="7"/>
      <c r="M475" s="2"/>
      <c r="AD475" s="48"/>
      <c r="AL475" s="7"/>
      <c r="AM475" s="24"/>
      <c r="AT475" s="7"/>
      <c r="AU475" s="7"/>
      <c r="BB475" s="7"/>
      <c r="BI475" s="37"/>
      <c r="BL475" s="22"/>
      <c r="BQ475" s="48"/>
      <c r="CB475" s="15"/>
      <c r="CC475" s="2"/>
    </row>
    <row r="476" spans="1:81" ht="12.75">
      <c r="A476" s="14"/>
      <c r="E476" s="13"/>
      <c r="F476" s="2"/>
      <c r="G476" s="2"/>
      <c r="K476" s="7"/>
      <c r="M476" s="2"/>
      <c r="AD476" s="48"/>
      <c r="AL476" s="7"/>
      <c r="AM476" s="24"/>
      <c r="BI476" s="37"/>
      <c r="BL476" s="22"/>
      <c r="BQ476" s="48"/>
      <c r="CB476" s="15"/>
      <c r="CC476" s="2"/>
    </row>
    <row r="477" spans="1:81" ht="12.75">
      <c r="A477" s="14"/>
      <c r="E477" s="13"/>
      <c r="F477" s="2"/>
      <c r="G477" s="2"/>
      <c r="K477" s="7"/>
      <c r="M477" s="2"/>
      <c r="AL477" s="7"/>
      <c r="AM477" s="24"/>
      <c r="BL477" s="22"/>
      <c r="CC477" s="2"/>
    </row>
    <row r="478" spans="1:81" ht="12.75">
      <c r="A478" s="14"/>
      <c r="E478" s="13"/>
      <c r="F478" s="2"/>
      <c r="G478" s="2"/>
      <c r="K478" s="7"/>
      <c r="M478" s="2"/>
      <c r="AD478" s="48"/>
      <c r="AL478" s="7"/>
      <c r="AM478" s="24"/>
      <c r="AU478" s="7"/>
      <c r="BB478" s="7"/>
      <c r="BI478" s="37"/>
      <c r="BL478" s="22"/>
      <c r="BQ478" s="48"/>
      <c r="CB478" s="15"/>
      <c r="CC478" s="2"/>
    </row>
    <row r="479" spans="1:81" ht="12.75">
      <c r="A479" s="14"/>
      <c r="E479" s="13"/>
      <c r="F479" s="2"/>
      <c r="G479" s="2"/>
      <c r="K479" s="7"/>
      <c r="M479" s="2"/>
      <c r="AD479" s="48"/>
      <c r="AL479" s="7"/>
      <c r="AM479" s="24"/>
      <c r="AU479" s="7"/>
      <c r="BB479" s="7"/>
      <c r="BI479" s="37"/>
      <c r="BL479" s="22"/>
      <c r="BQ479" s="48"/>
      <c r="CB479" s="15"/>
      <c r="CC479" s="2"/>
    </row>
    <row r="480" spans="1:81" ht="12.75">
      <c r="A480" s="14"/>
      <c r="E480" s="13"/>
      <c r="F480" s="2"/>
      <c r="G480" s="2"/>
      <c r="K480" s="7"/>
      <c r="M480" s="2"/>
      <c r="AD480" s="48"/>
      <c r="AL480" s="7"/>
      <c r="AU480" s="7"/>
      <c r="BB480" s="7"/>
      <c r="BI480" s="37"/>
      <c r="BL480" s="22"/>
      <c r="BQ480" s="48"/>
      <c r="CB480" s="15"/>
      <c r="CC480" s="2"/>
    </row>
    <row r="481" spans="1:81" ht="12.75">
      <c r="A481" s="14"/>
      <c r="E481" s="13"/>
      <c r="F481" s="2"/>
      <c r="G481" s="2"/>
      <c r="K481" s="7"/>
      <c r="M481" s="2"/>
      <c r="AD481" s="48"/>
      <c r="AL481" s="7"/>
      <c r="AM481" s="24"/>
      <c r="AU481" s="7"/>
      <c r="BB481" s="7"/>
      <c r="BI481" s="37"/>
      <c r="BL481" s="22"/>
      <c r="BQ481" s="48"/>
      <c r="CB481" s="15"/>
      <c r="CC481" s="2"/>
    </row>
    <row r="482" spans="1:81" ht="12.75">
      <c r="A482" s="14"/>
      <c r="E482" s="13"/>
      <c r="F482" s="2"/>
      <c r="G482" s="2"/>
      <c r="K482" s="7"/>
      <c r="M482" s="2"/>
      <c r="AD482" s="48"/>
      <c r="AL482" s="7"/>
      <c r="BL482" s="22"/>
      <c r="CB482" s="15"/>
      <c r="CC482" s="2"/>
    </row>
    <row r="483" spans="1:81" ht="12.75">
      <c r="A483" s="14"/>
      <c r="E483" s="13"/>
      <c r="F483" s="2"/>
      <c r="G483" s="2"/>
      <c r="K483" s="7"/>
      <c r="M483" s="2"/>
      <c r="AD483" s="48"/>
      <c r="AL483" s="7"/>
      <c r="AV483" s="7"/>
      <c r="AW483" s="16"/>
      <c r="AX483" s="16"/>
      <c r="BI483" s="37"/>
      <c r="BL483" s="22"/>
      <c r="BQ483" s="48"/>
      <c r="CB483" s="15"/>
      <c r="CC483" s="2"/>
    </row>
    <row r="484" spans="1:81" ht="12.75">
      <c r="A484" s="14"/>
      <c r="E484" s="13"/>
      <c r="F484" s="2"/>
      <c r="G484" s="2"/>
      <c r="K484" s="7"/>
      <c r="M484" s="2"/>
      <c r="AD484" s="48"/>
      <c r="AL484" s="7"/>
      <c r="AV484" s="7"/>
      <c r="AW484" s="16"/>
      <c r="AX484" s="16"/>
      <c r="BI484" s="37"/>
      <c r="BL484" s="22"/>
      <c r="BQ484" s="48"/>
      <c r="CB484" s="15"/>
      <c r="CC484" s="2"/>
    </row>
    <row r="485" spans="1:81" ht="12.75">
      <c r="A485" s="14"/>
      <c r="E485" s="13"/>
      <c r="F485" s="2"/>
      <c r="G485" s="2"/>
      <c r="K485" s="7"/>
      <c r="M485" s="2"/>
      <c r="AD485" s="48"/>
      <c r="AL485" s="7"/>
      <c r="AZ485" s="7"/>
      <c r="BI485" s="37"/>
      <c r="BL485" s="22"/>
      <c r="BQ485" s="48"/>
      <c r="CB485" s="15"/>
      <c r="CC485" s="2"/>
    </row>
    <row r="486" spans="1:81" ht="12.75">
      <c r="A486" s="14"/>
      <c r="E486" s="13"/>
      <c r="F486" s="2"/>
      <c r="G486" s="2"/>
      <c r="K486" s="7"/>
      <c r="M486" s="2"/>
      <c r="AD486" s="48"/>
      <c r="AL486" s="7"/>
      <c r="BC486" s="7"/>
      <c r="BI486" s="37"/>
      <c r="BL486" s="22"/>
      <c r="BQ486" s="48"/>
      <c r="CB486" s="15"/>
      <c r="CC486" s="2"/>
    </row>
    <row r="487" spans="1:81" ht="12.75">
      <c r="A487" s="14"/>
      <c r="E487" s="13"/>
      <c r="F487" s="2"/>
      <c r="G487" s="2"/>
      <c r="K487" s="7"/>
      <c r="M487" s="2"/>
      <c r="AD487" s="48"/>
      <c r="AL487" s="7"/>
      <c r="BC487" s="7"/>
      <c r="BI487" s="37"/>
      <c r="BL487" s="22"/>
      <c r="BQ487" s="48"/>
      <c r="CB487" s="15"/>
      <c r="CC487" s="2"/>
    </row>
    <row r="488" spans="1:81" ht="12.75">
      <c r="A488" s="14"/>
      <c r="E488" s="13"/>
      <c r="F488" s="2"/>
      <c r="G488" s="2"/>
      <c r="M488" s="2"/>
      <c r="BI488" s="37"/>
      <c r="BL488" s="22"/>
      <c r="CC488" s="2"/>
    </row>
    <row r="489" spans="1:81" ht="12.75">
      <c r="A489" s="14"/>
      <c r="E489" s="13"/>
      <c r="F489" s="2"/>
      <c r="G489" s="2"/>
      <c r="K489" s="7"/>
      <c r="M489" s="2"/>
      <c r="AD489" s="48"/>
      <c r="AL489" s="7"/>
      <c r="AM489" s="24"/>
      <c r="AV489" s="7"/>
      <c r="AW489" s="16"/>
      <c r="AX489" s="16"/>
      <c r="BI489" s="37"/>
      <c r="BL489" s="22"/>
      <c r="BQ489" s="48"/>
      <c r="CB489" s="15"/>
      <c r="CC489" s="2"/>
    </row>
    <row r="490" spans="1:81" ht="12.75">
      <c r="A490" s="14"/>
      <c r="E490" s="13"/>
      <c r="F490" s="2"/>
      <c r="G490" s="2"/>
      <c r="K490" s="7"/>
      <c r="M490" s="2"/>
      <c r="AD490" s="48"/>
      <c r="AL490" s="7"/>
      <c r="AV490" s="7"/>
      <c r="AW490" s="16"/>
      <c r="AX490" s="16"/>
      <c r="BI490" s="37"/>
      <c r="BL490" s="22"/>
      <c r="BQ490" s="48"/>
      <c r="CB490" s="15"/>
      <c r="CC490" s="2"/>
    </row>
    <row r="491" spans="1:81" ht="12.75">
      <c r="A491" s="14"/>
      <c r="E491" s="13"/>
      <c r="F491" s="2"/>
      <c r="G491" s="2"/>
      <c r="K491" s="7"/>
      <c r="M491" s="2"/>
      <c r="AD491" s="48"/>
      <c r="AL491" s="7"/>
      <c r="AM491" s="24"/>
      <c r="AZ491" s="7"/>
      <c r="BI491" s="37"/>
      <c r="BL491" s="22"/>
      <c r="BQ491" s="48"/>
      <c r="CB491" s="15"/>
      <c r="CC491" s="2"/>
    </row>
    <row r="492" spans="1:81" ht="12.75">
      <c r="A492" s="14"/>
      <c r="E492" s="13"/>
      <c r="F492" s="2"/>
      <c r="G492" s="2"/>
      <c r="K492" s="7"/>
      <c r="M492" s="2"/>
      <c r="AD492" s="48"/>
      <c r="AL492" s="7"/>
      <c r="AM492" s="24"/>
      <c r="AZ492" s="7"/>
      <c r="BI492" s="37"/>
      <c r="BL492" s="22"/>
      <c r="BQ492" s="48"/>
      <c r="CB492" s="15"/>
      <c r="CC492" s="2"/>
    </row>
    <row r="493" spans="1:81" ht="12.75">
      <c r="A493" s="14"/>
      <c r="E493" s="13"/>
      <c r="F493" s="2"/>
      <c r="G493" s="2"/>
      <c r="K493" s="7"/>
      <c r="M493" s="2"/>
      <c r="AD493" s="48"/>
      <c r="AL493" s="7"/>
      <c r="AM493" s="24"/>
      <c r="BC493" s="7"/>
      <c r="BI493" s="37"/>
      <c r="BL493" s="22"/>
      <c r="BQ493" s="48"/>
      <c r="CB493" s="15"/>
      <c r="CC493" s="2"/>
    </row>
    <row r="494" spans="1:81" ht="12.75">
      <c r="A494" s="14"/>
      <c r="E494" s="13"/>
      <c r="F494" s="2"/>
      <c r="G494" s="2"/>
      <c r="K494" s="7"/>
      <c r="M494" s="2"/>
      <c r="AD494" s="48"/>
      <c r="AL494" s="7"/>
      <c r="AM494" s="24"/>
      <c r="BC494" s="7"/>
      <c r="BI494" s="37"/>
      <c r="BL494" s="22"/>
      <c r="BQ494" s="48"/>
      <c r="CB494" s="15"/>
      <c r="CC494" s="2"/>
    </row>
    <row r="495" spans="1:81" ht="12.75">
      <c r="A495" s="14"/>
      <c r="E495" s="13"/>
      <c r="F495" s="2"/>
      <c r="G495" s="2"/>
      <c r="M495" s="2"/>
      <c r="AM495" s="24"/>
      <c r="BI495" s="37"/>
      <c r="BL495" s="22"/>
      <c r="CB495" s="15"/>
      <c r="CC495" s="2"/>
    </row>
    <row r="496" spans="1:81" ht="12.75">
      <c r="A496" s="14"/>
      <c r="E496" s="13"/>
      <c r="F496" s="2"/>
      <c r="G496" s="2"/>
      <c r="M496" s="2"/>
      <c r="BI496" s="37"/>
      <c r="BL496" s="22"/>
      <c r="CC496" s="2"/>
    </row>
    <row r="497" spans="1:81" ht="12.75">
      <c r="A497" s="14"/>
      <c r="E497" s="13"/>
      <c r="F497" s="2"/>
      <c r="G497" s="2"/>
      <c r="K497" s="7"/>
      <c r="M497" s="2"/>
      <c r="AD497" s="48"/>
      <c r="AL497" s="7"/>
      <c r="BC497" s="7"/>
      <c r="BI497" s="37"/>
      <c r="BL497" s="22"/>
      <c r="BQ497" s="48"/>
      <c r="CB497" s="15"/>
      <c r="CC497" s="2"/>
    </row>
    <row r="498" spans="1:81" ht="12.75">
      <c r="A498" s="14"/>
      <c r="E498" s="13"/>
      <c r="F498" s="2"/>
      <c r="G498" s="2"/>
      <c r="K498" s="7"/>
      <c r="M498" s="2"/>
      <c r="AD498" s="48"/>
      <c r="AL498" s="7"/>
      <c r="BC498" s="7"/>
      <c r="BI498" s="37"/>
      <c r="BL498" s="22"/>
      <c r="BQ498" s="48"/>
      <c r="CB498" s="15"/>
      <c r="CC498" s="2"/>
    </row>
    <row r="499" spans="1:81" ht="12.75">
      <c r="A499" s="14"/>
      <c r="E499" s="13"/>
      <c r="F499" s="2"/>
      <c r="G499" s="2"/>
      <c r="K499" s="7"/>
      <c r="M499" s="2"/>
      <c r="AD499" s="48"/>
      <c r="AL499" s="7"/>
      <c r="BI499" s="37"/>
      <c r="BL499" s="22"/>
      <c r="BQ499" s="48"/>
      <c r="CB499" s="15"/>
      <c r="CC499" s="2"/>
    </row>
    <row r="500" spans="1:81" ht="12.75">
      <c r="A500" s="14"/>
      <c r="E500" s="13"/>
      <c r="F500" s="2"/>
      <c r="G500" s="2"/>
      <c r="K500" s="7"/>
      <c r="M500" s="2"/>
      <c r="W500" s="48"/>
      <c r="X500" s="48"/>
      <c r="AD500" s="48"/>
      <c r="AL500" s="7"/>
      <c r="AM500" s="24"/>
      <c r="AT500" s="7"/>
      <c r="BI500" s="37"/>
      <c r="BL500" s="22"/>
      <c r="BP500" s="48"/>
      <c r="BQ500" s="48"/>
      <c r="CB500" s="15"/>
      <c r="CC500" s="2"/>
    </row>
    <row r="501" spans="1:81" ht="12.75">
      <c r="A501" s="14"/>
      <c r="E501" s="13"/>
      <c r="F501" s="2"/>
      <c r="G501" s="2"/>
      <c r="K501" s="7"/>
      <c r="M501" s="2"/>
      <c r="W501" s="48"/>
      <c r="X501" s="48"/>
      <c r="AD501" s="48"/>
      <c r="AL501" s="7"/>
      <c r="AM501" s="24"/>
      <c r="BI501" s="37"/>
      <c r="BL501" s="22"/>
      <c r="BP501" s="48"/>
      <c r="BQ501" s="48"/>
      <c r="CB501" s="15"/>
      <c r="CC501" s="2"/>
    </row>
    <row r="502" spans="1:81" ht="12.75">
      <c r="A502" s="14"/>
      <c r="E502" s="13"/>
      <c r="F502" s="2"/>
      <c r="G502" s="2"/>
      <c r="K502" s="7"/>
      <c r="M502" s="2"/>
      <c r="W502" s="48"/>
      <c r="X502" s="48"/>
      <c r="AD502" s="48"/>
      <c r="AL502" s="7"/>
      <c r="AM502" s="24"/>
      <c r="BI502" s="37"/>
      <c r="BL502" s="22"/>
      <c r="BP502" s="48"/>
      <c r="BQ502" s="48"/>
      <c r="CB502" s="15"/>
      <c r="CC502" s="2"/>
    </row>
    <row r="503" spans="30:81" ht="12.75">
      <c r="AD503" s="48"/>
      <c r="AM503" s="24"/>
      <c r="BL503" s="22"/>
      <c r="CC503" s="17"/>
    </row>
    <row r="504" spans="1:81" ht="12.75">
      <c r="A504" s="18"/>
      <c r="E504" s="13"/>
      <c r="F504" s="36"/>
      <c r="G504" s="2"/>
      <c r="K504" s="7"/>
      <c r="M504" s="2"/>
      <c r="W504" s="48"/>
      <c r="X504" s="48"/>
      <c r="AD504" s="48"/>
      <c r="AL504" s="7"/>
      <c r="AM504" s="24"/>
      <c r="AU504" s="7"/>
      <c r="BB504" s="7"/>
      <c r="BI504" s="37"/>
      <c r="BL504" s="22"/>
      <c r="BP504" s="48"/>
      <c r="BQ504" s="48"/>
      <c r="CB504" s="15"/>
      <c r="CC504" s="2"/>
    </row>
    <row r="505" spans="1:81" ht="12.75">
      <c r="A505" s="18"/>
      <c r="E505" s="13"/>
      <c r="F505" s="36"/>
      <c r="G505" s="2"/>
      <c r="K505" s="7"/>
      <c r="M505" s="2"/>
      <c r="W505" s="48"/>
      <c r="X505" s="48"/>
      <c r="AD505" s="48"/>
      <c r="AL505" s="7"/>
      <c r="AM505" s="24"/>
      <c r="AU505" s="7"/>
      <c r="BB505" s="7"/>
      <c r="BI505" s="37"/>
      <c r="BL505" s="22"/>
      <c r="BP505" s="48"/>
      <c r="BQ505" s="48"/>
      <c r="CB505" s="15"/>
      <c r="CC505" s="2"/>
    </row>
    <row r="506" spans="1:81" ht="12.75">
      <c r="A506" s="18"/>
      <c r="E506" s="13"/>
      <c r="F506" s="36"/>
      <c r="G506" s="2"/>
      <c r="K506" s="7"/>
      <c r="M506" s="2"/>
      <c r="W506" s="48"/>
      <c r="X506" s="48"/>
      <c r="AD506" s="48"/>
      <c r="AL506" s="7"/>
      <c r="AM506" s="24"/>
      <c r="AU506" s="7"/>
      <c r="BB506" s="7"/>
      <c r="BI506" s="37"/>
      <c r="BL506" s="22"/>
      <c r="BP506" s="48"/>
      <c r="BQ506" s="48"/>
      <c r="CB506" s="15"/>
      <c r="CC506" s="2"/>
    </row>
    <row r="507" spans="1:81" ht="12.75">
      <c r="A507" s="18"/>
      <c r="E507" s="13"/>
      <c r="F507" s="36"/>
      <c r="G507" s="2"/>
      <c r="K507" s="7"/>
      <c r="M507" s="2"/>
      <c r="W507" s="48"/>
      <c r="X507" s="48"/>
      <c r="AD507" s="48"/>
      <c r="AL507" s="7"/>
      <c r="AM507" s="24"/>
      <c r="AU507" s="7"/>
      <c r="BB507" s="7"/>
      <c r="BI507" s="37"/>
      <c r="BL507" s="22"/>
      <c r="BP507" s="48"/>
      <c r="BQ507" s="48"/>
      <c r="CB507" s="15"/>
      <c r="CC507" s="2"/>
    </row>
    <row r="508" spans="1:81" ht="12.75">
      <c r="A508" s="18"/>
      <c r="E508" s="13"/>
      <c r="F508" s="36"/>
      <c r="G508" s="2"/>
      <c r="K508" s="7"/>
      <c r="M508" s="2"/>
      <c r="AL508" s="7"/>
      <c r="AM508" s="24"/>
      <c r="BL508" s="22"/>
      <c r="BP508" s="48"/>
      <c r="BQ508" s="48"/>
      <c r="CC508" s="2"/>
    </row>
    <row r="509" spans="1:81" ht="12.75">
      <c r="A509" s="18"/>
      <c r="E509" s="13"/>
      <c r="F509" s="36"/>
      <c r="G509" s="2"/>
      <c r="K509" s="7"/>
      <c r="M509" s="2"/>
      <c r="W509" s="48"/>
      <c r="X509" s="48"/>
      <c r="AD509" s="48"/>
      <c r="AL509" s="7"/>
      <c r="AM509" s="24"/>
      <c r="AV509" s="7"/>
      <c r="AW509" s="16"/>
      <c r="AX509" s="16"/>
      <c r="BI509" s="37"/>
      <c r="BL509" s="22"/>
      <c r="BP509" s="48"/>
      <c r="BQ509" s="48"/>
      <c r="CB509" s="15"/>
      <c r="CC509" s="2"/>
    </row>
    <row r="510" spans="1:81" ht="12.75">
      <c r="A510" s="18"/>
      <c r="E510" s="13"/>
      <c r="F510" s="36"/>
      <c r="G510" s="2"/>
      <c r="K510" s="7"/>
      <c r="M510" s="2"/>
      <c r="W510" s="48"/>
      <c r="X510" s="48"/>
      <c r="AD510" s="48"/>
      <c r="AL510" s="7"/>
      <c r="AM510" s="24"/>
      <c r="AV510" s="7"/>
      <c r="AW510" s="16"/>
      <c r="AX510" s="16"/>
      <c r="BI510" s="37"/>
      <c r="BL510" s="22"/>
      <c r="BP510" s="48"/>
      <c r="BQ510" s="48"/>
      <c r="CB510" s="15"/>
      <c r="CC510" s="2"/>
    </row>
    <row r="511" spans="1:81" ht="12.75">
      <c r="A511" s="18"/>
      <c r="E511" s="13"/>
      <c r="F511" s="36"/>
      <c r="G511" s="2"/>
      <c r="K511" s="7"/>
      <c r="M511" s="2"/>
      <c r="W511" s="48"/>
      <c r="X511" s="48"/>
      <c r="AD511" s="48"/>
      <c r="AL511" s="7"/>
      <c r="AM511" s="24"/>
      <c r="AZ511" s="7"/>
      <c r="BI511" s="37"/>
      <c r="BL511" s="22"/>
      <c r="BP511" s="48"/>
      <c r="BQ511" s="48"/>
      <c r="CB511" s="15"/>
      <c r="CC511" s="2"/>
    </row>
    <row r="512" spans="1:81" ht="12.75">
      <c r="A512" s="18"/>
      <c r="E512" s="13"/>
      <c r="F512" s="36"/>
      <c r="G512" s="2"/>
      <c r="K512" s="7"/>
      <c r="M512" s="2"/>
      <c r="W512" s="48"/>
      <c r="X512" s="48"/>
      <c r="AD512" s="48"/>
      <c r="AL512" s="7"/>
      <c r="AM512" s="24"/>
      <c r="AZ512" s="7"/>
      <c r="BI512" s="37"/>
      <c r="BL512" s="22"/>
      <c r="BP512" s="48"/>
      <c r="BQ512" s="48"/>
      <c r="CB512" s="15"/>
      <c r="CC512" s="2"/>
    </row>
    <row r="513" spans="1:81" ht="12.75">
      <c r="A513" s="18"/>
      <c r="E513" s="13"/>
      <c r="F513" s="36"/>
      <c r="G513" s="2"/>
      <c r="K513" s="7"/>
      <c r="M513" s="2"/>
      <c r="W513" s="48"/>
      <c r="X513" s="48"/>
      <c r="AD513" s="48"/>
      <c r="AL513" s="7"/>
      <c r="AM513" s="24"/>
      <c r="BC513" s="7"/>
      <c r="BI513" s="37"/>
      <c r="BL513" s="22"/>
      <c r="BP513" s="48"/>
      <c r="BQ513" s="48"/>
      <c r="CB513" s="15"/>
      <c r="CC513" s="2"/>
    </row>
    <row r="514" spans="1:81" ht="12.75">
      <c r="A514" s="18"/>
      <c r="E514" s="13"/>
      <c r="F514" s="36"/>
      <c r="G514" s="2"/>
      <c r="K514" s="7"/>
      <c r="M514" s="2"/>
      <c r="W514" s="48"/>
      <c r="X514" s="48"/>
      <c r="AD514" s="48"/>
      <c r="AL514" s="7"/>
      <c r="AM514" s="24"/>
      <c r="BC514" s="7"/>
      <c r="BI514" s="37"/>
      <c r="BL514" s="22"/>
      <c r="BP514" s="48"/>
      <c r="BQ514" s="48"/>
      <c r="CB514" s="15"/>
      <c r="CC514" s="2"/>
    </row>
    <row r="515" spans="1:81" ht="12.75">
      <c r="A515" s="18"/>
      <c r="E515" s="13"/>
      <c r="F515" s="36"/>
      <c r="G515" s="2"/>
      <c r="K515" s="7"/>
      <c r="M515" s="2"/>
      <c r="W515" s="48"/>
      <c r="X515" s="48"/>
      <c r="AD515" s="48"/>
      <c r="AL515" s="7"/>
      <c r="AM515" s="24"/>
      <c r="BC515" s="7"/>
      <c r="BI515" s="37"/>
      <c r="BL515" s="22"/>
      <c r="BP515" s="48"/>
      <c r="BQ515" s="48"/>
      <c r="CB515" s="15"/>
      <c r="CC515" s="2"/>
    </row>
    <row r="516" spans="1:81" ht="12.75">
      <c r="A516" s="18"/>
      <c r="E516" s="13"/>
      <c r="F516" s="36"/>
      <c r="G516" s="2"/>
      <c r="K516" s="7"/>
      <c r="M516" s="2"/>
      <c r="W516" s="48"/>
      <c r="X516" s="48"/>
      <c r="AD516" s="48"/>
      <c r="AL516" s="7"/>
      <c r="AM516" s="24"/>
      <c r="BC516" s="7"/>
      <c r="BI516" s="37"/>
      <c r="BL516" s="22"/>
      <c r="BP516" s="48"/>
      <c r="BQ516" s="48"/>
      <c r="CB516" s="15"/>
      <c r="CC516" s="2"/>
    </row>
    <row r="517" spans="1:81" ht="12.75">
      <c r="A517" s="18"/>
      <c r="E517" s="13"/>
      <c r="F517" s="36"/>
      <c r="G517" s="2"/>
      <c r="K517" s="7"/>
      <c r="M517" s="2"/>
      <c r="W517" s="48"/>
      <c r="X517" s="48"/>
      <c r="AD517" s="48"/>
      <c r="AL517" s="7"/>
      <c r="AM517" s="24"/>
      <c r="BC517" s="7"/>
      <c r="BI517" s="37"/>
      <c r="BL517" s="22"/>
      <c r="BP517" s="48"/>
      <c r="BQ517" s="48"/>
      <c r="CB517" s="15"/>
      <c r="CC517" s="2"/>
    </row>
    <row r="518" spans="1:81" ht="12.75">
      <c r="A518" s="18"/>
      <c r="E518" s="13"/>
      <c r="F518" s="36"/>
      <c r="G518" s="2"/>
      <c r="M518" s="2"/>
      <c r="W518" s="48"/>
      <c r="X518" s="48"/>
      <c r="AM518" s="24"/>
      <c r="BL518" s="22"/>
      <c r="CC518" s="2"/>
    </row>
    <row r="519" spans="1:81" ht="12.75">
      <c r="A519" s="18"/>
      <c r="E519" s="13"/>
      <c r="F519" s="36"/>
      <c r="G519" s="2"/>
      <c r="K519" s="7"/>
      <c r="M519" s="2"/>
      <c r="W519" s="48"/>
      <c r="X519" s="48"/>
      <c r="AD519" s="48"/>
      <c r="AL519" s="7"/>
      <c r="AM519" s="24"/>
      <c r="AV519" s="7"/>
      <c r="AW519" s="16"/>
      <c r="AX519" s="16"/>
      <c r="BI519" s="37"/>
      <c r="BL519" s="22"/>
      <c r="BP519" s="48"/>
      <c r="BQ519" s="48"/>
      <c r="CB519" s="15"/>
      <c r="CC519" s="2"/>
    </row>
    <row r="520" spans="1:81" ht="12.75">
      <c r="A520" s="18"/>
      <c r="E520" s="13"/>
      <c r="F520" s="36"/>
      <c r="G520" s="2"/>
      <c r="M520" s="2"/>
      <c r="W520" s="48"/>
      <c r="AM520" s="24"/>
      <c r="BL520" s="22"/>
      <c r="BP520" s="48"/>
      <c r="CB520" s="15"/>
      <c r="CC520" s="2"/>
    </row>
    <row r="521" spans="1:81" ht="12.75">
      <c r="A521" s="18"/>
      <c r="E521" s="13"/>
      <c r="F521" s="36"/>
      <c r="G521" s="2"/>
      <c r="K521" s="7"/>
      <c r="M521" s="2"/>
      <c r="W521" s="48"/>
      <c r="X521" s="48"/>
      <c r="AD521" s="48"/>
      <c r="AL521" s="7"/>
      <c r="AV521" s="7"/>
      <c r="AW521" s="16"/>
      <c r="AX521" s="16"/>
      <c r="BI521" s="37"/>
      <c r="BL521" s="22"/>
      <c r="BP521" s="48"/>
      <c r="BQ521" s="48"/>
      <c r="CB521" s="15"/>
      <c r="CC521" s="2"/>
    </row>
    <row r="522" spans="1:81" ht="12.75">
      <c r="A522" s="18"/>
      <c r="E522" s="13"/>
      <c r="F522" s="36"/>
      <c r="G522" s="2"/>
      <c r="K522" s="7"/>
      <c r="M522" s="2"/>
      <c r="W522" s="48"/>
      <c r="X522" s="48"/>
      <c r="AD522" s="48"/>
      <c r="AL522" s="7"/>
      <c r="AZ522" s="7"/>
      <c r="BI522" s="37"/>
      <c r="BL522" s="22"/>
      <c r="BP522" s="48"/>
      <c r="BQ522" s="48"/>
      <c r="CB522" s="15"/>
      <c r="CC522" s="2"/>
    </row>
    <row r="523" spans="1:81" ht="12.75">
      <c r="A523" s="18"/>
      <c r="E523" s="13"/>
      <c r="F523" s="36"/>
      <c r="G523" s="2"/>
      <c r="M523" s="2"/>
      <c r="W523" s="48"/>
      <c r="AD523" s="48"/>
      <c r="AM523" s="24"/>
      <c r="BI523" s="37"/>
      <c r="BL523" s="22"/>
      <c r="BP523" s="48"/>
      <c r="BQ523" s="48"/>
      <c r="CB523" s="15"/>
      <c r="CC523" s="2"/>
    </row>
    <row r="524" spans="1:81" ht="12.75">
      <c r="A524" s="18"/>
      <c r="E524" s="13"/>
      <c r="F524" s="36"/>
      <c r="G524" s="2"/>
      <c r="K524" s="7"/>
      <c r="M524" s="2"/>
      <c r="W524" s="48"/>
      <c r="X524" s="48"/>
      <c r="AD524" s="48"/>
      <c r="AL524" s="7"/>
      <c r="AM524" s="24"/>
      <c r="BC524" s="7"/>
      <c r="BI524" s="37"/>
      <c r="BL524" s="22"/>
      <c r="BP524" s="48"/>
      <c r="BQ524" s="48"/>
      <c r="CB524" s="15"/>
      <c r="CC524" s="2"/>
    </row>
    <row r="525" spans="1:81" ht="12.75">
      <c r="A525" s="18"/>
      <c r="E525" s="13"/>
      <c r="F525" s="36"/>
      <c r="G525" s="2"/>
      <c r="K525" s="7"/>
      <c r="M525" s="2"/>
      <c r="W525" s="48"/>
      <c r="X525" s="48"/>
      <c r="AD525" s="48"/>
      <c r="AL525" s="7"/>
      <c r="AM525" s="24"/>
      <c r="BC525" s="7"/>
      <c r="BI525" s="37"/>
      <c r="BL525" s="22"/>
      <c r="BP525" s="48"/>
      <c r="BQ525" s="48"/>
      <c r="CB525" s="15"/>
      <c r="CC525" s="2"/>
    </row>
    <row r="526" spans="1:81" ht="12.75">
      <c r="A526" s="18"/>
      <c r="E526" s="13"/>
      <c r="F526" s="36"/>
      <c r="G526" s="2"/>
      <c r="K526" s="7"/>
      <c r="M526" s="2"/>
      <c r="W526" s="48"/>
      <c r="X526" s="48"/>
      <c r="AD526" s="48"/>
      <c r="AL526" s="7"/>
      <c r="AM526" s="24"/>
      <c r="BC526" s="7"/>
      <c r="BI526" s="37"/>
      <c r="BL526" s="22"/>
      <c r="BP526" s="48"/>
      <c r="BQ526" s="48"/>
      <c r="CB526" s="15"/>
      <c r="CC526" s="2"/>
    </row>
    <row r="527" spans="1:81" ht="12.75">
      <c r="A527" s="18"/>
      <c r="E527" s="13"/>
      <c r="F527" s="36"/>
      <c r="G527" s="2"/>
      <c r="K527" s="7"/>
      <c r="M527" s="2"/>
      <c r="W527" s="48"/>
      <c r="X527" s="48"/>
      <c r="AD527" s="48"/>
      <c r="AL527" s="7"/>
      <c r="AM527" s="24"/>
      <c r="BI527" s="37"/>
      <c r="BL527" s="22"/>
      <c r="BP527" s="48"/>
      <c r="BQ527" s="48"/>
      <c r="CB527" s="15"/>
      <c r="CC527" s="2"/>
    </row>
    <row r="528" spans="1:81" ht="12.75">
      <c r="A528" s="18"/>
      <c r="E528" s="13"/>
      <c r="F528" s="36"/>
      <c r="G528" s="2"/>
      <c r="K528" s="7"/>
      <c r="M528" s="2"/>
      <c r="AD528" s="48"/>
      <c r="AL528" s="7"/>
      <c r="BL528" s="22"/>
      <c r="BP528" s="48"/>
      <c r="BQ528" s="48"/>
      <c r="CB528" s="15"/>
      <c r="CC528" s="2"/>
    </row>
    <row r="529" spans="1:81" ht="12.75">
      <c r="A529" s="18"/>
      <c r="E529" s="13"/>
      <c r="F529" s="36"/>
      <c r="G529" s="2"/>
      <c r="M529" s="2"/>
      <c r="W529" s="48"/>
      <c r="X529" s="48"/>
      <c r="AD529" s="48"/>
      <c r="BL529" s="22"/>
      <c r="BP529" s="48"/>
      <c r="CB529" s="15"/>
      <c r="CC529" s="2"/>
    </row>
    <row r="530" spans="1:81" ht="12.75">
      <c r="A530" s="18"/>
      <c r="E530" s="13"/>
      <c r="F530" s="36"/>
      <c r="G530" s="2"/>
      <c r="K530" s="7"/>
      <c r="M530" s="2"/>
      <c r="W530" s="48"/>
      <c r="X530" s="48"/>
      <c r="AD530" s="48"/>
      <c r="AL530" s="7"/>
      <c r="AM530" s="24"/>
      <c r="AS530" s="7"/>
      <c r="AT530" s="7"/>
      <c r="BI530" s="37"/>
      <c r="BL530" s="22"/>
      <c r="BP530" s="48"/>
      <c r="BQ530" s="48"/>
      <c r="CB530" s="15"/>
      <c r="CC530" s="2"/>
    </row>
    <row r="531" spans="1:81" ht="12.75">
      <c r="A531" s="18"/>
      <c r="E531" s="13"/>
      <c r="F531" s="36"/>
      <c r="G531" s="2"/>
      <c r="K531" s="7"/>
      <c r="M531" s="2"/>
      <c r="W531" s="48"/>
      <c r="X531" s="48"/>
      <c r="AD531" s="48"/>
      <c r="AL531" s="7"/>
      <c r="AT531" s="7"/>
      <c r="BI531" s="37"/>
      <c r="BL531" s="22"/>
      <c r="BP531" s="48"/>
      <c r="BQ531" s="48"/>
      <c r="CB531" s="15"/>
      <c r="CC531" s="2"/>
    </row>
    <row r="532" spans="1:81" ht="12.75">
      <c r="A532" s="18"/>
      <c r="E532" s="13"/>
      <c r="F532" s="36"/>
      <c r="G532" s="2"/>
      <c r="K532" s="7"/>
      <c r="M532" s="2"/>
      <c r="W532" s="48"/>
      <c r="X532" s="48"/>
      <c r="AD532" s="48"/>
      <c r="AL532" s="7"/>
      <c r="AM532" s="24"/>
      <c r="BI532" s="37"/>
      <c r="BL532" s="22"/>
      <c r="BP532" s="48"/>
      <c r="BQ532" s="48"/>
      <c r="CB532" s="15"/>
      <c r="CC532" s="2"/>
    </row>
    <row r="533" spans="1:81" ht="12.75">
      <c r="A533" s="18"/>
      <c r="E533" s="13"/>
      <c r="F533" s="36"/>
      <c r="G533" s="2"/>
      <c r="K533" s="7"/>
      <c r="M533" s="2"/>
      <c r="W533" s="48"/>
      <c r="X533" s="48"/>
      <c r="AD533" s="48"/>
      <c r="AL533" s="7"/>
      <c r="BI533" s="37"/>
      <c r="BL533" s="22"/>
      <c r="BP533" s="48"/>
      <c r="BQ533" s="48"/>
      <c r="CB533" s="15"/>
      <c r="CC533" s="2"/>
    </row>
    <row r="534" spans="1:81" ht="12.75">
      <c r="A534" s="18"/>
      <c r="E534" s="13"/>
      <c r="F534" s="36"/>
      <c r="G534" s="2"/>
      <c r="K534" s="7"/>
      <c r="M534" s="2"/>
      <c r="W534" s="48"/>
      <c r="X534" s="48"/>
      <c r="AL534" s="7"/>
      <c r="BL534" s="22"/>
      <c r="CC534" s="2"/>
    </row>
    <row r="535" spans="1:81" ht="12.75">
      <c r="A535" s="18"/>
      <c r="E535" s="13"/>
      <c r="F535" s="36"/>
      <c r="G535" s="2"/>
      <c r="K535" s="7"/>
      <c r="M535" s="2"/>
      <c r="W535" s="48"/>
      <c r="X535" s="48"/>
      <c r="AD535" s="48"/>
      <c r="AL535" s="7"/>
      <c r="AV535" s="7"/>
      <c r="AW535" s="16"/>
      <c r="AX535" s="16"/>
      <c r="BI535" s="37"/>
      <c r="BL535" s="22"/>
      <c r="BP535" s="48"/>
      <c r="BQ535" s="48"/>
      <c r="CB535" s="15"/>
      <c r="CC535" s="2"/>
    </row>
    <row r="536" spans="1:81" ht="12.75">
      <c r="A536" s="18"/>
      <c r="E536" s="13"/>
      <c r="F536" s="36"/>
      <c r="G536" s="2"/>
      <c r="K536" s="7"/>
      <c r="M536" s="2"/>
      <c r="W536" s="48"/>
      <c r="X536" s="48"/>
      <c r="AD536" s="48"/>
      <c r="AL536" s="7"/>
      <c r="AM536" s="24"/>
      <c r="AV536" s="7"/>
      <c r="AW536" s="16"/>
      <c r="AX536" s="16"/>
      <c r="BL536" s="22"/>
      <c r="BP536" s="48"/>
      <c r="BQ536" s="48"/>
      <c r="CB536" s="15"/>
      <c r="CC536" s="2"/>
    </row>
    <row r="537" spans="1:81" ht="12.75">
      <c r="A537" s="18"/>
      <c r="E537" s="13"/>
      <c r="F537" s="36"/>
      <c r="G537" s="2"/>
      <c r="K537" s="7"/>
      <c r="M537" s="2"/>
      <c r="W537" s="48"/>
      <c r="X537" s="48"/>
      <c r="AD537" s="48"/>
      <c r="AL537" s="7"/>
      <c r="AV537" s="7"/>
      <c r="AW537" s="16"/>
      <c r="AX537" s="16"/>
      <c r="BI537" s="37"/>
      <c r="BL537" s="22"/>
      <c r="BP537" s="48"/>
      <c r="BQ537" s="48"/>
      <c r="CB537" s="15"/>
      <c r="CC537" s="2"/>
    </row>
    <row r="538" spans="1:81" ht="12.75">
      <c r="A538" s="18"/>
      <c r="E538" s="13"/>
      <c r="F538" s="36"/>
      <c r="G538" s="2"/>
      <c r="M538" s="2"/>
      <c r="W538" s="48"/>
      <c r="AM538" s="24"/>
      <c r="BL538" s="22"/>
      <c r="BP538" s="48"/>
      <c r="CB538" s="15"/>
      <c r="CC538" s="2"/>
    </row>
    <row r="539" spans="1:81" ht="12.75">
      <c r="A539" s="18"/>
      <c r="E539" s="13"/>
      <c r="F539" s="36"/>
      <c r="G539" s="2"/>
      <c r="K539" s="7"/>
      <c r="M539" s="2"/>
      <c r="W539" s="48"/>
      <c r="X539" s="48"/>
      <c r="AD539" s="48"/>
      <c r="AL539" s="7"/>
      <c r="AZ539" s="7"/>
      <c r="BI539" s="37"/>
      <c r="BL539" s="22"/>
      <c r="BP539" s="48"/>
      <c r="BQ539" s="48"/>
      <c r="CB539" s="15"/>
      <c r="CC539" s="2"/>
    </row>
    <row r="540" spans="1:81" ht="12.75">
      <c r="A540" s="18"/>
      <c r="E540" s="13"/>
      <c r="F540" s="36"/>
      <c r="G540" s="2"/>
      <c r="K540" s="7"/>
      <c r="M540" s="2"/>
      <c r="W540" s="48"/>
      <c r="X540" s="48"/>
      <c r="AD540" s="48"/>
      <c r="AL540" s="7"/>
      <c r="BC540" s="7"/>
      <c r="BI540" s="37"/>
      <c r="BL540" s="22"/>
      <c r="BP540" s="48"/>
      <c r="BQ540" s="48"/>
      <c r="CB540" s="15"/>
      <c r="CC540" s="2"/>
    </row>
    <row r="541" spans="1:81" ht="12.75">
      <c r="A541" s="18"/>
      <c r="E541" s="13"/>
      <c r="F541" s="36"/>
      <c r="G541" s="2"/>
      <c r="K541" s="7"/>
      <c r="M541" s="2"/>
      <c r="W541" s="48"/>
      <c r="X541" s="48"/>
      <c r="AD541" s="48"/>
      <c r="AL541" s="7"/>
      <c r="BC541" s="7"/>
      <c r="BI541" s="37"/>
      <c r="BL541" s="22"/>
      <c r="BP541" s="48"/>
      <c r="BQ541" s="48"/>
      <c r="CB541" s="15"/>
      <c r="CC541" s="2"/>
    </row>
    <row r="542" spans="1:81" ht="12.75">
      <c r="A542" s="18"/>
      <c r="E542" s="13"/>
      <c r="F542" s="36"/>
      <c r="G542" s="2"/>
      <c r="K542" s="7"/>
      <c r="M542" s="2"/>
      <c r="W542" s="48"/>
      <c r="X542" s="48"/>
      <c r="AD542" s="48"/>
      <c r="AL542" s="7"/>
      <c r="BC542" s="7"/>
      <c r="BI542" s="37"/>
      <c r="BL542" s="22"/>
      <c r="BP542" s="48"/>
      <c r="BQ542" s="48"/>
      <c r="CB542" s="15"/>
      <c r="CC542" s="2"/>
    </row>
    <row r="543" spans="1:81" ht="12.75">
      <c r="A543" s="18"/>
      <c r="E543" s="13"/>
      <c r="F543" s="36"/>
      <c r="G543" s="2"/>
      <c r="K543" s="7"/>
      <c r="M543" s="2"/>
      <c r="W543" s="48"/>
      <c r="X543" s="48"/>
      <c r="AD543" s="48"/>
      <c r="AL543" s="7"/>
      <c r="BC543" s="7"/>
      <c r="BI543" s="37"/>
      <c r="BL543" s="22"/>
      <c r="BP543" s="48"/>
      <c r="BQ543" s="48"/>
      <c r="CB543" s="15"/>
      <c r="CC543" s="2"/>
    </row>
    <row r="544" spans="1:81" ht="12.75">
      <c r="A544" s="18"/>
      <c r="E544" s="13"/>
      <c r="F544" s="36"/>
      <c r="G544" s="2"/>
      <c r="M544" s="2"/>
      <c r="BI544" s="37"/>
      <c r="BL544" s="22"/>
      <c r="BP544" s="48"/>
      <c r="BQ544" s="48"/>
      <c r="CB544" s="15"/>
      <c r="CC544" s="2"/>
    </row>
    <row r="545" spans="1:81" ht="12.75">
      <c r="A545" s="18"/>
      <c r="E545" s="13"/>
      <c r="F545" s="36"/>
      <c r="G545" s="2"/>
      <c r="K545" s="7"/>
      <c r="M545" s="2"/>
      <c r="W545" s="48"/>
      <c r="X545" s="48"/>
      <c r="AD545" s="48"/>
      <c r="AL545" s="7"/>
      <c r="AZ545" s="7"/>
      <c r="BI545" s="37"/>
      <c r="BL545" s="22"/>
      <c r="BP545" s="48"/>
      <c r="BQ545" s="48"/>
      <c r="CB545" s="15"/>
      <c r="CC545" s="2"/>
    </row>
    <row r="546" spans="1:81" ht="12.75">
      <c r="A546" s="18"/>
      <c r="E546" s="13"/>
      <c r="F546" s="36"/>
      <c r="G546" s="2"/>
      <c r="K546" s="7"/>
      <c r="M546" s="2"/>
      <c r="W546" s="48"/>
      <c r="X546" s="48"/>
      <c r="AD546" s="48"/>
      <c r="AL546" s="7"/>
      <c r="AZ546" s="7"/>
      <c r="BI546" s="37"/>
      <c r="BL546" s="22"/>
      <c r="BP546" s="48"/>
      <c r="BQ546" s="48"/>
      <c r="CB546" s="15"/>
      <c r="CC546" s="2"/>
    </row>
    <row r="547" spans="1:81" ht="12.75">
      <c r="A547" s="18"/>
      <c r="E547" s="13"/>
      <c r="F547" s="36"/>
      <c r="G547" s="2"/>
      <c r="K547" s="7"/>
      <c r="M547" s="2"/>
      <c r="W547" s="48"/>
      <c r="X547" s="48"/>
      <c r="AD547" s="48"/>
      <c r="AL547" s="7"/>
      <c r="AZ547" s="7"/>
      <c r="BI547" s="37"/>
      <c r="BL547" s="22"/>
      <c r="BP547" s="48"/>
      <c r="BQ547" s="48"/>
      <c r="CB547" s="15"/>
      <c r="CC547" s="2"/>
    </row>
    <row r="548" spans="1:81" ht="12.75">
      <c r="A548" s="18"/>
      <c r="E548" s="13"/>
      <c r="F548" s="36"/>
      <c r="G548" s="2"/>
      <c r="M548" s="2"/>
      <c r="W548" s="48"/>
      <c r="AD548" s="48"/>
      <c r="AM548" s="24"/>
      <c r="BI548" s="37"/>
      <c r="BL548" s="22"/>
      <c r="BP548" s="48"/>
      <c r="CB548" s="15"/>
      <c r="CC548" s="2"/>
    </row>
    <row r="549" spans="1:81" ht="12.75">
      <c r="A549" s="18"/>
      <c r="E549" s="13"/>
      <c r="F549" s="36"/>
      <c r="G549" s="2"/>
      <c r="M549" s="2"/>
      <c r="W549" s="48"/>
      <c r="AD549" s="48"/>
      <c r="AM549" s="24"/>
      <c r="BI549" s="37"/>
      <c r="BL549" s="22"/>
      <c r="BP549" s="48"/>
      <c r="CB549" s="15"/>
      <c r="CC549" s="2"/>
    </row>
    <row r="550" spans="1:81" ht="12.75">
      <c r="A550" s="18"/>
      <c r="E550" s="13"/>
      <c r="F550" s="36"/>
      <c r="G550" s="2"/>
      <c r="M550" s="2"/>
      <c r="W550" s="48"/>
      <c r="AD550" s="48"/>
      <c r="AM550" s="24"/>
      <c r="BI550" s="37"/>
      <c r="BL550" s="22"/>
      <c r="BP550" s="48"/>
      <c r="CB550" s="15"/>
      <c r="CC550" s="2"/>
    </row>
    <row r="551" spans="1:81" ht="12.75">
      <c r="A551" s="18"/>
      <c r="E551" s="13"/>
      <c r="F551" s="36"/>
      <c r="G551" s="2"/>
      <c r="K551" s="7"/>
      <c r="M551" s="2"/>
      <c r="W551" s="48"/>
      <c r="X551" s="48"/>
      <c r="AD551" s="48"/>
      <c r="AL551" s="7"/>
      <c r="AZ551" s="7"/>
      <c r="BC551" s="7"/>
      <c r="BI551" s="37"/>
      <c r="BL551" s="22"/>
      <c r="BP551" s="48"/>
      <c r="BQ551" s="48"/>
      <c r="CB551" s="15"/>
      <c r="CC551" s="2"/>
    </row>
    <row r="552" spans="1:81" ht="12.75">
      <c r="A552" s="18"/>
      <c r="E552" s="13"/>
      <c r="F552" s="36"/>
      <c r="G552" s="2"/>
      <c r="K552" s="7"/>
      <c r="M552" s="2"/>
      <c r="W552" s="48"/>
      <c r="X552" s="48"/>
      <c r="AD552" s="48"/>
      <c r="AL552" s="7"/>
      <c r="BB552" s="7"/>
      <c r="BI552" s="37"/>
      <c r="BL552" s="22"/>
      <c r="BP552" s="48"/>
      <c r="BQ552" s="48"/>
      <c r="CB552" s="15"/>
      <c r="CC552" s="2"/>
    </row>
    <row r="553" spans="1:81" ht="12.75">
      <c r="A553" s="18"/>
      <c r="E553" s="13"/>
      <c r="F553" s="36"/>
      <c r="G553" s="2"/>
      <c r="K553" s="7"/>
      <c r="M553" s="2"/>
      <c r="W553" s="48"/>
      <c r="X553" s="48"/>
      <c r="AD553" s="48"/>
      <c r="AL553" s="7"/>
      <c r="BB553" s="7"/>
      <c r="BI553" s="37"/>
      <c r="BL553" s="22"/>
      <c r="BP553" s="48"/>
      <c r="BQ553" s="48"/>
      <c r="CB553" s="15"/>
      <c r="CC553" s="2"/>
    </row>
    <row r="554" spans="1:81" ht="12.75">
      <c r="A554" s="18"/>
      <c r="E554" s="13"/>
      <c r="F554" s="36"/>
      <c r="G554" s="2"/>
      <c r="M554" s="2"/>
      <c r="W554" s="48"/>
      <c r="X554" s="48"/>
      <c r="BL554" s="22"/>
      <c r="BQ554" s="48"/>
      <c r="CC554" s="2"/>
    </row>
    <row r="555" spans="1:81" ht="12.75">
      <c r="A555" s="18"/>
      <c r="E555" s="13"/>
      <c r="F555" s="36"/>
      <c r="G555" s="2"/>
      <c r="K555" s="7"/>
      <c r="M555" s="2"/>
      <c r="W555" s="48"/>
      <c r="AL555" s="7"/>
      <c r="AM555" s="24"/>
      <c r="BL555" s="22"/>
      <c r="BP555" s="48"/>
      <c r="BQ555" s="48"/>
      <c r="CB555" s="15"/>
      <c r="CC555" s="2"/>
    </row>
    <row r="556" spans="1:81" ht="12.75">
      <c r="A556" s="18"/>
      <c r="E556" s="13"/>
      <c r="F556" s="36"/>
      <c r="G556" s="2"/>
      <c r="K556" s="7"/>
      <c r="M556" s="2"/>
      <c r="W556" s="48"/>
      <c r="X556" s="48"/>
      <c r="AD556" s="48"/>
      <c r="AL556" s="7"/>
      <c r="BB556" s="7"/>
      <c r="BI556" s="37"/>
      <c r="BL556" s="22"/>
      <c r="BP556" s="48"/>
      <c r="BQ556" s="48"/>
      <c r="CB556" s="15"/>
      <c r="CC556" s="2"/>
    </row>
    <row r="557" spans="1:81" ht="12.75">
      <c r="A557" s="18"/>
      <c r="E557" s="13"/>
      <c r="F557" s="36"/>
      <c r="G557" s="2"/>
      <c r="K557" s="7"/>
      <c r="M557" s="2"/>
      <c r="W557" s="48"/>
      <c r="X557" s="48"/>
      <c r="AD557" s="48"/>
      <c r="AL557" s="7"/>
      <c r="BB557" s="7"/>
      <c r="BI557" s="37"/>
      <c r="BL557" s="22"/>
      <c r="BP557" s="48"/>
      <c r="BQ557" s="48"/>
      <c r="CB557" s="15"/>
      <c r="CC557" s="2"/>
    </row>
    <row r="558" spans="1:81" ht="12.75">
      <c r="A558" s="18"/>
      <c r="E558" s="13"/>
      <c r="F558" s="36"/>
      <c r="G558" s="2"/>
      <c r="K558" s="7"/>
      <c r="M558" s="2"/>
      <c r="W558" s="48"/>
      <c r="AD558" s="48"/>
      <c r="AL558" s="7"/>
      <c r="AM558" s="24"/>
      <c r="BL558" s="22"/>
      <c r="BP558" s="48"/>
      <c r="BQ558" s="48"/>
      <c r="CB558" s="15"/>
      <c r="CC558" s="2"/>
    </row>
    <row r="559" spans="1:81" ht="12.75">
      <c r="A559" s="18"/>
      <c r="E559" s="13"/>
      <c r="F559" s="36"/>
      <c r="G559" s="2"/>
      <c r="K559" s="7"/>
      <c r="M559" s="2"/>
      <c r="AD559" s="48"/>
      <c r="AL559" s="7"/>
      <c r="BL559" s="22"/>
      <c r="BQ559" s="48"/>
      <c r="CC559" s="2"/>
    </row>
    <row r="560" spans="1:81" ht="12.75">
      <c r="A560" s="18"/>
      <c r="E560" s="13"/>
      <c r="F560" s="36"/>
      <c r="G560" s="2"/>
      <c r="K560" s="7"/>
      <c r="M560" s="2"/>
      <c r="W560" s="48"/>
      <c r="X560" s="48"/>
      <c r="AL560" s="7"/>
      <c r="BL560" s="22"/>
      <c r="BQ560" s="48"/>
      <c r="CB560" s="15"/>
      <c r="CC560" s="2"/>
    </row>
    <row r="561" spans="1:81" ht="12.75">
      <c r="A561" s="18"/>
      <c r="E561" s="13"/>
      <c r="F561" s="36"/>
      <c r="G561" s="2"/>
      <c r="K561" s="7"/>
      <c r="M561" s="2"/>
      <c r="W561" s="48"/>
      <c r="X561" s="48"/>
      <c r="AL561" s="7"/>
      <c r="BL561" s="22"/>
      <c r="BQ561" s="48"/>
      <c r="CC561" s="2"/>
    </row>
    <row r="562" spans="1:81" ht="12.75">
      <c r="A562" s="18"/>
      <c r="E562" s="13"/>
      <c r="F562" s="36"/>
      <c r="G562" s="2"/>
      <c r="K562" s="7"/>
      <c r="M562" s="2"/>
      <c r="W562" s="48"/>
      <c r="X562" s="48"/>
      <c r="AD562" s="48"/>
      <c r="AL562" s="7"/>
      <c r="AV562" s="7"/>
      <c r="AW562" s="16"/>
      <c r="AX562" s="16"/>
      <c r="BI562" s="37"/>
      <c r="BL562" s="22"/>
      <c r="BP562" s="48"/>
      <c r="BQ562" s="48"/>
      <c r="CB562" s="15"/>
      <c r="CC562" s="2"/>
    </row>
    <row r="563" spans="1:81" ht="12.75">
      <c r="A563" s="18"/>
      <c r="E563" s="13"/>
      <c r="F563" s="36"/>
      <c r="G563" s="2"/>
      <c r="K563" s="7"/>
      <c r="M563" s="2"/>
      <c r="W563" s="48"/>
      <c r="X563" s="48"/>
      <c r="AD563" s="48"/>
      <c r="AL563" s="7"/>
      <c r="AV563" s="7"/>
      <c r="AW563" s="16"/>
      <c r="AX563" s="16"/>
      <c r="BI563" s="37"/>
      <c r="BL563" s="22"/>
      <c r="BP563" s="48"/>
      <c r="BQ563" s="48"/>
      <c r="CB563" s="15"/>
      <c r="CC563" s="2"/>
    </row>
    <row r="564" spans="1:81" ht="12.75">
      <c r="A564" s="18"/>
      <c r="E564" s="13"/>
      <c r="F564" s="36"/>
      <c r="G564" s="2"/>
      <c r="K564" s="7"/>
      <c r="M564" s="2"/>
      <c r="W564" s="48"/>
      <c r="X564" s="48"/>
      <c r="AD564" s="48"/>
      <c r="AL564" s="7"/>
      <c r="AZ564" s="7"/>
      <c r="BI564" s="37"/>
      <c r="BL564" s="22"/>
      <c r="BP564" s="48"/>
      <c r="BQ564" s="48"/>
      <c r="CB564" s="15"/>
      <c r="CC564" s="2"/>
    </row>
    <row r="565" spans="1:81" ht="12.75">
      <c r="A565" s="18"/>
      <c r="E565" s="13"/>
      <c r="F565" s="36"/>
      <c r="G565" s="2"/>
      <c r="K565" s="7"/>
      <c r="M565" s="2"/>
      <c r="W565" s="48"/>
      <c r="X565" s="48"/>
      <c r="AD565" s="48"/>
      <c r="AL565" s="7"/>
      <c r="AZ565" s="7"/>
      <c r="BI565" s="37"/>
      <c r="BL565" s="22"/>
      <c r="BP565" s="48"/>
      <c r="BQ565" s="48"/>
      <c r="CB565" s="15"/>
      <c r="CC565" s="2"/>
    </row>
    <row r="566" spans="1:81" ht="12.75">
      <c r="A566" s="18"/>
      <c r="E566" s="13"/>
      <c r="F566" s="36"/>
      <c r="G566" s="2"/>
      <c r="K566" s="7"/>
      <c r="M566" s="2"/>
      <c r="W566" s="48"/>
      <c r="X566" s="48"/>
      <c r="AD566" s="48"/>
      <c r="AL566" s="7"/>
      <c r="AZ566" s="7"/>
      <c r="BI566" s="37"/>
      <c r="BL566" s="22"/>
      <c r="BP566" s="48"/>
      <c r="BQ566" s="48"/>
      <c r="CB566" s="15"/>
      <c r="CC566" s="2"/>
    </row>
    <row r="567" spans="1:81" ht="12.75">
      <c r="A567" s="18"/>
      <c r="E567" s="13"/>
      <c r="F567" s="36"/>
      <c r="G567" s="2"/>
      <c r="K567" s="7"/>
      <c r="M567" s="2"/>
      <c r="W567" s="48"/>
      <c r="X567" s="48"/>
      <c r="AD567" s="48"/>
      <c r="AL567" s="7"/>
      <c r="BC567" s="7"/>
      <c r="BI567" s="37"/>
      <c r="BL567" s="22"/>
      <c r="BP567" s="48"/>
      <c r="BQ567" s="48"/>
      <c r="CB567" s="15"/>
      <c r="CC567" s="2"/>
    </row>
    <row r="568" spans="1:81" ht="12.75">
      <c r="A568" s="18"/>
      <c r="E568" s="13"/>
      <c r="F568" s="36"/>
      <c r="G568" s="2"/>
      <c r="K568" s="7"/>
      <c r="M568" s="2"/>
      <c r="W568" s="48"/>
      <c r="X568" s="48"/>
      <c r="AD568" s="48"/>
      <c r="AL568" s="7"/>
      <c r="BC568" s="7"/>
      <c r="BI568" s="37"/>
      <c r="BL568" s="22"/>
      <c r="BP568" s="48"/>
      <c r="BQ568" s="48"/>
      <c r="CB568" s="15"/>
      <c r="CC568" s="2"/>
    </row>
    <row r="569" spans="1:81" ht="12.75">
      <c r="A569" s="18"/>
      <c r="E569" s="13"/>
      <c r="F569" s="36"/>
      <c r="G569" s="2"/>
      <c r="K569" s="7"/>
      <c r="M569" s="2"/>
      <c r="W569" s="48"/>
      <c r="X569" s="48"/>
      <c r="AD569" s="48"/>
      <c r="AL569" s="7"/>
      <c r="BC569" s="7"/>
      <c r="BI569" s="37"/>
      <c r="BL569" s="22"/>
      <c r="BP569" s="48"/>
      <c r="BQ569" s="48"/>
      <c r="CB569" s="15"/>
      <c r="CC569" s="2"/>
    </row>
    <row r="570" spans="1:81" ht="12.75">
      <c r="A570" s="18"/>
      <c r="E570" s="13"/>
      <c r="F570" s="36"/>
      <c r="G570" s="2"/>
      <c r="K570" s="7"/>
      <c r="M570" s="2"/>
      <c r="W570" s="48"/>
      <c r="X570" s="48"/>
      <c r="AD570" s="48"/>
      <c r="AL570" s="7"/>
      <c r="BC570" s="7"/>
      <c r="BI570" s="37"/>
      <c r="BL570" s="22"/>
      <c r="BP570" s="48"/>
      <c r="BQ570" s="48"/>
      <c r="CB570" s="15"/>
      <c r="CC570" s="2"/>
    </row>
    <row r="571" spans="1:81" ht="12.75">
      <c r="A571" s="18"/>
      <c r="E571" s="13"/>
      <c r="F571" s="36"/>
      <c r="G571" s="2"/>
      <c r="M571" s="2"/>
      <c r="W571" s="48"/>
      <c r="X571" s="48"/>
      <c r="AD571" s="48"/>
      <c r="BI571" s="37"/>
      <c r="BL571" s="22"/>
      <c r="CC571" s="2"/>
    </row>
    <row r="572" spans="1:81" ht="12.75">
      <c r="A572" s="18"/>
      <c r="E572" s="13"/>
      <c r="F572" s="36"/>
      <c r="G572" s="2"/>
      <c r="K572" s="7"/>
      <c r="M572" s="2"/>
      <c r="W572" s="48"/>
      <c r="X572" s="48"/>
      <c r="AD572" s="48"/>
      <c r="AL572" s="7"/>
      <c r="BC572" s="7"/>
      <c r="BI572" s="37"/>
      <c r="BL572" s="22"/>
      <c r="BP572" s="48"/>
      <c r="BQ572" s="48"/>
      <c r="CB572" s="15"/>
      <c r="CC572" s="2"/>
    </row>
    <row r="573" spans="1:81" ht="12.75">
      <c r="A573" s="18"/>
      <c r="E573" s="13"/>
      <c r="F573" s="36"/>
      <c r="G573" s="2"/>
      <c r="K573" s="7"/>
      <c r="M573" s="2"/>
      <c r="W573" s="48"/>
      <c r="X573" s="48"/>
      <c r="AD573" s="48"/>
      <c r="AL573" s="7"/>
      <c r="BC573" s="7"/>
      <c r="BI573" s="37"/>
      <c r="BL573" s="22"/>
      <c r="BP573" s="48"/>
      <c r="BQ573" s="48"/>
      <c r="CB573" s="15"/>
      <c r="CC573" s="2"/>
    </row>
    <row r="574" spans="1:81" ht="12.75">
      <c r="A574" s="18"/>
      <c r="E574" s="13"/>
      <c r="F574" s="36"/>
      <c r="G574" s="2"/>
      <c r="K574" s="7"/>
      <c r="M574" s="2"/>
      <c r="W574" s="48"/>
      <c r="X574" s="48"/>
      <c r="AD574" s="48"/>
      <c r="AL574" s="7"/>
      <c r="AS574" s="7"/>
      <c r="AT574" s="7"/>
      <c r="BI574" s="37"/>
      <c r="BL574" s="22"/>
      <c r="BP574" s="48"/>
      <c r="BQ574" s="48"/>
      <c r="CB574" s="15"/>
      <c r="CC574" s="2"/>
    </row>
    <row r="575" spans="1:81" ht="12.75">
      <c r="A575" s="18"/>
      <c r="E575" s="13"/>
      <c r="F575" s="36"/>
      <c r="G575" s="2"/>
      <c r="K575" s="7"/>
      <c r="M575" s="2"/>
      <c r="W575" s="48"/>
      <c r="X575" s="48"/>
      <c r="AD575" s="48"/>
      <c r="AL575" s="7"/>
      <c r="AS575" s="7"/>
      <c r="AT575" s="7"/>
      <c r="BI575" s="37"/>
      <c r="BL575" s="22"/>
      <c r="BP575" s="48"/>
      <c r="BQ575" s="48"/>
      <c r="CB575" s="15"/>
      <c r="CC575" s="2"/>
    </row>
    <row r="576" spans="1:81" ht="12.75">
      <c r="A576" s="18"/>
      <c r="E576" s="13"/>
      <c r="F576" s="36"/>
      <c r="G576" s="2"/>
      <c r="M576" s="2"/>
      <c r="W576" s="48"/>
      <c r="X576" s="48"/>
      <c r="AD576" s="48"/>
      <c r="BL576" s="22"/>
      <c r="CB576" s="15"/>
      <c r="CC576" s="2"/>
    </row>
    <row r="577" spans="1:81" ht="12.75">
      <c r="A577" s="18"/>
      <c r="E577" s="13"/>
      <c r="F577" s="36"/>
      <c r="G577" s="2"/>
      <c r="K577" s="7"/>
      <c r="M577" s="2"/>
      <c r="W577" s="48"/>
      <c r="X577" s="48"/>
      <c r="AD577" s="48"/>
      <c r="AL577" s="7"/>
      <c r="AW577" s="7"/>
      <c r="AX577" s="16"/>
      <c r="BI577" s="37"/>
      <c r="BL577" s="22"/>
      <c r="BP577" s="48"/>
      <c r="BQ577" s="48"/>
      <c r="CB577" s="15"/>
      <c r="CC577" s="2"/>
    </row>
    <row r="578" spans="1:81" ht="12.75">
      <c r="A578" s="18"/>
      <c r="E578" s="13"/>
      <c r="F578" s="36"/>
      <c r="G578" s="2"/>
      <c r="K578" s="7"/>
      <c r="M578" s="2"/>
      <c r="W578" s="48"/>
      <c r="X578" s="48"/>
      <c r="AD578" s="48"/>
      <c r="AL578" s="7"/>
      <c r="AW578" s="16"/>
      <c r="AX578" s="7"/>
      <c r="BI578" s="37"/>
      <c r="BL578" s="22"/>
      <c r="BP578" s="48"/>
      <c r="BQ578" s="48"/>
      <c r="CB578" s="15"/>
      <c r="CC578" s="2"/>
    </row>
    <row r="579" spans="1:81" ht="12.75">
      <c r="A579" s="18"/>
      <c r="E579" s="13"/>
      <c r="F579" s="36"/>
      <c r="G579" s="2"/>
      <c r="K579" s="7"/>
      <c r="M579" s="2"/>
      <c r="W579" s="48"/>
      <c r="X579" s="48"/>
      <c r="AD579" s="48"/>
      <c r="AL579" s="7"/>
      <c r="AZ579" s="7"/>
      <c r="BI579" s="37"/>
      <c r="BL579" s="22"/>
      <c r="BP579" s="48"/>
      <c r="BQ579" s="48"/>
      <c r="CB579" s="15"/>
      <c r="CC579" s="2"/>
    </row>
    <row r="580" spans="1:81" ht="12.75">
      <c r="A580" s="18"/>
      <c r="E580" s="13"/>
      <c r="F580" s="36"/>
      <c r="G580" s="2"/>
      <c r="K580" s="7"/>
      <c r="M580" s="2"/>
      <c r="W580" s="48"/>
      <c r="X580" s="48"/>
      <c r="AD580" s="48"/>
      <c r="AL580" s="7"/>
      <c r="AZ580" s="7"/>
      <c r="BI580" s="37"/>
      <c r="BL580" s="22"/>
      <c r="BP580" s="48"/>
      <c r="BQ580" s="48"/>
      <c r="CB580" s="15"/>
      <c r="CC580" s="2"/>
    </row>
    <row r="581" spans="1:81" ht="12.75">
      <c r="A581" s="18"/>
      <c r="E581" s="13"/>
      <c r="F581" s="36"/>
      <c r="G581" s="2"/>
      <c r="K581" s="7"/>
      <c r="M581" s="2"/>
      <c r="W581" s="48"/>
      <c r="X581" s="48"/>
      <c r="AD581" s="48"/>
      <c r="AL581" s="7"/>
      <c r="BC581" s="7"/>
      <c r="BI581" s="37"/>
      <c r="BL581" s="22"/>
      <c r="BP581" s="48"/>
      <c r="BQ581" s="48"/>
      <c r="CB581" s="15"/>
      <c r="CC581" s="2"/>
    </row>
    <row r="582" spans="1:81" ht="12.75">
      <c r="A582" s="18"/>
      <c r="E582" s="13"/>
      <c r="F582" s="36"/>
      <c r="G582" s="2"/>
      <c r="K582" s="7"/>
      <c r="M582" s="2"/>
      <c r="W582" s="48"/>
      <c r="X582" s="48"/>
      <c r="AD582" s="48"/>
      <c r="AL582" s="7"/>
      <c r="BC582" s="7"/>
      <c r="BI582" s="37"/>
      <c r="BL582" s="22"/>
      <c r="BP582" s="48"/>
      <c r="BQ582" s="48"/>
      <c r="CB582" s="15"/>
      <c r="CC582" s="2"/>
    </row>
    <row r="583" spans="1:81" ht="12.75">
      <c r="A583" s="18"/>
      <c r="E583" s="13"/>
      <c r="F583" s="36"/>
      <c r="G583" s="2"/>
      <c r="K583" s="7"/>
      <c r="M583" s="2"/>
      <c r="W583" s="48"/>
      <c r="X583" s="48"/>
      <c r="AD583" s="48"/>
      <c r="AL583" s="7"/>
      <c r="BC583" s="7"/>
      <c r="BI583" s="37"/>
      <c r="BL583" s="22"/>
      <c r="BP583" s="48"/>
      <c r="BQ583" s="48"/>
      <c r="CB583" s="15"/>
      <c r="CC583" s="2"/>
    </row>
    <row r="584" spans="1:81" ht="12.75">
      <c r="A584" s="18"/>
      <c r="E584" s="13"/>
      <c r="F584" s="36"/>
      <c r="G584" s="2"/>
      <c r="K584" s="7"/>
      <c r="M584" s="2"/>
      <c r="W584" s="48"/>
      <c r="X584" s="48"/>
      <c r="AD584" s="48"/>
      <c r="AL584" s="7"/>
      <c r="BC584" s="7"/>
      <c r="BI584" s="37"/>
      <c r="BL584" s="22"/>
      <c r="BP584" s="48"/>
      <c r="BQ584" s="48"/>
      <c r="CB584" s="15"/>
      <c r="CC584" s="2"/>
    </row>
    <row r="585" spans="1:81" ht="12.75">
      <c r="A585" s="18"/>
      <c r="E585" s="13"/>
      <c r="F585" s="36"/>
      <c r="G585" s="2"/>
      <c r="M585" s="2"/>
      <c r="W585" s="48"/>
      <c r="X585" s="48"/>
      <c r="AD585" s="48"/>
      <c r="AM585" s="24"/>
      <c r="BI585" s="37"/>
      <c r="BL585" s="22"/>
      <c r="BP585" s="48"/>
      <c r="BQ585" s="48"/>
      <c r="CB585" s="15"/>
      <c r="CC585" s="2"/>
    </row>
    <row r="586" spans="1:81" ht="12.75">
      <c r="A586" s="18"/>
      <c r="E586" s="13"/>
      <c r="F586" s="36"/>
      <c r="G586" s="2"/>
      <c r="K586" s="7"/>
      <c r="M586" s="2"/>
      <c r="W586" s="48"/>
      <c r="X586" s="48"/>
      <c r="AD586" s="48"/>
      <c r="AL586" s="7"/>
      <c r="BC586" s="7"/>
      <c r="BI586" s="37"/>
      <c r="BL586" s="22"/>
      <c r="BP586" s="48"/>
      <c r="BQ586" s="48"/>
      <c r="CB586" s="15"/>
      <c r="CC586" s="2"/>
    </row>
    <row r="587" spans="1:81" ht="12.75">
      <c r="A587" s="18"/>
      <c r="E587" s="13"/>
      <c r="F587" s="36"/>
      <c r="G587" s="2"/>
      <c r="K587" s="7"/>
      <c r="M587" s="2"/>
      <c r="AL587" s="7"/>
      <c r="BL587" s="22"/>
      <c r="CB587" s="15"/>
      <c r="CC587" s="2"/>
    </row>
    <row r="588" spans="1:81" ht="12.75">
      <c r="A588" s="18"/>
      <c r="E588" s="13"/>
      <c r="F588" s="36"/>
      <c r="G588" s="2"/>
      <c r="K588" s="7"/>
      <c r="M588" s="2"/>
      <c r="W588" s="48"/>
      <c r="X588" s="48"/>
      <c r="AD588" s="48"/>
      <c r="AL588" s="7"/>
      <c r="BB588" s="7"/>
      <c r="BI588" s="37"/>
      <c r="BL588" s="22"/>
      <c r="BP588" s="48"/>
      <c r="BQ588" s="48"/>
      <c r="CB588" s="15"/>
      <c r="CC588" s="2"/>
    </row>
    <row r="589" spans="1:81" ht="12.75">
      <c r="A589" s="18"/>
      <c r="E589" s="13"/>
      <c r="F589" s="36"/>
      <c r="G589" s="2"/>
      <c r="K589" s="7"/>
      <c r="M589" s="2"/>
      <c r="W589" s="48"/>
      <c r="X589" s="48"/>
      <c r="AD589" s="48"/>
      <c r="AL589" s="7"/>
      <c r="AU589" s="7"/>
      <c r="BB589" s="7"/>
      <c r="BI589" s="37"/>
      <c r="BL589" s="22"/>
      <c r="BP589" s="48"/>
      <c r="BQ589" s="48"/>
      <c r="CB589" s="15"/>
      <c r="CC589" s="2"/>
    </row>
    <row r="590" spans="1:81" ht="12.75">
      <c r="A590" s="18"/>
      <c r="E590" s="13"/>
      <c r="F590" s="36"/>
      <c r="G590" s="2"/>
      <c r="K590" s="7"/>
      <c r="M590" s="2"/>
      <c r="W590" s="48"/>
      <c r="X590" s="48"/>
      <c r="AD590" s="48"/>
      <c r="AL590" s="7"/>
      <c r="AU590" s="7"/>
      <c r="BB590" s="7"/>
      <c r="BI590" s="37"/>
      <c r="BL590" s="22"/>
      <c r="BP590" s="48"/>
      <c r="BQ590" s="48"/>
      <c r="CB590" s="15"/>
      <c r="CC590" s="2"/>
    </row>
    <row r="591" spans="1:81" ht="12.75">
      <c r="A591" s="18"/>
      <c r="E591" s="13"/>
      <c r="F591" s="36"/>
      <c r="G591" s="2"/>
      <c r="K591" s="7"/>
      <c r="M591" s="2"/>
      <c r="W591" s="48"/>
      <c r="X591" s="48"/>
      <c r="AD591" s="48"/>
      <c r="AL591" s="7"/>
      <c r="AU591" s="7"/>
      <c r="BB591" s="7"/>
      <c r="BI591" s="37"/>
      <c r="BL591" s="22"/>
      <c r="BP591" s="48"/>
      <c r="BQ591" s="48"/>
      <c r="CB591" s="15"/>
      <c r="CC591" s="2"/>
    </row>
    <row r="592" spans="1:81" ht="12.75">
      <c r="A592" s="18"/>
      <c r="E592" s="13"/>
      <c r="F592" s="36"/>
      <c r="G592" s="2"/>
      <c r="K592" s="7"/>
      <c r="M592" s="2"/>
      <c r="W592" s="48"/>
      <c r="X592" s="48"/>
      <c r="AD592" s="48"/>
      <c r="AL592" s="7"/>
      <c r="AU592" s="7"/>
      <c r="BB592" s="7"/>
      <c r="BI592" s="37"/>
      <c r="BL592" s="22"/>
      <c r="BP592" s="48"/>
      <c r="BQ592" s="48"/>
      <c r="CB592" s="15"/>
      <c r="CC592" s="2"/>
    </row>
    <row r="593" spans="1:81" ht="12.75">
      <c r="A593" s="18"/>
      <c r="E593" s="13"/>
      <c r="F593" s="36"/>
      <c r="G593" s="2"/>
      <c r="K593" s="7"/>
      <c r="M593" s="2"/>
      <c r="W593" s="48"/>
      <c r="X593" s="48"/>
      <c r="AD593" s="48"/>
      <c r="AL593" s="7"/>
      <c r="AU593" s="7"/>
      <c r="BB593" s="7"/>
      <c r="BI593" s="37"/>
      <c r="BL593" s="22"/>
      <c r="BP593" s="48"/>
      <c r="BQ593" s="48"/>
      <c r="CB593" s="15"/>
      <c r="CC593" s="2"/>
    </row>
    <row r="594" spans="1:81" ht="12.75">
      <c r="A594" s="18"/>
      <c r="E594" s="13"/>
      <c r="F594" s="36"/>
      <c r="G594" s="2"/>
      <c r="M594" s="2"/>
      <c r="W594" s="48"/>
      <c r="X594" s="48"/>
      <c r="AD594" s="48"/>
      <c r="AM594" s="24"/>
      <c r="BL594" s="22"/>
      <c r="BP594" s="48"/>
      <c r="CB594" s="15"/>
      <c r="CC594" s="2"/>
    </row>
    <row r="595" spans="1:81" ht="12.75">
      <c r="A595" s="18"/>
      <c r="E595" s="13"/>
      <c r="F595" s="36"/>
      <c r="G595" s="2"/>
      <c r="M595" s="2"/>
      <c r="W595" s="48"/>
      <c r="X595" s="48"/>
      <c r="AD595" s="48"/>
      <c r="BL595" s="22"/>
      <c r="BP595" s="48"/>
      <c r="BQ595" s="48"/>
      <c r="CC595" s="2"/>
    </row>
    <row r="596" spans="1:81" ht="12.75">
      <c r="A596" s="18"/>
      <c r="E596" s="13"/>
      <c r="F596" s="36"/>
      <c r="G596" s="2"/>
      <c r="K596" s="7"/>
      <c r="M596" s="2"/>
      <c r="W596" s="48"/>
      <c r="X596" s="48"/>
      <c r="AD596" s="48"/>
      <c r="AL596" s="7"/>
      <c r="AS596" s="7"/>
      <c r="AT596" s="7"/>
      <c r="BI596" s="37"/>
      <c r="BL596" s="22"/>
      <c r="BP596" s="48"/>
      <c r="BQ596" s="48"/>
      <c r="CB596" s="15"/>
      <c r="CC596" s="2"/>
    </row>
    <row r="597" spans="1:81" ht="12.75">
      <c r="A597" s="18"/>
      <c r="E597" s="13"/>
      <c r="F597" s="36"/>
      <c r="G597" s="2"/>
      <c r="K597" s="7"/>
      <c r="M597" s="2"/>
      <c r="W597" s="48"/>
      <c r="X597" s="48"/>
      <c r="AD597" s="48"/>
      <c r="AL597" s="7"/>
      <c r="AT597" s="7"/>
      <c r="BI597" s="37"/>
      <c r="BL597" s="22"/>
      <c r="BP597" s="48"/>
      <c r="BQ597" s="48"/>
      <c r="CB597" s="15"/>
      <c r="CC597" s="2"/>
    </row>
    <row r="598" spans="1:81" ht="12.75">
      <c r="A598" s="18"/>
      <c r="E598" s="13"/>
      <c r="F598" s="36"/>
      <c r="G598" s="2"/>
      <c r="K598" s="7"/>
      <c r="M598" s="2"/>
      <c r="W598" s="48"/>
      <c r="X598" s="48"/>
      <c r="AD598" s="48"/>
      <c r="AL598" s="7"/>
      <c r="AW598" s="7"/>
      <c r="AX598" s="16"/>
      <c r="BI598" s="37"/>
      <c r="BL598" s="22"/>
      <c r="BP598" s="48"/>
      <c r="BQ598" s="48"/>
      <c r="CB598" s="15"/>
      <c r="CC598" s="2"/>
    </row>
    <row r="599" spans="1:81" ht="12.75">
      <c r="A599" s="18"/>
      <c r="E599" s="13"/>
      <c r="F599" s="36"/>
      <c r="G599" s="2"/>
      <c r="M599" s="2"/>
      <c r="W599" s="48"/>
      <c r="AM599" s="24"/>
      <c r="BI599" s="37"/>
      <c r="BL599" s="22"/>
      <c r="BP599" s="48"/>
      <c r="CB599" s="15"/>
      <c r="CC599" s="2"/>
    </row>
    <row r="600" spans="1:81" ht="12.75">
      <c r="A600" s="18"/>
      <c r="E600" s="13"/>
      <c r="F600" s="36"/>
      <c r="G600" s="2"/>
      <c r="K600" s="7"/>
      <c r="M600" s="2"/>
      <c r="W600" s="48"/>
      <c r="X600" s="48"/>
      <c r="AD600" s="48"/>
      <c r="AL600" s="7"/>
      <c r="AW600" s="16"/>
      <c r="AX600" s="7"/>
      <c r="BI600" s="37"/>
      <c r="BL600" s="22"/>
      <c r="BP600" s="48"/>
      <c r="BQ600" s="48"/>
      <c r="CB600" s="15"/>
      <c r="CC600" s="2"/>
    </row>
    <row r="601" spans="1:81" ht="12.75">
      <c r="A601" s="18"/>
      <c r="E601" s="13"/>
      <c r="F601" s="36"/>
      <c r="G601" s="2"/>
      <c r="M601" s="2"/>
      <c r="BL601" s="22"/>
      <c r="BP601" s="48"/>
      <c r="BQ601" s="48"/>
      <c r="CB601" s="15"/>
      <c r="CC601" s="2"/>
    </row>
    <row r="602" spans="1:81" ht="12.75">
      <c r="A602" s="18"/>
      <c r="E602" s="13"/>
      <c r="F602" s="36"/>
      <c r="G602" s="2"/>
      <c r="K602" s="7"/>
      <c r="M602" s="2"/>
      <c r="W602" s="48"/>
      <c r="X602" s="48"/>
      <c r="AD602" s="48"/>
      <c r="AL602" s="7"/>
      <c r="AZ602" s="7"/>
      <c r="BI602" s="37"/>
      <c r="BL602" s="22"/>
      <c r="BP602" s="48"/>
      <c r="BQ602" s="48"/>
      <c r="CB602" s="15"/>
      <c r="CC602" s="2"/>
    </row>
    <row r="603" spans="1:81" ht="12.75">
      <c r="A603" s="18"/>
      <c r="E603" s="13"/>
      <c r="F603" s="36"/>
      <c r="G603" s="2"/>
      <c r="K603" s="7"/>
      <c r="M603" s="2"/>
      <c r="W603" s="48"/>
      <c r="X603" s="48"/>
      <c r="AD603" s="48"/>
      <c r="AL603" s="7"/>
      <c r="AZ603" s="7"/>
      <c r="BI603" s="37"/>
      <c r="BL603" s="22"/>
      <c r="BP603" s="48"/>
      <c r="BQ603" s="48"/>
      <c r="CB603" s="15"/>
      <c r="CC603" s="2"/>
    </row>
    <row r="604" spans="1:81" ht="12.75">
      <c r="A604" s="18"/>
      <c r="E604" s="13"/>
      <c r="F604" s="36"/>
      <c r="G604" s="2"/>
      <c r="K604" s="7"/>
      <c r="M604" s="2"/>
      <c r="W604" s="48"/>
      <c r="X604" s="48"/>
      <c r="AD604" s="48"/>
      <c r="AL604" s="7"/>
      <c r="AZ604" s="7"/>
      <c r="BI604" s="37"/>
      <c r="BL604" s="22"/>
      <c r="BP604" s="48"/>
      <c r="BQ604" s="48"/>
      <c r="CB604" s="15"/>
      <c r="CC604" s="2"/>
    </row>
    <row r="605" spans="1:81" ht="12.75">
      <c r="A605" s="18"/>
      <c r="E605" s="13"/>
      <c r="F605" s="36"/>
      <c r="G605" s="2"/>
      <c r="K605" s="7"/>
      <c r="M605" s="2"/>
      <c r="W605" s="48"/>
      <c r="X605" s="48"/>
      <c r="AD605" s="48"/>
      <c r="AL605" s="7"/>
      <c r="BC605" s="7"/>
      <c r="BI605" s="37"/>
      <c r="BL605" s="22"/>
      <c r="BP605" s="48"/>
      <c r="BQ605" s="48"/>
      <c r="CB605" s="15"/>
      <c r="CC605" s="2"/>
    </row>
    <row r="606" spans="1:81" ht="12.75">
      <c r="A606" s="18"/>
      <c r="E606" s="13"/>
      <c r="F606" s="36"/>
      <c r="G606" s="2"/>
      <c r="K606" s="7"/>
      <c r="M606" s="2"/>
      <c r="W606" s="48"/>
      <c r="X606" s="48"/>
      <c r="AD606" s="48"/>
      <c r="AL606" s="7"/>
      <c r="BC606" s="7"/>
      <c r="BI606" s="37"/>
      <c r="BL606" s="22"/>
      <c r="BP606" s="48"/>
      <c r="BQ606" s="48"/>
      <c r="CB606" s="15"/>
      <c r="CC606" s="2"/>
    </row>
    <row r="607" spans="1:81" ht="12.75">
      <c r="A607" s="18"/>
      <c r="E607" s="13"/>
      <c r="F607" s="36"/>
      <c r="G607" s="2"/>
      <c r="K607" s="7"/>
      <c r="M607" s="2"/>
      <c r="W607" s="48"/>
      <c r="X607" s="48"/>
      <c r="AD607" s="48"/>
      <c r="AL607" s="7"/>
      <c r="BC607" s="7"/>
      <c r="BI607" s="37"/>
      <c r="BL607" s="22"/>
      <c r="BP607" s="48"/>
      <c r="BQ607" s="48"/>
      <c r="CB607" s="15"/>
      <c r="CC607" s="2"/>
    </row>
    <row r="608" spans="1:81" ht="12.75">
      <c r="A608" s="18"/>
      <c r="E608" s="13"/>
      <c r="F608" s="36"/>
      <c r="G608" s="2"/>
      <c r="K608" s="7"/>
      <c r="M608" s="2"/>
      <c r="W608" s="48"/>
      <c r="X608" s="48"/>
      <c r="AD608" s="48"/>
      <c r="AL608" s="7"/>
      <c r="AM608" s="24"/>
      <c r="BI608" s="37"/>
      <c r="BL608" s="22"/>
      <c r="BP608" s="48"/>
      <c r="BQ608" s="48"/>
      <c r="CB608" s="15"/>
      <c r="CC608" s="2"/>
    </row>
    <row r="609" spans="1:81" ht="12.75">
      <c r="A609" s="18"/>
      <c r="E609" s="13"/>
      <c r="F609" s="36"/>
      <c r="G609" s="2"/>
      <c r="K609" s="7"/>
      <c r="M609" s="2"/>
      <c r="W609" s="48"/>
      <c r="X609" s="48"/>
      <c r="AD609" s="48"/>
      <c r="AL609" s="7"/>
      <c r="AM609" s="24"/>
      <c r="BI609" s="37"/>
      <c r="BL609" s="22"/>
      <c r="BP609" s="48"/>
      <c r="BQ609" s="48"/>
      <c r="CB609" s="15"/>
      <c r="CC609" s="2"/>
    </row>
    <row r="610" spans="1:81" ht="12.75">
      <c r="A610" s="18"/>
      <c r="E610" s="13"/>
      <c r="F610" s="36"/>
      <c r="G610" s="2"/>
      <c r="K610" s="7"/>
      <c r="M610" s="2"/>
      <c r="AD610" s="48"/>
      <c r="AL610" s="7"/>
      <c r="BI610" s="37"/>
      <c r="BL610" s="22"/>
      <c r="BP610" s="48"/>
      <c r="BQ610" s="48"/>
      <c r="CC610" s="2"/>
    </row>
    <row r="611" spans="1:81" ht="12.75">
      <c r="A611" s="18"/>
      <c r="E611" s="13"/>
      <c r="F611" s="36"/>
      <c r="G611" s="2"/>
      <c r="K611" s="7"/>
      <c r="M611" s="2"/>
      <c r="W611" s="48"/>
      <c r="X611" s="48"/>
      <c r="AD611" s="48"/>
      <c r="AL611" s="7"/>
      <c r="AW611" s="7"/>
      <c r="AX611" s="16"/>
      <c r="BI611" s="37"/>
      <c r="BL611" s="22"/>
      <c r="BP611" s="48"/>
      <c r="BQ611" s="48"/>
      <c r="CB611" s="15"/>
      <c r="CC611" s="2"/>
    </row>
    <row r="612" spans="1:81" ht="12.75">
      <c r="A612" s="18"/>
      <c r="E612" s="13"/>
      <c r="F612" s="36"/>
      <c r="G612" s="2"/>
      <c r="K612" s="7"/>
      <c r="M612" s="2"/>
      <c r="W612" s="48"/>
      <c r="X612" s="48"/>
      <c r="AD612" s="48"/>
      <c r="AL612" s="7"/>
      <c r="AW612" s="16"/>
      <c r="AX612" s="7"/>
      <c r="BI612" s="37"/>
      <c r="BL612" s="22"/>
      <c r="BP612" s="48"/>
      <c r="BQ612" s="48"/>
      <c r="CB612" s="15"/>
      <c r="CC612" s="2"/>
    </row>
    <row r="613" spans="1:81" ht="12.75">
      <c r="A613" s="18"/>
      <c r="E613" s="13"/>
      <c r="F613" s="36"/>
      <c r="G613" s="2"/>
      <c r="K613" s="7"/>
      <c r="M613" s="2"/>
      <c r="W613" s="48"/>
      <c r="X613" s="48"/>
      <c r="AD613" s="48"/>
      <c r="AL613" s="7"/>
      <c r="AZ613" s="7"/>
      <c r="BI613" s="37"/>
      <c r="BL613" s="22"/>
      <c r="BP613" s="48"/>
      <c r="BQ613" s="48"/>
      <c r="CB613" s="15"/>
      <c r="CC613" s="2"/>
    </row>
    <row r="614" spans="1:81" ht="12.75">
      <c r="A614" s="18"/>
      <c r="E614" s="13"/>
      <c r="F614" s="36"/>
      <c r="G614" s="2"/>
      <c r="K614" s="7"/>
      <c r="M614" s="2"/>
      <c r="W614" s="48"/>
      <c r="X614" s="48"/>
      <c r="AD614" s="48"/>
      <c r="AL614" s="7"/>
      <c r="BC614" s="7"/>
      <c r="BI614" s="37"/>
      <c r="BL614" s="22"/>
      <c r="BP614" s="48"/>
      <c r="BQ614" s="48"/>
      <c r="CB614" s="15"/>
      <c r="CC614" s="2"/>
    </row>
    <row r="615" spans="1:81" ht="12.75">
      <c r="A615" s="18"/>
      <c r="E615" s="13"/>
      <c r="F615" s="36"/>
      <c r="G615" s="2"/>
      <c r="K615" s="7"/>
      <c r="M615" s="2"/>
      <c r="W615" s="48"/>
      <c r="X615" s="48"/>
      <c r="AD615" s="48"/>
      <c r="AL615" s="7"/>
      <c r="BC615" s="7"/>
      <c r="BI615" s="37"/>
      <c r="BL615" s="22"/>
      <c r="BP615" s="48"/>
      <c r="BQ615" s="48"/>
      <c r="CB615" s="15"/>
      <c r="CC615" s="2"/>
    </row>
    <row r="616" spans="1:81" ht="12.75">
      <c r="A616" s="18"/>
      <c r="E616" s="13"/>
      <c r="F616" s="36"/>
      <c r="G616" s="2"/>
      <c r="K616" s="7"/>
      <c r="M616" s="2"/>
      <c r="W616" s="48"/>
      <c r="X616" s="48"/>
      <c r="AD616" s="48"/>
      <c r="AL616" s="7"/>
      <c r="BC616" s="7"/>
      <c r="BI616" s="37"/>
      <c r="BL616" s="22"/>
      <c r="BP616" s="48"/>
      <c r="BQ616" s="48"/>
      <c r="CB616" s="15"/>
      <c r="CC616" s="2"/>
    </row>
    <row r="617" spans="1:81" ht="12.75">
      <c r="A617" s="18"/>
      <c r="E617" s="13"/>
      <c r="F617" s="36"/>
      <c r="G617" s="2"/>
      <c r="K617" s="7"/>
      <c r="M617" s="2"/>
      <c r="W617" s="48"/>
      <c r="X617" s="48"/>
      <c r="AD617" s="48"/>
      <c r="AL617" s="7"/>
      <c r="BC617" s="7"/>
      <c r="BI617" s="37"/>
      <c r="BL617" s="22"/>
      <c r="BP617" s="48"/>
      <c r="BQ617" s="48"/>
      <c r="CB617" s="15"/>
      <c r="CC617" s="2"/>
    </row>
    <row r="618" spans="1:81" ht="12.75">
      <c r="A618" s="18"/>
      <c r="E618" s="13"/>
      <c r="F618" s="36"/>
      <c r="G618" s="2"/>
      <c r="M618" s="2"/>
      <c r="W618" s="48"/>
      <c r="X618" s="48"/>
      <c r="AD618" s="48"/>
      <c r="BI618" s="37"/>
      <c r="BL618" s="22"/>
      <c r="BP618" s="48"/>
      <c r="BQ618" s="48"/>
      <c r="CC618" s="2"/>
    </row>
    <row r="619" spans="1:81" ht="12.75">
      <c r="A619" s="18"/>
      <c r="E619" s="13"/>
      <c r="F619" s="36"/>
      <c r="G619" s="2"/>
      <c r="K619" s="7"/>
      <c r="M619" s="2"/>
      <c r="W619" s="48"/>
      <c r="X619" s="48"/>
      <c r="AD619" s="48"/>
      <c r="AL619" s="7"/>
      <c r="AU619" s="7"/>
      <c r="BB619" s="7"/>
      <c r="BF619" s="48"/>
      <c r="BH619" s="48"/>
      <c r="BI619" s="37"/>
      <c r="BK619" s="41"/>
      <c r="BL619" s="22"/>
      <c r="BP619" s="48"/>
      <c r="BQ619" s="48"/>
      <c r="CB619" s="15"/>
      <c r="CC619" s="2"/>
    </row>
    <row r="620" spans="1:81" ht="12.75">
      <c r="A620" s="18"/>
      <c r="E620" s="13"/>
      <c r="F620" s="36"/>
      <c r="G620" s="2"/>
      <c r="K620" s="7"/>
      <c r="M620" s="2"/>
      <c r="W620" s="48"/>
      <c r="X620" s="48"/>
      <c r="AD620" s="48"/>
      <c r="AL620" s="7"/>
      <c r="AU620" s="7"/>
      <c r="BB620" s="7"/>
      <c r="BF620" s="48"/>
      <c r="BH620" s="48"/>
      <c r="BI620" s="37"/>
      <c r="BK620" s="41"/>
      <c r="BL620" s="22"/>
      <c r="BP620" s="48"/>
      <c r="BQ620" s="48"/>
      <c r="CB620" s="15"/>
      <c r="CC620" s="2"/>
    </row>
    <row r="621" spans="1:81" ht="12.75">
      <c r="A621" s="18"/>
      <c r="E621" s="13"/>
      <c r="F621" s="36"/>
      <c r="G621" s="2"/>
      <c r="K621" s="7"/>
      <c r="M621" s="2"/>
      <c r="W621" s="48"/>
      <c r="X621" s="48"/>
      <c r="AD621" s="48"/>
      <c r="AL621" s="7"/>
      <c r="AT621" s="7"/>
      <c r="BI621" s="37"/>
      <c r="BL621" s="22"/>
      <c r="BP621" s="48"/>
      <c r="BQ621" s="48"/>
      <c r="CB621" s="15"/>
      <c r="CC621" s="2"/>
    </row>
    <row r="622" spans="1:81" ht="12.75">
      <c r="A622" s="18"/>
      <c r="E622" s="13"/>
      <c r="F622" s="36"/>
      <c r="G622" s="2"/>
      <c r="K622" s="7"/>
      <c r="M622" s="2"/>
      <c r="W622" s="48"/>
      <c r="X622" s="48"/>
      <c r="AD622" s="48"/>
      <c r="AL622" s="7"/>
      <c r="AU622" s="7"/>
      <c r="BB622" s="7"/>
      <c r="BI622" s="37"/>
      <c r="BL622" s="22"/>
      <c r="BP622" s="48"/>
      <c r="BQ622" s="48"/>
      <c r="CB622" s="15"/>
      <c r="CC622" s="2"/>
    </row>
    <row r="623" spans="1:81" ht="12.75">
      <c r="A623" s="18"/>
      <c r="E623" s="13"/>
      <c r="F623" s="36"/>
      <c r="G623" s="2"/>
      <c r="K623" s="7"/>
      <c r="M623" s="2"/>
      <c r="W623" s="48"/>
      <c r="X623" s="48"/>
      <c r="AD623" s="48"/>
      <c r="AL623" s="7"/>
      <c r="AU623" s="7"/>
      <c r="BB623" s="7"/>
      <c r="BF623" s="48"/>
      <c r="BH623" s="48"/>
      <c r="BI623" s="37"/>
      <c r="BK623" s="41"/>
      <c r="BL623" s="22"/>
      <c r="BP623" s="48"/>
      <c r="BQ623" s="48"/>
      <c r="CB623" s="15"/>
      <c r="CC623" s="2"/>
    </row>
    <row r="624" spans="1:81" ht="12.75">
      <c r="A624" s="18"/>
      <c r="E624" s="13"/>
      <c r="F624" s="36"/>
      <c r="G624" s="2"/>
      <c r="M624" s="2"/>
      <c r="AD624" s="48"/>
      <c r="BI624" s="37"/>
      <c r="BL624" s="22"/>
      <c r="BP624" s="48"/>
      <c r="BQ624" s="48"/>
      <c r="CB624" s="15"/>
      <c r="CC624" s="2"/>
    </row>
    <row r="625" spans="1:81" ht="12.75">
      <c r="A625" s="18"/>
      <c r="E625" s="13"/>
      <c r="F625" s="36"/>
      <c r="G625" s="2"/>
      <c r="K625" s="7"/>
      <c r="M625" s="2"/>
      <c r="W625" s="48"/>
      <c r="X625" s="48"/>
      <c r="AD625" s="48"/>
      <c r="AL625" s="7"/>
      <c r="AU625" s="7"/>
      <c r="BB625" s="7"/>
      <c r="BI625" s="37"/>
      <c r="BL625" s="22"/>
      <c r="BP625" s="48"/>
      <c r="BQ625" s="48"/>
      <c r="CB625" s="15"/>
      <c r="CC625" s="2"/>
    </row>
    <row r="626" spans="1:81" ht="12.75">
      <c r="A626" s="18"/>
      <c r="E626" s="13"/>
      <c r="F626" s="36"/>
      <c r="G626" s="2"/>
      <c r="K626" s="7"/>
      <c r="M626" s="2"/>
      <c r="W626" s="48"/>
      <c r="X626" s="48"/>
      <c r="AD626" s="48"/>
      <c r="AL626" s="7"/>
      <c r="AU626" s="7"/>
      <c r="BB626" s="7"/>
      <c r="BH626" s="48"/>
      <c r="BI626" s="37"/>
      <c r="BK626" s="41"/>
      <c r="BL626" s="22"/>
      <c r="BP626" s="48"/>
      <c r="BQ626" s="48"/>
      <c r="CB626" s="15"/>
      <c r="CC626" s="2"/>
    </row>
    <row r="627" spans="1:81" ht="12.75">
      <c r="A627" s="18"/>
      <c r="E627" s="13"/>
      <c r="F627" s="36"/>
      <c r="G627" s="2"/>
      <c r="K627" s="7"/>
      <c r="M627" s="2"/>
      <c r="W627" s="48"/>
      <c r="X627" s="48"/>
      <c r="AD627" s="48"/>
      <c r="AL627" s="7"/>
      <c r="AU627" s="7"/>
      <c r="BB627" s="7"/>
      <c r="BH627" s="48"/>
      <c r="BI627" s="37"/>
      <c r="BK627" s="41"/>
      <c r="BL627" s="22"/>
      <c r="BP627" s="48"/>
      <c r="BQ627" s="48"/>
      <c r="CB627" s="15"/>
      <c r="CC627" s="2"/>
    </row>
    <row r="628" spans="1:81" ht="12.75">
      <c r="A628" s="18"/>
      <c r="E628" s="13"/>
      <c r="F628" s="36"/>
      <c r="G628" s="2"/>
      <c r="K628" s="7"/>
      <c r="M628" s="2"/>
      <c r="W628" s="48"/>
      <c r="X628" s="48"/>
      <c r="AD628" s="48"/>
      <c r="AL628" s="7"/>
      <c r="AU628" s="7"/>
      <c r="BB628" s="7"/>
      <c r="BH628" s="48"/>
      <c r="BI628" s="37"/>
      <c r="BK628" s="41"/>
      <c r="BL628" s="22"/>
      <c r="BP628" s="48"/>
      <c r="BQ628" s="48"/>
      <c r="CB628" s="15"/>
      <c r="CC628" s="2"/>
    </row>
    <row r="629" spans="1:81" ht="12.75">
      <c r="A629" s="18"/>
      <c r="E629" s="13"/>
      <c r="F629" s="36"/>
      <c r="G629" s="2"/>
      <c r="M629" s="2"/>
      <c r="W629" s="48"/>
      <c r="X629" s="48"/>
      <c r="AM629" s="24"/>
      <c r="BL629" s="22"/>
      <c r="BP629" s="48"/>
      <c r="CB629" s="15"/>
      <c r="CC629" s="2"/>
    </row>
    <row r="630" spans="1:81" ht="12.75">
      <c r="A630" s="18"/>
      <c r="E630" s="13"/>
      <c r="F630" s="36"/>
      <c r="G630" s="2"/>
      <c r="M630" s="2"/>
      <c r="BL630" s="22"/>
      <c r="BP630" s="48"/>
      <c r="CB630" s="15"/>
      <c r="CC630" s="2"/>
    </row>
    <row r="631" spans="1:81" ht="12.75">
      <c r="A631" s="18"/>
      <c r="E631" s="13"/>
      <c r="F631" s="36"/>
      <c r="G631" s="2"/>
      <c r="K631" s="7"/>
      <c r="M631" s="2"/>
      <c r="W631" s="48"/>
      <c r="X631" s="48"/>
      <c r="AD631" s="48"/>
      <c r="AL631" s="7"/>
      <c r="AT631" s="7"/>
      <c r="BI631" s="37"/>
      <c r="BL631" s="22"/>
      <c r="BP631" s="48"/>
      <c r="BQ631" s="48"/>
      <c r="CB631" s="15"/>
      <c r="CC631" s="2"/>
    </row>
    <row r="632" spans="1:81" ht="12.75">
      <c r="A632" s="18"/>
      <c r="E632" s="13"/>
      <c r="F632" s="36"/>
      <c r="G632" s="2"/>
      <c r="K632" s="7"/>
      <c r="M632" s="2"/>
      <c r="W632" s="48"/>
      <c r="X632" s="48"/>
      <c r="AD632" s="48"/>
      <c r="AL632" s="7"/>
      <c r="AS632" s="7"/>
      <c r="AT632" s="7"/>
      <c r="BI632" s="37"/>
      <c r="BL632" s="22"/>
      <c r="BP632" s="48"/>
      <c r="BQ632" s="48"/>
      <c r="CB632" s="15"/>
      <c r="CC632" s="2"/>
    </row>
    <row r="633" spans="1:81" ht="12.75">
      <c r="A633" s="18"/>
      <c r="E633" s="13"/>
      <c r="F633" s="36"/>
      <c r="G633" s="2"/>
      <c r="K633" s="7"/>
      <c r="M633" s="2"/>
      <c r="W633" s="48"/>
      <c r="X633" s="48"/>
      <c r="AD633" s="48"/>
      <c r="AL633" s="7"/>
      <c r="AW633" s="7"/>
      <c r="AX633" s="16"/>
      <c r="BI633" s="37"/>
      <c r="BL633" s="22"/>
      <c r="BP633" s="48"/>
      <c r="BQ633" s="48"/>
      <c r="CB633" s="15"/>
      <c r="CC633" s="2"/>
    </row>
    <row r="634" spans="1:81" ht="12.75">
      <c r="A634" s="18"/>
      <c r="E634" s="13"/>
      <c r="F634" s="36"/>
      <c r="G634" s="2"/>
      <c r="K634" s="7"/>
      <c r="M634" s="2"/>
      <c r="W634" s="48"/>
      <c r="X634" s="48"/>
      <c r="AD634" s="48"/>
      <c r="AL634" s="7"/>
      <c r="AW634" s="16"/>
      <c r="AX634" s="7"/>
      <c r="BI634" s="37"/>
      <c r="BL634" s="22"/>
      <c r="BP634" s="48"/>
      <c r="BQ634" s="48"/>
      <c r="CB634" s="15"/>
      <c r="CC634" s="2"/>
    </row>
    <row r="635" spans="1:81" ht="12.75">
      <c r="A635" s="18"/>
      <c r="E635" s="13"/>
      <c r="F635" s="36"/>
      <c r="G635" s="2"/>
      <c r="K635" s="7"/>
      <c r="M635" s="2"/>
      <c r="W635" s="48"/>
      <c r="X635" s="48"/>
      <c r="AD635" s="48"/>
      <c r="AL635" s="7"/>
      <c r="AZ635" s="7"/>
      <c r="BI635" s="37"/>
      <c r="BL635" s="22"/>
      <c r="BP635" s="48"/>
      <c r="BQ635" s="48"/>
      <c r="CB635" s="15"/>
      <c r="CC635" s="2"/>
    </row>
    <row r="636" spans="1:81" ht="12.75">
      <c r="A636" s="18"/>
      <c r="E636" s="13"/>
      <c r="F636" s="36"/>
      <c r="G636" s="2"/>
      <c r="K636" s="7"/>
      <c r="M636" s="2"/>
      <c r="W636" s="48"/>
      <c r="X636" s="48"/>
      <c r="AD636" s="48"/>
      <c r="AL636" s="7"/>
      <c r="AZ636" s="7"/>
      <c r="BI636" s="37"/>
      <c r="BL636" s="22"/>
      <c r="BP636" s="48"/>
      <c r="BQ636" s="48"/>
      <c r="CB636" s="15"/>
      <c r="CC636" s="2"/>
    </row>
    <row r="637" spans="1:81" ht="12.75">
      <c r="A637" s="18"/>
      <c r="E637" s="13"/>
      <c r="F637" s="36"/>
      <c r="G637" s="2"/>
      <c r="M637" s="2"/>
      <c r="BI637" s="37"/>
      <c r="BL637" s="22"/>
      <c r="CC637" s="2"/>
    </row>
    <row r="638" spans="1:81" ht="12.75">
      <c r="A638" s="18"/>
      <c r="E638" s="13"/>
      <c r="F638" s="36"/>
      <c r="G638" s="2"/>
      <c r="M638" s="2"/>
      <c r="W638" s="48"/>
      <c r="X638" s="48"/>
      <c r="AM638" s="24"/>
      <c r="BI638" s="37"/>
      <c r="BL638" s="22"/>
      <c r="BP638" s="48"/>
      <c r="CB638" s="15"/>
      <c r="CC638" s="2"/>
    </row>
    <row r="639" spans="1:81" ht="12.75">
      <c r="A639" s="18"/>
      <c r="E639" s="13"/>
      <c r="F639" s="36"/>
      <c r="G639" s="2"/>
      <c r="K639" s="7"/>
      <c r="M639" s="2"/>
      <c r="W639" s="48"/>
      <c r="X639" s="48"/>
      <c r="AD639" s="48"/>
      <c r="AL639" s="7"/>
      <c r="AM639" s="24"/>
      <c r="AZ639" s="7"/>
      <c r="BC639" s="7"/>
      <c r="BI639" s="37"/>
      <c r="BL639" s="22"/>
      <c r="BP639" s="48"/>
      <c r="BQ639" s="48"/>
      <c r="CB639" s="15"/>
      <c r="CC639" s="2"/>
    </row>
    <row r="640" spans="1:81" ht="12.75">
      <c r="A640" s="18"/>
      <c r="E640" s="13"/>
      <c r="F640" s="36"/>
      <c r="G640" s="2"/>
      <c r="K640" s="7"/>
      <c r="M640" s="2"/>
      <c r="W640" s="48"/>
      <c r="X640" s="48"/>
      <c r="AD640" s="48"/>
      <c r="AL640" s="7"/>
      <c r="AM640" s="24"/>
      <c r="BC640" s="7"/>
      <c r="BI640" s="37"/>
      <c r="BL640" s="22"/>
      <c r="BP640" s="48"/>
      <c r="BQ640" s="48"/>
      <c r="CB640" s="15"/>
      <c r="CC640" s="2"/>
    </row>
    <row r="641" spans="1:81" ht="12.75">
      <c r="A641" s="18"/>
      <c r="E641" s="13"/>
      <c r="F641" s="36"/>
      <c r="G641" s="2"/>
      <c r="K641" s="7"/>
      <c r="M641" s="2"/>
      <c r="W641" s="48"/>
      <c r="X641" s="48"/>
      <c r="AD641" s="48"/>
      <c r="AL641" s="7"/>
      <c r="AM641" s="24"/>
      <c r="BC641" s="7"/>
      <c r="BI641" s="37"/>
      <c r="BL641" s="22"/>
      <c r="BP641" s="48"/>
      <c r="BQ641" s="48"/>
      <c r="CB641" s="15"/>
      <c r="CC641" s="2"/>
    </row>
    <row r="642" spans="1:81" ht="12.75">
      <c r="A642" s="18"/>
      <c r="E642" s="13"/>
      <c r="F642" s="36"/>
      <c r="G642" s="2"/>
      <c r="K642" s="7"/>
      <c r="M642" s="2"/>
      <c r="W642" s="48"/>
      <c r="X642" s="48"/>
      <c r="AD642" s="48"/>
      <c r="AL642" s="7"/>
      <c r="AM642" s="24"/>
      <c r="BC642" s="7"/>
      <c r="BI642" s="37"/>
      <c r="BL642" s="22"/>
      <c r="BP642" s="48"/>
      <c r="BQ642" s="48"/>
      <c r="CB642" s="15"/>
      <c r="CC642" s="2"/>
    </row>
    <row r="643" spans="1:81" ht="12.75">
      <c r="A643" s="18"/>
      <c r="E643" s="13"/>
      <c r="F643" s="36"/>
      <c r="G643" s="2"/>
      <c r="M643" s="2"/>
      <c r="W643" s="48"/>
      <c r="AD643" s="48"/>
      <c r="AM643" s="24"/>
      <c r="BL643" s="22"/>
      <c r="BP643" s="48"/>
      <c r="BQ643" s="48"/>
      <c r="CB643" s="15"/>
      <c r="CC643" s="2"/>
    </row>
    <row r="644" spans="1:81" ht="12.75">
      <c r="A644" s="18"/>
      <c r="E644" s="13"/>
      <c r="F644" s="36"/>
      <c r="G644" s="2"/>
      <c r="K644" s="7"/>
      <c r="M644" s="2"/>
      <c r="W644" s="48"/>
      <c r="X644" s="48"/>
      <c r="AD644" s="48"/>
      <c r="AL644" s="7"/>
      <c r="BI644" s="37"/>
      <c r="BL644" s="22"/>
      <c r="BP644" s="48"/>
      <c r="BQ644" s="48"/>
      <c r="CB644" s="15"/>
      <c r="CC644" s="2"/>
    </row>
    <row r="645" spans="1:81" ht="12.75">
      <c r="A645" s="18"/>
      <c r="E645" s="13"/>
      <c r="F645" s="36"/>
      <c r="G645" s="2"/>
      <c r="K645" s="7"/>
      <c r="M645" s="2"/>
      <c r="W645" s="48"/>
      <c r="X645" s="48"/>
      <c r="AD645" s="48"/>
      <c r="AL645" s="7"/>
      <c r="BI645" s="37"/>
      <c r="BL645" s="22"/>
      <c r="BP645" s="48"/>
      <c r="BQ645" s="48"/>
      <c r="CB645" s="15"/>
      <c r="CC645" s="2"/>
    </row>
    <row r="646" spans="1:81" ht="12.75">
      <c r="A646" s="18"/>
      <c r="E646" s="13"/>
      <c r="F646" s="36"/>
      <c r="G646" s="2"/>
      <c r="M646" s="2"/>
      <c r="W646" s="48"/>
      <c r="X646" s="48"/>
      <c r="BI646" s="37"/>
      <c r="BL646" s="22"/>
      <c r="BP646" s="48"/>
      <c r="BQ646" s="48"/>
      <c r="CC646" s="2"/>
    </row>
    <row r="647" spans="1:81" ht="12.75">
      <c r="A647" s="18"/>
      <c r="E647" s="13"/>
      <c r="F647" s="36"/>
      <c r="G647" s="2"/>
      <c r="K647" s="7"/>
      <c r="M647" s="2"/>
      <c r="W647" s="48"/>
      <c r="X647" s="48"/>
      <c r="AD647" s="48"/>
      <c r="AL647" s="7"/>
      <c r="AS647" s="7"/>
      <c r="AW647" s="7"/>
      <c r="AX647" s="16"/>
      <c r="BI647" s="37"/>
      <c r="BL647" s="22"/>
      <c r="BP647" s="48"/>
      <c r="BQ647" s="48"/>
      <c r="CB647" s="15"/>
      <c r="CC647" s="2"/>
    </row>
    <row r="648" spans="1:81" ht="12.75">
      <c r="A648" s="18"/>
      <c r="E648" s="13"/>
      <c r="F648" s="36"/>
      <c r="G648" s="2"/>
      <c r="K648" s="7"/>
      <c r="M648" s="2"/>
      <c r="W648" s="48"/>
      <c r="X648" s="48"/>
      <c r="AD648" s="48"/>
      <c r="AL648" s="7"/>
      <c r="AW648" s="16"/>
      <c r="AX648" s="7"/>
      <c r="BI648" s="37"/>
      <c r="BL648" s="22"/>
      <c r="BP648" s="48"/>
      <c r="BQ648" s="48"/>
      <c r="CB648" s="15"/>
      <c r="CC648" s="2"/>
    </row>
    <row r="649" spans="1:81" ht="12.75">
      <c r="A649" s="18"/>
      <c r="E649" s="13"/>
      <c r="F649" s="36"/>
      <c r="G649" s="2"/>
      <c r="K649" s="7"/>
      <c r="M649" s="2"/>
      <c r="W649" s="48"/>
      <c r="X649" s="48"/>
      <c r="AD649" s="48"/>
      <c r="AL649" s="7"/>
      <c r="AZ649" s="7"/>
      <c r="BI649" s="37"/>
      <c r="BL649" s="22"/>
      <c r="BP649" s="48"/>
      <c r="BQ649" s="48"/>
      <c r="CB649" s="15"/>
      <c r="CC649" s="2"/>
    </row>
    <row r="650" spans="1:81" ht="12.75">
      <c r="A650" s="18"/>
      <c r="E650" s="13"/>
      <c r="F650" s="36"/>
      <c r="G650" s="2"/>
      <c r="K650" s="7"/>
      <c r="M650" s="2"/>
      <c r="W650" s="48"/>
      <c r="X650" s="48"/>
      <c r="AD650" s="48"/>
      <c r="AL650" s="7"/>
      <c r="BC650" s="7"/>
      <c r="BI650" s="37"/>
      <c r="BL650" s="22"/>
      <c r="BP650" s="48"/>
      <c r="BQ650" s="48"/>
      <c r="CB650" s="15"/>
      <c r="CC650" s="2"/>
    </row>
    <row r="651" spans="1:81" ht="12.75">
      <c r="A651" s="18"/>
      <c r="E651" s="13"/>
      <c r="F651" s="36"/>
      <c r="G651" s="2"/>
      <c r="K651" s="7"/>
      <c r="M651" s="2"/>
      <c r="W651" s="48"/>
      <c r="X651" s="48"/>
      <c r="AD651" s="48"/>
      <c r="AL651" s="7"/>
      <c r="BC651" s="7"/>
      <c r="BI651" s="37"/>
      <c r="BL651" s="22"/>
      <c r="BP651" s="48"/>
      <c r="BQ651" s="48"/>
      <c r="CB651" s="15"/>
      <c r="CC651" s="2"/>
    </row>
    <row r="652" spans="1:81" ht="12.75">
      <c r="A652" s="18"/>
      <c r="E652" s="13"/>
      <c r="F652" s="36"/>
      <c r="G652" s="2"/>
      <c r="K652" s="7"/>
      <c r="M652" s="2"/>
      <c r="W652" s="48"/>
      <c r="X652" s="48"/>
      <c r="AD652" s="48"/>
      <c r="AL652" s="7"/>
      <c r="BC652" s="7"/>
      <c r="BI652" s="37"/>
      <c r="BL652" s="22"/>
      <c r="BP652" s="48"/>
      <c r="BQ652" s="48"/>
      <c r="CB652" s="15"/>
      <c r="CC652" s="2"/>
    </row>
    <row r="653" spans="1:81" ht="12.75">
      <c r="A653" s="18"/>
      <c r="E653" s="13"/>
      <c r="F653" s="36"/>
      <c r="G653" s="2"/>
      <c r="K653" s="7"/>
      <c r="M653" s="2"/>
      <c r="W653" s="48"/>
      <c r="X653" s="48"/>
      <c r="AD653" s="48"/>
      <c r="AL653" s="7"/>
      <c r="BI653" s="37"/>
      <c r="BL653" s="22"/>
      <c r="BP653" s="48"/>
      <c r="BQ653" s="48"/>
      <c r="CB653" s="15"/>
      <c r="CC653" s="2"/>
    </row>
    <row r="654" spans="1:81" ht="12.75">
      <c r="A654" s="18"/>
      <c r="E654" s="13"/>
      <c r="F654" s="36"/>
      <c r="G654" s="2"/>
      <c r="K654" s="7"/>
      <c r="M654" s="2"/>
      <c r="W654" s="48"/>
      <c r="X654" s="48"/>
      <c r="AD654" s="48"/>
      <c r="AL654" s="7"/>
      <c r="BI654" s="37"/>
      <c r="BL654" s="22"/>
      <c r="BP654" s="48"/>
      <c r="BQ654" s="48"/>
      <c r="CB654" s="15"/>
      <c r="CC654" s="2"/>
    </row>
    <row r="655" spans="1:81" ht="12.75">
      <c r="A655" s="18"/>
      <c r="E655" s="13"/>
      <c r="F655" s="36"/>
      <c r="G655" s="2"/>
      <c r="M655" s="2"/>
      <c r="BI655" s="37"/>
      <c r="BL655" s="22"/>
      <c r="BP655" s="48"/>
      <c r="BQ655" s="48"/>
      <c r="CC655" s="2"/>
    </row>
    <row r="656" spans="1:81" ht="12.75">
      <c r="A656" s="18"/>
      <c r="E656" s="13"/>
      <c r="F656" s="36"/>
      <c r="G656" s="2"/>
      <c r="K656" s="7"/>
      <c r="M656" s="2"/>
      <c r="W656" s="48"/>
      <c r="X656" s="48"/>
      <c r="AD656" s="48"/>
      <c r="AL656" s="7"/>
      <c r="AT656" s="7"/>
      <c r="AU656" s="7"/>
      <c r="BB656" s="7"/>
      <c r="BI656" s="37"/>
      <c r="BL656" s="22"/>
      <c r="BP656" s="48"/>
      <c r="BQ656" s="48"/>
      <c r="CB656" s="15"/>
      <c r="CC656" s="2"/>
    </row>
    <row r="657" spans="1:81" ht="12.75">
      <c r="A657" s="18"/>
      <c r="E657" s="13"/>
      <c r="F657" s="36"/>
      <c r="G657" s="2"/>
      <c r="K657" s="7"/>
      <c r="M657" s="2"/>
      <c r="W657" s="48"/>
      <c r="X657" s="48"/>
      <c r="AD657" s="48"/>
      <c r="AL657" s="7"/>
      <c r="AT657" s="7"/>
      <c r="AU657" s="7"/>
      <c r="BB657" s="7"/>
      <c r="BI657" s="37"/>
      <c r="BL657" s="22"/>
      <c r="BP657" s="48"/>
      <c r="BQ657" s="48"/>
      <c r="CB657" s="15"/>
      <c r="CC657" s="2"/>
    </row>
    <row r="658" spans="1:81" ht="12.75">
      <c r="A658" s="18"/>
      <c r="E658" s="13"/>
      <c r="F658" s="36"/>
      <c r="G658" s="2"/>
      <c r="K658" s="7"/>
      <c r="M658" s="2"/>
      <c r="W658" s="48"/>
      <c r="X658" s="48"/>
      <c r="AD658" s="48"/>
      <c r="AL658" s="7"/>
      <c r="AT658" s="7"/>
      <c r="AU658" s="7"/>
      <c r="BB658" s="7"/>
      <c r="BI658" s="37"/>
      <c r="BL658" s="22"/>
      <c r="BP658" s="48"/>
      <c r="BQ658" s="48"/>
      <c r="CB658" s="15"/>
      <c r="CC658" s="2"/>
    </row>
    <row r="659" spans="1:81" ht="12.75">
      <c r="A659" s="18"/>
      <c r="E659" s="13"/>
      <c r="F659" s="36"/>
      <c r="G659" s="2"/>
      <c r="K659" s="7"/>
      <c r="M659" s="2"/>
      <c r="W659" s="48"/>
      <c r="X659" s="48"/>
      <c r="AD659" s="48"/>
      <c r="AL659" s="7"/>
      <c r="AT659" s="7"/>
      <c r="AU659" s="7"/>
      <c r="BB659" s="7"/>
      <c r="BI659" s="37"/>
      <c r="BL659" s="22"/>
      <c r="BP659" s="48"/>
      <c r="BQ659" s="48"/>
      <c r="CB659" s="15"/>
      <c r="CC659" s="2"/>
    </row>
    <row r="660" spans="1:81" ht="12.75">
      <c r="A660" s="18"/>
      <c r="E660" s="13"/>
      <c r="F660" s="36"/>
      <c r="G660" s="2"/>
      <c r="K660" s="7"/>
      <c r="M660" s="2"/>
      <c r="W660" s="48"/>
      <c r="X660" s="48"/>
      <c r="AD660" s="48"/>
      <c r="AL660" s="7"/>
      <c r="AT660" s="7"/>
      <c r="AU660" s="7"/>
      <c r="BB660" s="7"/>
      <c r="BI660" s="37"/>
      <c r="BL660" s="22"/>
      <c r="BP660" s="48"/>
      <c r="BQ660" s="48"/>
      <c r="CB660" s="15"/>
      <c r="CC660" s="2"/>
    </row>
    <row r="661" spans="1:81" ht="12.75">
      <c r="A661" s="18"/>
      <c r="E661" s="13"/>
      <c r="F661" s="36"/>
      <c r="G661" s="2"/>
      <c r="M661" s="2"/>
      <c r="W661" s="48"/>
      <c r="AD661" s="48"/>
      <c r="AM661" s="24"/>
      <c r="BI661" s="37"/>
      <c r="BL661" s="22"/>
      <c r="BP661" s="48"/>
      <c r="CB661" s="15"/>
      <c r="CC661" s="2"/>
    </row>
    <row r="662" spans="1:81" ht="12.75">
      <c r="A662" s="18"/>
      <c r="E662" s="13"/>
      <c r="F662" s="36"/>
      <c r="G662" s="2"/>
      <c r="M662" s="2"/>
      <c r="W662" s="48"/>
      <c r="X662" s="48"/>
      <c r="AD662" s="48"/>
      <c r="BI662" s="37"/>
      <c r="BL662" s="22"/>
      <c r="BP662" s="48"/>
      <c r="CB662" s="15"/>
      <c r="CC662" s="2"/>
    </row>
    <row r="663" spans="1:81" ht="12.75">
      <c r="A663" s="18"/>
      <c r="E663" s="13"/>
      <c r="F663" s="36"/>
      <c r="G663" s="2"/>
      <c r="K663" s="7"/>
      <c r="M663" s="2"/>
      <c r="W663" s="48"/>
      <c r="X663" s="48"/>
      <c r="AD663" s="48"/>
      <c r="AL663" s="7"/>
      <c r="AT663" s="7"/>
      <c r="BI663" s="37"/>
      <c r="BL663" s="22"/>
      <c r="BP663" s="48"/>
      <c r="BQ663" s="48"/>
      <c r="CB663" s="15"/>
      <c r="CC663" s="2"/>
    </row>
    <row r="664" spans="1:81" ht="12.75">
      <c r="A664" s="18"/>
      <c r="E664" s="13"/>
      <c r="F664" s="36"/>
      <c r="G664" s="2"/>
      <c r="K664" s="7"/>
      <c r="M664" s="2"/>
      <c r="W664" s="48"/>
      <c r="X664" s="48"/>
      <c r="AD664" s="48"/>
      <c r="AL664" s="7"/>
      <c r="AS664" s="7"/>
      <c r="AW664" s="7"/>
      <c r="AX664" s="16"/>
      <c r="BI664" s="37"/>
      <c r="BL664" s="22"/>
      <c r="BP664" s="48"/>
      <c r="BQ664" s="48"/>
      <c r="CB664" s="15"/>
      <c r="CC664" s="2"/>
    </row>
    <row r="665" spans="1:81" ht="12.75">
      <c r="A665" s="18"/>
      <c r="E665" s="13"/>
      <c r="F665" s="36"/>
      <c r="G665" s="2"/>
      <c r="M665" s="2"/>
      <c r="W665" s="48"/>
      <c r="AM665" s="24"/>
      <c r="BL665" s="22"/>
      <c r="BP665" s="48"/>
      <c r="BQ665" s="48"/>
      <c r="CB665" s="15"/>
      <c r="CC665" s="2"/>
    </row>
    <row r="666" spans="1:81" ht="12.75">
      <c r="A666" s="18"/>
      <c r="E666" s="13"/>
      <c r="F666" s="36"/>
      <c r="G666" s="2"/>
      <c r="K666" s="7"/>
      <c r="M666" s="2"/>
      <c r="W666" s="48"/>
      <c r="X666" s="48"/>
      <c r="AD666" s="48"/>
      <c r="AL666" s="7"/>
      <c r="AW666" s="7"/>
      <c r="AX666" s="16"/>
      <c r="BI666" s="37"/>
      <c r="BL666" s="22"/>
      <c r="BP666" s="48"/>
      <c r="BQ666" s="48"/>
      <c r="CB666" s="15"/>
      <c r="CC666" s="2"/>
    </row>
    <row r="667" spans="1:81" ht="12.75">
      <c r="A667" s="18"/>
      <c r="E667" s="13"/>
      <c r="F667" s="36"/>
      <c r="G667" s="2"/>
      <c r="K667" s="7"/>
      <c r="M667" s="2"/>
      <c r="W667" s="48"/>
      <c r="X667" s="48"/>
      <c r="AD667" s="48"/>
      <c r="AL667" s="7"/>
      <c r="AW667" s="7"/>
      <c r="AX667" s="16"/>
      <c r="BI667" s="37"/>
      <c r="BL667" s="22"/>
      <c r="BP667" s="48"/>
      <c r="BQ667" s="48"/>
      <c r="CB667" s="15"/>
      <c r="CC667" s="2"/>
    </row>
    <row r="668" spans="1:81" ht="12.75">
      <c r="A668" s="18"/>
      <c r="E668" s="13"/>
      <c r="F668" s="36"/>
      <c r="G668" s="2"/>
      <c r="K668" s="7"/>
      <c r="M668" s="2"/>
      <c r="W668" s="48"/>
      <c r="X668" s="48"/>
      <c r="AD668" s="48"/>
      <c r="AL668" s="7"/>
      <c r="AW668" s="16"/>
      <c r="AX668" s="7"/>
      <c r="BI668" s="37"/>
      <c r="BL668" s="22"/>
      <c r="BP668" s="48"/>
      <c r="BQ668" s="48"/>
      <c r="CB668" s="15"/>
      <c r="CC668" s="2"/>
    </row>
    <row r="669" spans="1:81" ht="12.75">
      <c r="A669" s="18"/>
      <c r="E669" s="13"/>
      <c r="F669" s="36"/>
      <c r="G669" s="2"/>
      <c r="K669" s="7"/>
      <c r="M669" s="2"/>
      <c r="W669" s="48"/>
      <c r="X669" s="48"/>
      <c r="AD669" s="48"/>
      <c r="AL669" s="7"/>
      <c r="BC669" s="7"/>
      <c r="BI669" s="37"/>
      <c r="BL669" s="22"/>
      <c r="BP669" s="48"/>
      <c r="BQ669" s="48"/>
      <c r="CB669" s="15"/>
      <c r="CC669" s="2"/>
    </row>
    <row r="670" spans="1:81" ht="12.75">
      <c r="A670" s="18"/>
      <c r="E670" s="13"/>
      <c r="F670" s="36"/>
      <c r="G670" s="2"/>
      <c r="M670" s="2"/>
      <c r="W670" s="48"/>
      <c r="X670" s="48"/>
      <c r="BL670" s="22"/>
      <c r="BP670" s="48"/>
      <c r="BQ670" s="48"/>
      <c r="CC670" s="2"/>
    </row>
    <row r="671" spans="1:81" ht="12.75">
      <c r="A671" s="18"/>
      <c r="E671" s="13"/>
      <c r="F671" s="36"/>
      <c r="G671" s="2"/>
      <c r="K671" s="7"/>
      <c r="M671" s="2"/>
      <c r="W671" s="48"/>
      <c r="X671" s="48"/>
      <c r="AD671" s="48"/>
      <c r="AL671" s="7"/>
      <c r="AZ671" s="7"/>
      <c r="BI671" s="37"/>
      <c r="BL671" s="22"/>
      <c r="BP671" s="48"/>
      <c r="BQ671" s="48"/>
      <c r="CB671" s="15"/>
      <c r="CC671" s="2"/>
    </row>
    <row r="672" spans="1:81" ht="12.75">
      <c r="A672" s="18"/>
      <c r="E672" s="13"/>
      <c r="F672" s="36"/>
      <c r="G672" s="2"/>
      <c r="K672" s="7"/>
      <c r="M672" s="2"/>
      <c r="W672" s="48"/>
      <c r="X672" s="48"/>
      <c r="AD672" s="48"/>
      <c r="AL672" s="7"/>
      <c r="AZ672" s="7"/>
      <c r="BI672" s="37"/>
      <c r="BL672" s="22"/>
      <c r="BP672" s="48"/>
      <c r="BQ672" s="48"/>
      <c r="CB672" s="15"/>
      <c r="CC672" s="2"/>
    </row>
    <row r="673" spans="1:81" ht="12.75">
      <c r="A673" s="18"/>
      <c r="E673" s="13"/>
      <c r="F673" s="36"/>
      <c r="G673" s="2"/>
      <c r="K673" s="7"/>
      <c r="M673" s="2"/>
      <c r="W673" s="48"/>
      <c r="X673" s="48"/>
      <c r="AD673" s="48"/>
      <c r="AL673" s="7"/>
      <c r="BC673" s="7"/>
      <c r="BI673" s="37"/>
      <c r="BL673" s="22"/>
      <c r="BP673" s="48"/>
      <c r="BQ673" s="48"/>
      <c r="CB673" s="15"/>
      <c r="CC673" s="2"/>
    </row>
    <row r="674" spans="1:81" ht="12.75">
      <c r="A674" s="18"/>
      <c r="E674" s="13"/>
      <c r="F674" s="36"/>
      <c r="G674" s="2"/>
      <c r="K674" s="7"/>
      <c r="M674" s="2"/>
      <c r="W674" s="48"/>
      <c r="X674" s="48"/>
      <c r="AD674" s="48"/>
      <c r="AL674" s="7"/>
      <c r="BC674" s="7"/>
      <c r="BI674" s="37"/>
      <c r="BL674" s="22"/>
      <c r="BP674" s="48"/>
      <c r="BQ674" s="48"/>
      <c r="CB674" s="15"/>
      <c r="CC674" s="2"/>
    </row>
    <row r="675" spans="1:81" ht="12.75">
      <c r="A675" s="18"/>
      <c r="E675" s="13"/>
      <c r="F675" s="36"/>
      <c r="G675" s="2"/>
      <c r="K675" s="7"/>
      <c r="M675" s="2"/>
      <c r="W675" s="48"/>
      <c r="X675" s="48"/>
      <c r="AD675" s="48"/>
      <c r="AL675" s="7"/>
      <c r="BC675" s="7"/>
      <c r="BI675" s="37"/>
      <c r="BL675" s="22"/>
      <c r="BP675" s="48"/>
      <c r="BQ675" s="48"/>
      <c r="CB675" s="15"/>
      <c r="CC675" s="2"/>
    </row>
    <row r="676" spans="1:81" ht="12.75">
      <c r="A676" s="18"/>
      <c r="E676" s="13"/>
      <c r="F676" s="36"/>
      <c r="G676" s="2"/>
      <c r="K676" s="7"/>
      <c r="M676" s="2"/>
      <c r="W676" s="48"/>
      <c r="X676" s="48"/>
      <c r="AD676" s="48"/>
      <c r="AL676" s="7"/>
      <c r="BI676" s="37"/>
      <c r="BL676" s="22"/>
      <c r="BP676" s="48"/>
      <c r="BQ676" s="48"/>
      <c r="CB676" s="15"/>
      <c r="CC676" s="2"/>
    </row>
    <row r="677" spans="1:81" ht="12.75">
      <c r="A677" s="18"/>
      <c r="E677" s="13"/>
      <c r="F677" s="36"/>
      <c r="G677" s="2"/>
      <c r="M677" s="2"/>
      <c r="W677" s="48"/>
      <c r="X677" s="48"/>
      <c r="AD677" s="48"/>
      <c r="BL677" s="22"/>
      <c r="BP677" s="48"/>
      <c r="BQ677" s="48"/>
      <c r="CC677" s="2"/>
    </row>
    <row r="678" spans="1:81" ht="12.75">
      <c r="A678" s="18"/>
      <c r="E678" s="13"/>
      <c r="F678" s="36"/>
      <c r="G678" s="2"/>
      <c r="K678" s="7"/>
      <c r="M678" s="2"/>
      <c r="W678" s="48"/>
      <c r="X678" s="48"/>
      <c r="AD678" s="48"/>
      <c r="AL678" s="7"/>
      <c r="AW678" s="7"/>
      <c r="AX678" s="16"/>
      <c r="BI678" s="37"/>
      <c r="BL678" s="22"/>
      <c r="BP678" s="48"/>
      <c r="BQ678" s="48"/>
      <c r="CB678" s="15"/>
      <c r="CC678" s="2"/>
    </row>
    <row r="679" spans="1:81" ht="12.75">
      <c r="A679" s="18"/>
      <c r="E679" s="13"/>
      <c r="F679" s="36"/>
      <c r="G679" s="2"/>
      <c r="K679" s="7"/>
      <c r="M679" s="2"/>
      <c r="W679" s="48"/>
      <c r="X679" s="48"/>
      <c r="AD679" s="48"/>
      <c r="AL679" s="7"/>
      <c r="AW679" s="16"/>
      <c r="AX679" s="7"/>
      <c r="BI679" s="37"/>
      <c r="BL679" s="22"/>
      <c r="BP679" s="48"/>
      <c r="BQ679" s="48"/>
      <c r="CB679" s="15"/>
      <c r="CC679" s="2"/>
    </row>
    <row r="680" spans="1:81" ht="12.75">
      <c r="A680" s="18"/>
      <c r="E680" s="13"/>
      <c r="F680" s="36"/>
      <c r="G680" s="2"/>
      <c r="K680" s="7"/>
      <c r="M680" s="2"/>
      <c r="W680" s="48"/>
      <c r="X680" s="48"/>
      <c r="AD680" s="48"/>
      <c r="AL680" s="7"/>
      <c r="BC680" s="7"/>
      <c r="BI680" s="37"/>
      <c r="BL680" s="22"/>
      <c r="BP680" s="48"/>
      <c r="BQ680" s="48"/>
      <c r="CB680" s="15"/>
      <c r="CC680" s="2"/>
    </row>
    <row r="681" spans="1:81" ht="12.75">
      <c r="A681" s="18"/>
      <c r="E681" s="13"/>
      <c r="F681" s="36"/>
      <c r="G681" s="2"/>
      <c r="K681" s="7"/>
      <c r="M681" s="2"/>
      <c r="W681" s="48"/>
      <c r="X681" s="48"/>
      <c r="AD681" s="48"/>
      <c r="AL681" s="7"/>
      <c r="AZ681" s="7"/>
      <c r="BI681" s="37"/>
      <c r="BL681" s="22"/>
      <c r="BP681" s="48"/>
      <c r="BQ681" s="48"/>
      <c r="CB681" s="15"/>
      <c r="CC681" s="2"/>
    </row>
    <row r="682" spans="1:81" ht="12.75">
      <c r="A682" s="18"/>
      <c r="E682" s="13"/>
      <c r="F682" s="36"/>
      <c r="G682" s="2"/>
      <c r="K682" s="7"/>
      <c r="M682" s="2"/>
      <c r="W682" s="48"/>
      <c r="X682" s="48"/>
      <c r="AD682" s="48"/>
      <c r="AL682" s="7"/>
      <c r="BC682" s="7"/>
      <c r="BI682" s="37"/>
      <c r="BL682" s="22"/>
      <c r="BP682" s="48"/>
      <c r="BQ682" s="48"/>
      <c r="CB682" s="15"/>
      <c r="CC682" s="2"/>
    </row>
    <row r="683" spans="1:81" ht="12.75">
      <c r="A683" s="18"/>
      <c r="E683" s="13"/>
      <c r="F683" s="36"/>
      <c r="G683" s="2"/>
      <c r="K683" s="7"/>
      <c r="M683" s="2"/>
      <c r="W683" s="48"/>
      <c r="X683" s="48"/>
      <c r="AD683" s="48"/>
      <c r="AL683" s="7"/>
      <c r="BC683" s="7"/>
      <c r="BI683" s="37"/>
      <c r="BL683" s="22"/>
      <c r="BP683" s="48"/>
      <c r="BQ683" s="48"/>
      <c r="CB683" s="15"/>
      <c r="CC683" s="2"/>
    </row>
    <row r="684" spans="1:81" ht="12.75">
      <c r="A684" s="18"/>
      <c r="E684" s="13"/>
      <c r="F684" s="36"/>
      <c r="G684" s="2"/>
      <c r="M684" s="2"/>
      <c r="AD684" s="48"/>
      <c r="BI684" s="37"/>
      <c r="BL684" s="22"/>
      <c r="BP684" s="48"/>
      <c r="BQ684" s="48"/>
      <c r="CB684" s="15"/>
      <c r="CC684" s="2"/>
    </row>
    <row r="685" spans="1:81" ht="12.75">
      <c r="A685" s="18"/>
      <c r="E685" s="13"/>
      <c r="F685" s="36"/>
      <c r="G685" s="2"/>
      <c r="K685" s="7"/>
      <c r="M685" s="2"/>
      <c r="W685" s="48"/>
      <c r="X685" s="48"/>
      <c r="AD685" s="48"/>
      <c r="AL685" s="7"/>
      <c r="AT685" s="7"/>
      <c r="AU685" s="7"/>
      <c r="BB685" s="7"/>
      <c r="BI685" s="37"/>
      <c r="BL685" s="22"/>
      <c r="BP685" s="48"/>
      <c r="BQ685" s="48"/>
      <c r="CB685" s="15"/>
      <c r="CC685" s="2"/>
    </row>
    <row r="686" spans="1:81" ht="12.75">
      <c r="A686" s="18"/>
      <c r="E686" s="13"/>
      <c r="F686" s="36"/>
      <c r="G686" s="2"/>
      <c r="K686" s="7"/>
      <c r="M686" s="2"/>
      <c r="W686" s="48"/>
      <c r="X686" s="48"/>
      <c r="AD686" s="48"/>
      <c r="AL686" s="7"/>
      <c r="AT686" s="7"/>
      <c r="AU686" s="7"/>
      <c r="BB686" s="7"/>
      <c r="BI686" s="37"/>
      <c r="BL686" s="22"/>
      <c r="BP686" s="48"/>
      <c r="BQ686" s="48"/>
      <c r="CB686" s="15"/>
      <c r="CC686" s="2"/>
    </row>
    <row r="687" spans="1:81" ht="12.75">
      <c r="A687" s="18"/>
      <c r="E687" s="13"/>
      <c r="F687" s="36"/>
      <c r="G687" s="2"/>
      <c r="K687" s="7"/>
      <c r="M687" s="2"/>
      <c r="W687" s="48"/>
      <c r="X687" s="48"/>
      <c r="AD687" s="48"/>
      <c r="AL687" s="7"/>
      <c r="AT687" s="7"/>
      <c r="AU687" s="7"/>
      <c r="BB687" s="7"/>
      <c r="BI687" s="37"/>
      <c r="BL687" s="22"/>
      <c r="BP687" s="48"/>
      <c r="BQ687" s="48"/>
      <c r="CB687" s="15"/>
      <c r="CC687" s="2"/>
    </row>
    <row r="688" spans="1:81" ht="12.75">
      <c r="A688" s="18"/>
      <c r="E688" s="13"/>
      <c r="F688" s="36"/>
      <c r="G688" s="2"/>
      <c r="K688" s="7"/>
      <c r="M688" s="2"/>
      <c r="W688" s="48"/>
      <c r="X688" s="48"/>
      <c r="AD688" s="48"/>
      <c r="AL688" s="7"/>
      <c r="AT688" s="7"/>
      <c r="AU688" s="7"/>
      <c r="BB688" s="7"/>
      <c r="BI688" s="37"/>
      <c r="BL688" s="22"/>
      <c r="BP688" s="48"/>
      <c r="BQ688" s="48"/>
      <c r="CB688" s="15"/>
      <c r="CC688" s="2"/>
    </row>
    <row r="689" spans="1:81" ht="12.75">
      <c r="A689" s="18"/>
      <c r="E689" s="13"/>
      <c r="F689" s="36"/>
      <c r="G689" s="2"/>
      <c r="K689" s="7"/>
      <c r="M689" s="2"/>
      <c r="W689" s="48"/>
      <c r="X689" s="48"/>
      <c r="AD689" s="48"/>
      <c r="AL689" s="7"/>
      <c r="AT689" s="7"/>
      <c r="AU689" s="7"/>
      <c r="BB689" s="7"/>
      <c r="BI689" s="37"/>
      <c r="BL689" s="22"/>
      <c r="BP689" s="48"/>
      <c r="BQ689" s="48"/>
      <c r="CB689" s="15"/>
      <c r="CC689" s="2"/>
    </row>
    <row r="690" spans="1:81" ht="12.75">
      <c r="A690" s="18"/>
      <c r="E690" s="13"/>
      <c r="F690" s="36"/>
      <c r="G690" s="2"/>
      <c r="K690" s="7"/>
      <c r="M690" s="2"/>
      <c r="W690" s="48"/>
      <c r="X690" s="48"/>
      <c r="AD690" s="48"/>
      <c r="AL690" s="7"/>
      <c r="AT690" s="7"/>
      <c r="AU690" s="7"/>
      <c r="BB690" s="7"/>
      <c r="BI690" s="37"/>
      <c r="BL690" s="22"/>
      <c r="BP690" s="48"/>
      <c r="BQ690" s="48"/>
      <c r="CB690" s="15"/>
      <c r="CC690" s="2"/>
    </row>
    <row r="691" spans="1:81" ht="12.75">
      <c r="A691" s="18"/>
      <c r="E691" s="13"/>
      <c r="F691" s="36"/>
      <c r="G691" s="2"/>
      <c r="K691" s="7"/>
      <c r="M691" s="2"/>
      <c r="W691" s="48"/>
      <c r="X691" s="48"/>
      <c r="AL691" s="7"/>
      <c r="AM691" s="24"/>
      <c r="BI691" s="37"/>
      <c r="BL691" s="22"/>
      <c r="BP691" s="48"/>
      <c r="BQ691" s="48"/>
      <c r="CC691" s="2"/>
    </row>
    <row r="692" spans="1:81" ht="12.75">
      <c r="A692" s="18"/>
      <c r="E692" s="13"/>
      <c r="F692" s="36"/>
      <c r="G692" s="2"/>
      <c r="K692" s="7"/>
      <c r="M692" s="2"/>
      <c r="AL692" s="7"/>
      <c r="AM692" s="24"/>
      <c r="BI692" s="37"/>
      <c r="BL692" s="22"/>
      <c r="BP692" s="48"/>
      <c r="BQ692" s="48"/>
      <c r="CB692" s="15"/>
      <c r="CC692" s="2"/>
    </row>
    <row r="693" spans="1:81" ht="12.75">
      <c r="A693" s="18"/>
      <c r="E693" s="13"/>
      <c r="F693" s="36"/>
      <c r="G693" s="2"/>
      <c r="K693" s="7"/>
      <c r="M693" s="2"/>
      <c r="AL693" s="7"/>
      <c r="AM693" s="24"/>
      <c r="BI693" s="37"/>
      <c r="BL693" s="22"/>
      <c r="BP693" s="48"/>
      <c r="BQ693" s="48"/>
      <c r="CB693" s="15"/>
      <c r="CC693" s="2"/>
    </row>
    <row r="694" spans="1:81" ht="12.75">
      <c r="A694" s="18"/>
      <c r="E694" s="13"/>
      <c r="F694" s="36"/>
      <c r="G694" s="2"/>
      <c r="K694" s="7"/>
      <c r="M694" s="2"/>
      <c r="AL694" s="7"/>
      <c r="AM694" s="24"/>
      <c r="BI694" s="37"/>
      <c r="BL694" s="22"/>
      <c r="BP694" s="48"/>
      <c r="BQ694" s="48"/>
      <c r="CB694" s="15"/>
      <c r="CC694" s="2"/>
    </row>
    <row r="695" spans="1:81" ht="12.75">
      <c r="A695" s="18"/>
      <c r="E695" s="13"/>
      <c r="F695" s="36"/>
      <c r="G695" s="2"/>
      <c r="K695" s="7"/>
      <c r="M695" s="2"/>
      <c r="AL695" s="7"/>
      <c r="AM695" s="24"/>
      <c r="BI695" s="37"/>
      <c r="BL695" s="22"/>
      <c r="BP695" s="48"/>
      <c r="BQ695" s="48"/>
      <c r="CC695" s="2"/>
    </row>
    <row r="696" spans="1:81" ht="12.75">
      <c r="A696" s="18"/>
      <c r="E696" s="13"/>
      <c r="F696" s="36"/>
      <c r="G696" s="2"/>
      <c r="K696" s="7"/>
      <c r="M696" s="2"/>
      <c r="W696" s="48"/>
      <c r="X696" s="48"/>
      <c r="AD696" s="48"/>
      <c r="AL696" s="7"/>
      <c r="AM696" s="24"/>
      <c r="AS696" s="7"/>
      <c r="BI696" s="37"/>
      <c r="BL696" s="22"/>
      <c r="BP696" s="48"/>
      <c r="BQ696" s="48"/>
      <c r="CB696" s="15"/>
      <c r="CC696" s="2"/>
    </row>
    <row r="697" spans="1:81" ht="12.75">
      <c r="A697" s="18"/>
      <c r="E697" s="13"/>
      <c r="F697" s="36"/>
      <c r="G697" s="2"/>
      <c r="K697" s="7"/>
      <c r="M697" s="2"/>
      <c r="W697" s="48"/>
      <c r="X697" s="48"/>
      <c r="AD697" s="48"/>
      <c r="AL697" s="7"/>
      <c r="AM697" s="24"/>
      <c r="AS697" s="7"/>
      <c r="BI697" s="37"/>
      <c r="BL697" s="22"/>
      <c r="BP697" s="48"/>
      <c r="BQ697" s="48"/>
      <c r="CB697" s="15"/>
      <c r="CC697" s="2"/>
    </row>
    <row r="698" spans="1:81" ht="12.75">
      <c r="A698" s="18"/>
      <c r="E698" s="13"/>
      <c r="F698" s="36"/>
      <c r="G698" s="2"/>
      <c r="K698" s="7"/>
      <c r="M698" s="2"/>
      <c r="W698" s="48"/>
      <c r="X698" s="48"/>
      <c r="AD698" s="48"/>
      <c r="AL698" s="7"/>
      <c r="AM698" s="24"/>
      <c r="AW698" s="7"/>
      <c r="AX698" s="16"/>
      <c r="BI698" s="37"/>
      <c r="BL698" s="22"/>
      <c r="BP698" s="48"/>
      <c r="BQ698" s="48"/>
      <c r="CB698" s="15"/>
      <c r="CC698" s="2"/>
    </row>
    <row r="699" spans="1:81" ht="12.75">
      <c r="A699" s="18"/>
      <c r="E699" s="13"/>
      <c r="F699" s="36"/>
      <c r="G699" s="2"/>
      <c r="K699" s="7"/>
      <c r="M699" s="2"/>
      <c r="W699" s="48"/>
      <c r="X699" s="48"/>
      <c r="AD699" s="48"/>
      <c r="AL699" s="7"/>
      <c r="AM699" s="24"/>
      <c r="AW699" s="16"/>
      <c r="AX699" s="7"/>
      <c r="BI699" s="37"/>
      <c r="BL699" s="22"/>
      <c r="BP699" s="48"/>
      <c r="BQ699" s="48"/>
      <c r="CB699" s="15"/>
      <c r="CC699" s="2"/>
    </row>
    <row r="700" spans="1:81" ht="12.75">
      <c r="A700" s="18"/>
      <c r="E700" s="13"/>
      <c r="F700" s="36"/>
      <c r="G700" s="2"/>
      <c r="K700" s="7"/>
      <c r="M700" s="2"/>
      <c r="W700" s="48"/>
      <c r="X700" s="48"/>
      <c r="AD700" s="48"/>
      <c r="AL700" s="7"/>
      <c r="AM700" s="24"/>
      <c r="AZ700" s="7"/>
      <c r="BI700" s="37"/>
      <c r="BL700" s="22"/>
      <c r="BP700" s="48"/>
      <c r="BQ700" s="48"/>
      <c r="CB700" s="15"/>
      <c r="CC700" s="2"/>
    </row>
    <row r="701" spans="1:81" ht="12.75">
      <c r="A701" s="18"/>
      <c r="E701" s="13"/>
      <c r="F701" s="36"/>
      <c r="G701" s="2"/>
      <c r="K701" s="7"/>
      <c r="M701" s="2"/>
      <c r="W701" s="48"/>
      <c r="X701" s="48"/>
      <c r="AD701" s="48"/>
      <c r="AL701" s="7"/>
      <c r="AM701" s="24"/>
      <c r="BC701" s="7"/>
      <c r="BI701" s="37"/>
      <c r="BL701" s="22"/>
      <c r="BP701" s="48"/>
      <c r="BQ701" s="48"/>
      <c r="CB701" s="15"/>
      <c r="CC701" s="2"/>
    </row>
    <row r="702" spans="1:81" ht="12.75">
      <c r="A702" s="18"/>
      <c r="E702" s="13"/>
      <c r="F702" s="36"/>
      <c r="G702" s="2"/>
      <c r="K702" s="7"/>
      <c r="M702" s="2"/>
      <c r="W702" s="48"/>
      <c r="X702" s="48"/>
      <c r="AD702" s="48"/>
      <c r="AL702" s="7"/>
      <c r="AM702" s="24"/>
      <c r="BC702" s="7"/>
      <c r="BI702" s="37"/>
      <c r="BL702" s="22"/>
      <c r="BP702" s="48"/>
      <c r="BQ702" s="48"/>
      <c r="CB702" s="15"/>
      <c r="CC702" s="2"/>
    </row>
    <row r="703" spans="1:81" ht="12.75">
      <c r="A703" s="18"/>
      <c r="E703" s="13"/>
      <c r="F703" s="36"/>
      <c r="G703" s="2"/>
      <c r="K703" s="7"/>
      <c r="M703" s="2"/>
      <c r="W703" s="48"/>
      <c r="X703" s="48"/>
      <c r="AD703" s="48"/>
      <c r="AL703" s="7"/>
      <c r="AM703" s="24"/>
      <c r="AU703" s="7"/>
      <c r="BI703" s="37"/>
      <c r="BL703" s="22"/>
      <c r="BP703" s="48"/>
      <c r="BQ703" s="48"/>
      <c r="CB703" s="15"/>
      <c r="CC703" s="2"/>
    </row>
    <row r="704" spans="1:81" ht="12.75">
      <c r="A704" s="18"/>
      <c r="E704" s="13"/>
      <c r="F704" s="36"/>
      <c r="G704" s="2"/>
      <c r="K704" s="7"/>
      <c r="M704" s="2"/>
      <c r="W704" s="48"/>
      <c r="X704" s="48"/>
      <c r="AD704" s="48"/>
      <c r="AL704" s="7"/>
      <c r="AM704" s="24"/>
      <c r="BC704" s="7"/>
      <c r="BI704" s="37"/>
      <c r="BL704" s="22"/>
      <c r="BP704" s="48"/>
      <c r="BQ704" s="48"/>
      <c r="CB704" s="15"/>
      <c r="CC704" s="2"/>
    </row>
    <row r="705" spans="1:81" ht="12.75">
      <c r="A705" s="18"/>
      <c r="E705" s="13"/>
      <c r="F705" s="36"/>
      <c r="G705" s="2"/>
      <c r="K705" s="7"/>
      <c r="M705" s="2"/>
      <c r="W705" s="48"/>
      <c r="X705" s="48"/>
      <c r="AD705" s="48"/>
      <c r="AL705" s="7"/>
      <c r="AM705" s="24"/>
      <c r="BC705" s="7"/>
      <c r="BI705" s="37"/>
      <c r="BL705" s="22"/>
      <c r="BP705" s="48"/>
      <c r="BQ705" s="48"/>
      <c r="CB705" s="15"/>
      <c r="CC705" s="2"/>
    </row>
    <row r="706" spans="1:81" ht="12.75">
      <c r="A706" s="18"/>
      <c r="E706" s="13"/>
      <c r="F706" s="36"/>
      <c r="G706" s="2"/>
      <c r="M706" s="2"/>
      <c r="AD706" s="48"/>
      <c r="AM706" s="24"/>
      <c r="BI706" s="37"/>
      <c r="BL706" s="22"/>
      <c r="BP706" s="48"/>
      <c r="BQ706" s="48"/>
      <c r="CC706" s="2"/>
    </row>
    <row r="707" spans="1:81" ht="12.75">
      <c r="A707" s="18"/>
      <c r="E707" s="13"/>
      <c r="F707" s="36"/>
      <c r="G707" s="2"/>
      <c r="K707" s="7"/>
      <c r="M707" s="2"/>
      <c r="W707" s="48"/>
      <c r="X707" s="48"/>
      <c r="AD707" s="48"/>
      <c r="AL707" s="7"/>
      <c r="AM707" s="24"/>
      <c r="BI707" s="37"/>
      <c r="BL707" s="22"/>
      <c r="BP707" s="48"/>
      <c r="BQ707" s="48"/>
      <c r="CB707" s="15"/>
      <c r="CC707" s="2"/>
    </row>
    <row r="708" spans="1:81" ht="12.75">
      <c r="A708" s="18"/>
      <c r="E708" s="13"/>
      <c r="F708" s="36"/>
      <c r="G708" s="2"/>
      <c r="K708" s="7"/>
      <c r="M708" s="2"/>
      <c r="W708" s="48"/>
      <c r="X708" s="48"/>
      <c r="AD708" s="48"/>
      <c r="AL708" s="7"/>
      <c r="AM708" s="24"/>
      <c r="BI708" s="37"/>
      <c r="BL708" s="22"/>
      <c r="BP708" s="48"/>
      <c r="BQ708" s="48"/>
      <c r="CB708" s="15"/>
      <c r="CC708" s="2"/>
    </row>
    <row r="709" spans="1:81" ht="12.75">
      <c r="A709" s="18"/>
      <c r="E709" s="13"/>
      <c r="F709" s="36"/>
      <c r="G709" s="2"/>
      <c r="K709" s="7"/>
      <c r="M709" s="2"/>
      <c r="W709" s="48"/>
      <c r="X709" s="48"/>
      <c r="AD709" s="48"/>
      <c r="AL709" s="7"/>
      <c r="AM709" s="24"/>
      <c r="BA709" s="7"/>
      <c r="BI709" s="37"/>
      <c r="BL709" s="22"/>
      <c r="BP709" s="48"/>
      <c r="BQ709" s="48"/>
      <c r="CB709" s="15"/>
      <c r="CC709" s="2"/>
    </row>
    <row r="710" spans="1:81" ht="12.75">
      <c r="A710" s="18"/>
      <c r="E710" s="13"/>
      <c r="F710" s="36"/>
      <c r="G710" s="2"/>
      <c r="K710" s="7"/>
      <c r="M710" s="2"/>
      <c r="W710" s="48"/>
      <c r="X710" s="48"/>
      <c r="AD710" s="48"/>
      <c r="AL710" s="7"/>
      <c r="AM710" s="24"/>
      <c r="BA710" s="7"/>
      <c r="BI710" s="37"/>
      <c r="BL710" s="22"/>
      <c r="BP710" s="48"/>
      <c r="BQ710" s="48"/>
      <c r="CB710" s="15"/>
      <c r="CC710" s="2"/>
    </row>
    <row r="711" spans="1:81" ht="12.75">
      <c r="A711" s="18"/>
      <c r="E711" s="13"/>
      <c r="F711" s="36"/>
      <c r="G711" s="2"/>
      <c r="K711" s="7"/>
      <c r="M711" s="2"/>
      <c r="W711" s="48"/>
      <c r="X711" s="48"/>
      <c r="AD711" s="48"/>
      <c r="AL711" s="7"/>
      <c r="AM711" s="24"/>
      <c r="BA711" s="7"/>
      <c r="BI711" s="37"/>
      <c r="BL711" s="22"/>
      <c r="BP711" s="48"/>
      <c r="BQ711" s="48"/>
      <c r="CB711" s="15"/>
      <c r="CC711" s="2"/>
    </row>
    <row r="712" spans="1:81" ht="12.75">
      <c r="A712" s="18"/>
      <c r="E712" s="13"/>
      <c r="F712" s="36"/>
      <c r="G712" s="2"/>
      <c r="K712" s="7"/>
      <c r="M712" s="2"/>
      <c r="W712" s="48"/>
      <c r="X712" s="48"/>
      <c r="AD712" s="48"/>
      <c r="AL712" s="7"/>
      <c r="AM712" s="24"/>
      <c r="BC712" s="7"/>
      <c r="BI712" s="37"/>
      <c r="BL712" s="22"/>
      <c r="BP712" s="48"/>
      <c r="BQ712" s="48"/>
      <c r="CB712" s="15"/>
      <c r="CC712" s="2"/>
    </row>
    <row r="713" spans="1:81" ht="12.75">
      <c r="A713" s="18"/>
      <c r="E713" s="13"/>
      <c r="F713" s="36"/>
      <c r="G713" s="2"/>
      <c r="K713" s="7"/>
      <c r="M713" s="2"/>
      <c r="AL713" s="7"/>
      <c r="AM713" s="24"/>
      <c r="BL713" s="22"/>
      <c r="CB713" s="15"/>
      <c r="CC713" s="2"/>
    </row>
    <row r="714" spans="1:81" ht="12.75">
      <c r="A714" s="18"/>
      <c r="E714" s="13"/>
      <c r="F714" s="36"/>
      <c r="G714" s="2"/>
      <c r="K714" s="7"/>
      <c r="M714" s="2"/>
      <c r="W714" s="48"/>
      <c r="X714" s="48"/>
      <c r="AD714" s="48"/>
      <c r="AL714" s="7"/>
      <c r="AM714" s="24"/>
      <c r="AW714" s="7"/>
      <c r="AX714" s="16"/>
      <c r="BI714" s="37"/>
      <c r="BL714" s="22"/>
      <c r="BP714" s="48"/>
      <c r="BQ714" s="48"/>
      <c r="CB714" s="15"/>
      <c r="CC714" s="2"/>
    </row>
    <row r="715" spans="1:81" ht="12.75">
      <c r="A715" s="18"/>
      <c r="E715" s="13"/>
      <c r="F715" s="36"/>
      <c r="G715" s="2"/>
      <c r="K715" s="7"/>
      <c r="M715" s="2"/>
      <c r="W715" s="48"/>
      <c r="X715" s="48"/>
      <c r="AD715" s="48"/>
      <c r="AL715" s="7"/>
      <c r="AM715" s="24"/>
      <c r="AW715" s="16"/>
      <c r="AX715" s="7"/>
      <c r="BI715" s="37"/>
      <c r="BL715" s="22"/>
      <c r="BP715" s="48"/>
      <c r="BQ715" s="48"/>
      <c r="CB715" s="15"/>
      <c r="CC715" s="2"/>
    </row>
    <row r="716" spans="1:81" ht="12.75">
      <c r="A716" s="18"/>
      <c r="E716" s="13"/>
      <c r="F716" s="36"/>
      <c r="G716" s="2"/>
      <c r="K716" s="7"/>
      <c r="M716" s="2"/>
      <c r="W716" s="48"/>
      <c r="X716" s="48"/>
      <c r="AD716" s="48"/>
      <c r="AL716" s="7"/>
      <c r="AM716" s="24"/>
      <c r="AZ716" s="7"/>
      <c r="BI716" s="37"/>
      <c r="BL716" s="22"/>
      <c r="BP716" s="48"/>
      <c r="BQ716" s="48"/>
      <c r="CB716" s="15"/>
      <c r="CC716" s="2"/>
    </row>
    <row r="717" spans="1:81" ht="12.75">
      <c r="A717" s="18"/>
      <c r="E717" s="13"/>
      <c r="F717" s="36"/>
      <c r="G717" s="2"/>
      <c r="K717" s="7"/>
      <c r="M717" s="2"/>
      <c r="W717" s="48"/>
      <c r="X717" s="48"/>
      <c r="AD717" s="48"/>
      <c r="AL717" s="7"/>
      <c r="AM717" s="24"/>
      <c r="BC717" s="7"/>
      <c r="BI717" s="37"/>
      <c r="BL717" s="22"/>
      <c r="BP717" s="48"/>
      <c r="BQ717" s="48"/>
      <c r="CB717" s="15"/>
      <c r="CC717" s="2"/>
    </row>
    <row r="718" spans="1:81" ht="12.75">
      <c r="A718" s="18"/>
      <c r="E718" s="13"/>
      <c r="F718" s="36"/>
      <c r="G718" s="2"/>
      <c r="K718" s="7"/>
      <c r="M718" s="2"/>
      <c r="W718" s="48"/>
      <c r="X718" s="48"/>
      <c r="AD718" s="48"/>
      <c r="AL718" s="7"/>
      <c r="AM718" s="24"/>
      <c r="BC718" s="7"/>
      <c r="BI718" s="37"/>
      <c r="BL718" s="22"/>
      <c r="BP718" s="48"/>
      <c r="BQ718" s="48"/>
      <c r="CB718" s="15"/>
      <c r="CC718" s="2"/>
    </row>
    <row r="719" spans="1:81" ht="12.75">
      <c r="A719" s="18"/>
      <c r="E719" s="13"/>
      <c r="F719" s="36"/>
      <c r="G719" s="2"/>
      <c r="K719" s="7"/>
      <c r="M719" s="2"/>
      <c r="W719" s="48"/>
      <c r="X719" s="48"/>
      <c r="AD719" s="48"/>
      <c r="AL719" s="7"/>
      <c r="AM719" s="24"/>
      <c r="BC719" s="7"/>
      <c r="BI719" s="37"/>
      <c r="BL719" s="22"/>
      <c r="BP719" s="48"/>
      <c r="BQ719" s="48"/>
      <c r="CB719" s="15"/>
      <c r="CC719" s="2"/>
    </row>
    <row r="720" spans="1:81" ht="12.75">
      <c r="A720" s="18"/>
      <c r="E720" s="13"/>
      <c r="F720" s="36"/>
      <c r="G720" s="2"/>
      <c r="K720" s="7"/>
      <c r="M720" s="2"/>
      <c r="W720" s="48"/>
      <c r="X720" s="48"/>
      <c r="AD720" s="48"/>
      <c r="AL720" s="7"/>
      <c r="AM720" s="24"/>
      <c r="BC720" s="7"/>
      <c r="BI720" s="37"/>
      <c r="BL720" s="22"/>
      <c r="BP720" s="48"/>
      <c r="BQ720" s="48"/>
      <c r="CB720" s="15"/>
      <c r="CC720" s="2"/>
    </row>
    <row r="721" spans="1:81" ht="12.75">
      <c r="A721" s="18"/>
      <c r="E721" s="13"/>
      <c r="F721" s="36"/>
      <c r="G721" s="2"/>
      <c r="K721" s="7"/>
      <c r="M721" s="2"/>
      <c r="W721" s="48"/>
      <c r="X721" s="48"/>
      <c r="AL721" s="7"/>
      <c r="AM721" s="24"/>
      <c r="BL721" s="22"/>
      <c r="CC721" s="2"/>
    </row>
    <row r="722" spans="1:81" ht="12.75">
      <c r="A722" s="18"/>
      <c r="E722" s="13"/>
      <c r="F722" s="36"/>
      <c r="G722" s="2"/>
      <c r="K722" s="7"/>
      <c r="M722" s="2"/>
      <c r="W722" s="48"/>
      <c r="X722" s="48"/>
      <c r="AD722" s="48"/>
      <c r="AL722" s="7"/>
      <c r="AM722" s="24"/>
      <c r="BB722" s="7"/>
      <c r="BI722" s="37"/>
      <c r="BL722" s="22"/>
      <c r="BP722" s="48"/>
      <c r="BQ722" s="48"/>
      <c r="CB722" s="15"/>
      <c r="CC722" s="2"/>
    </row>
    <row r="723" spans="1:81" ht="12.75">
      <c r="A723" s="18"/>
      <c r="E723" s="13"/>
      <c r="F723" s="36"/>
      <c r="G723" s="2"/>
      <c r="K723" s="7"/>
      <c r="M723" s="2"/>
      <c r="W723" s="48"/>
      <c r="X723" s="48"/>
      <c r="AD723" s="48"/>
      <c r="AL723" s="7"/>
      <c r="AM723" s="24"/>
      <c r="BB723" s="7"/>
      <c r="BI723" s="37"/>
      <c r="BL723" s="22"/>
      <c r="BP723" s="48"/>
      <c r="BQ723" s="48"/>
      <c r="CB723" s="15"/>
      <c r="CC723" s="2"/>
    </row>
    <row r="724" spans="1:81" ht="12.75">
      <c r="A724" s="18"/>
      <c r="E724" s="13"/>
      <c r="F724" s="36"/>
      <c r="G724" s="2"/>
      <c r="K724" s="7"/>
      <c r="M724" s="2"/>
      <c r="W724" s="48"/>
      <c r="X724" s="48"/>
      <c r="AD724" s="48"/>
      <c r="AL724" s="7"/>
      <c r="AM724" s="24"/>
      <c r="BB724" s="7"/>
      <c r="BI724" s="37"/>
      <c r="BL724" s="22"/>
      <c r="BP724" s="48"/>
      <c r="BQ724" s="48"/>
      <c r="CB724" s="15"/>
      <c r="CC724" s="2"/>
    </row>
    <row r="725" spans="1:81" ht="12.75">
      <c r="A725" s="18"/>
      <c r="E725" s="13"/>
      <c r="F725" s="36"/>
      <c r="G725" s="2"/>
      <c r="K725" s="7"/>
      <c r="M725" s="2"/>
      <c r="W725" s="48"/>
      <c r="X725" s="48"/>
      <c r="AD725" s="48"/>
      <c r="AL725" s="7"/>
      <c r="AM725" s="24"/>
      <c r="BB725" s="7"/>
      <c r="BI725" s="37"/>
      <c r="BL725" s="22"/>
      <c r="BP725" s="48"/>
      <c r="BQ725" s="48"/>
      <c r="CB725" s="15"/>
      <c r="CC725" s="2"/>
    </row>
    <row r="726" spans="1:81" ht="12.75">
      <c r="A726" s="18"/>
      <c r="E726" s="13"/>
      <c r="F726" s="36"/>
      <c r="G726" s="2"/>
      <c r="M726" s="2"/>
      <c r="AD726" s="48"/>
      <c r="AM726" s="24"/>
      <c r="BL726" s="22"/>
      <c r="CC726" s="2"/>
    </row>
    <row r="727" spans="1:81" ht="12.75">
      <c r="A727" s="18"/>
      <c r="E727" s="13"/>
      <c r="F727" s="36"/>
      <c r="G727" s="2"/>
      <c r="K727" s="7"/>
      <c r="M727" s="2"/>
      <c r="W727" s="48"/>
      <c r="X727" s="48"/>
      <c r="AD727" s="48"/>
      <c r="AL727" s="7"/>
      <c r="AM727" s="24"/>
      <c r="BI727" s="37"/>
      <c r="BL727" s="22"/>
      <c r="BP727" s="48"/>
      <c r="BQ727" s="48"/>
      <c r="CB727" s="15"/>
      <c r="CC727" s="2"/>
    </row>
    <row r="728" spans="1:81" ht="12.75">
      <c r="A728" s="18"/>
      <c r="E728" s="13"/>
      <c r="F728" s="36"/>
      <c r="G728" s="2"/>
      <c r="K728" s="7"/>
      <c r="M728" s="2"/>
      <c r="W728" s="48"/>
      <c r="X728" s="48"/>
      <c r="AD728" s="48"/>
      <c r="AL728" s="7"/>
      <c r="AM728" s="24"/>
      <c r="AS728" s="7"/>
      <c r="BI728" s="37"/>
      <c r="BL728" s="22"/>
      <c r="BP728" s="48"/>
      <c r="BQ728" s="48"/>
      <c r="CB728" s="15"/>
      <c r="CC728" s="2"/>
    </row>
    <row r="729" spans="1:81" ht="12.75">
      <c r="A729" s="18"/>
      <c r="E729" s="13"/>
      <c r="F729" s="36"/>
      <c r="G729" s="2"/>
      <c r="K729" s="7"/>
      <c r="M729" s="2"/>
      <c r="W729" s="48"/>
      <c r="X729" s="48"/>
      <c r="AD729" s="48"/>
      <c r="AL729" s="7"/>
      <c r="AM729" s="24"/>
      <c r="AW729" s="7"/>
      <c r="AX729" s="16"/>
      <c r="BI729" s="37"/>
      <c r="BL729" s="22"/>
      <c r="BP729" s="48"/>
      <c r="BQ729" s="48"/>
      <c r="CB729" s="15"/>
      <c r="CC729" s="2"/>
    </row>
    <row r="730" spans="1:81" ht="12.75">
      <c r="A730" s="18"/>
      <c r="E730" s="13"/>
      <c r="F730" s="36"/>
      <c r="G730" s="2"/>
      <c r="K730" s="7"/>
      <c r="M730" s="2"/>
      <c r="W730" s="48"/>
      <c r="X730" s="48"/>
      <c r="AD730" s="48"/>
      <c r="AL730" s="7"/>
      <c r="AM730" s="24"/>
      <c r="AW730" s="16"/>
      <c r="AX730" s="7"/>
      <c r="BI730" s="37"/>
      <c r="BL730" s="22"/>
      <c r="BP730" s="48"/>
      <c r="BQ730" s="48"/>
      <c r="CB730" s="15"/>
      <c r="CC730" s="2"/>
    </row>
    <row r="731" spans="1:81" ht="12.75">
      <c r="A731" s="18"/>
      <c r="E731" s="13"/>
      <c r="F731" s="36"/>
      <c r="G731" s="2"/>
      <c r="K731" s="7"/>
      <c r="M731" s="2"/>
      <c r="W731" s="48"/>
      <c r="X731" s="48"/>
      <c r="AD731" s="48"/>
      <c r="AL731" s="7"/>
      <c r="AM731" s="24"/>
      <c r="AZ731" s="7"/>
      <c r="BI731" s="37"/>
      <c r="BL731" s="22"/>
      <c r="BP731" s="48"/>
      <c r="BQ731" s="48"/>
      <c r="CB731" s="15"/>
      <c r="CC731" s="2"/>
    </row>
    <row r="732" spans="1:81" ht="12.75">
      <c r="A732" s="18"/>
      <c r="E732" s="13"/>
      <c r="F732" s="36"/>
      <c r="G732" s="2"/>
      <c r="K732" s="7"/>
      <c r="M732" s="2"/>
      <c r="W732" s="48"/>
      <c r="X732" s="48"/>
      <c r="AD732" s="48"/>
      <c r="AL732" s="7"/>
      <c r="AM732" s="24"/>
      <c r="BC732" s="7"/>
      <c r="BI732" s="37"/>
      <c r="BL732" s="22"/>
      <c r="BP732" s="48"/>
      <c r="BQ732" s="48"/>
      <c r="CB732" s="15"/>
      <c r="CC732" s="2"/>
    </row>
    <row r="733" spans="1:81" ht="12.75">
      <c r="A733" s="18"/>
      <c r="E733" s="13"/>
      <c r="F733" s="36"/>
      <c r="G733" s="2"/>
      <c r="K733" s="7"/>
      <c r="M733" s="2"/>
      <c r="W733" s="48"/>
      <c r="X733" s="48"/>
      <c r="AD733" s="48"/>
      <c r="AL733" s="7"/>
      <c r="AM733" s="24"/>
      <c r="BC733" s="7"/>
      <c r="BI733" s="37"/>
      <c r="BL733" s="22"/>
      <c r="BP733" s="48"/>
      <c r="BQ733" s="48"/>
      <c r="CB733" s="15"/>
      <c r="CC733" s="2"/>
    </row>
    <row r="734" spans="1:81" ht="12.75">
      <c r="A734" s="18"/>
      <c r="E734" s="13"/>
      <c r="F734" s="36"/>
      <c r="G734" s="2"/>
      <c r="K734" s="7"/>
      <c r="M734" s="2"/>
      <c r="W734" s="48"/>
      <c r="X734" s="48"/>
      <c r="AD734" s="48"/>
      <c r="AL734" s="7"/>
      <c r="AM734" s="24"/>
      <c r="AU734" s="7"/>
      <c r="BI734" s="37"/>
      <c r="BL734" s="22"/>
      <c r="BP734" s="48"/>
      <c r="BQ734" s="48"/>
      <c r="CB734" s="15"/>
      <c r="CC734" s="2"/>
    </row>
    <row r="735" spans="1:81" ht="12.75">
      <c r="A735" s="18"/>
      <c r="E735" s="13"/>
      <c r="F735" s="36"/>
      <c r="G735" s="2"/>
      <c r="K735" s="7"/>
      <c r="M735" s="2"/>
      <c r="W735" s="48"/>
      <c r="X735" s="48"/>
      <c r="AD735" s="48"/>
      <c r="AL735" s="7"/>
      <c r="AM735" s="24"/>
      <c r="BI735" s="37"/>
      <c r="BL735" s="22"/>
      <c r="BP735" s="48"/>
      <c r="BQ735" s="48"/>
      <c r="CB735" s="15"/>
      <c r="CC735" s="2"/>
    </row>
    <row r="736" spans="1:81" ht="12.75">
      <c r="A736" s="18"/>
      <c r="E736" s="13"/>
      <c r="F736" s="36"/>
      <c r="G736" s="2"/>
      <c r="K736" s="7"/>
      <c r="M736" s="2"/>
      <c r="AD736" s="48"/>
      <c r="AL736" s="7"/>
      <c r="AM736" s="24"/>
      <c r="BI736" s="37"/>
      <c r="BL736" s="22"/>
      <c r="CC736" s="2"/>
    </row>
    <row r="737" spans="1:81" ht="12.75">
      <c r="A737" s="18"/>
      <c r="E737" s="13"/>
      <c r="F737" s="36"/>
      <c r="G737" s="2"/>
      <c r="K737" s="7"/>
      <c r="M737" s="2"/>
      <c r="W737" s="48"/>
      <c r="X737" s="48"/>
      <c r="AD737" s="48"/>
      <c r="AL737" s="7"/>
      <c r="AM737" s="24"/>
      <c r="BI737" s="37"/>
      <c r="BL737" s="22"/>
      <c r="BP737" s="48"/>
      <c r="BQ737" s="48"/>
      <c r="CB737" s="15"/>
      <c r="CC737" s="2"/>
    </row>
    <row r="738" spans="1:81" ht="12.75">
      <c r="A738" s="18"/>
      <c r="E738" s="13"/>
      <c r="F738" s="36"/>
      <c r="G738" s="2"/>
      <c r="K738" s="7"/>
      <c r="M738" s="2"/>
      <c r="W738" s="48"/>
      <c r="X738" s="48"/>
      <c r="AD738" s="48"/>
      <c r="AL738" s="7"/>
      <c r="AM738" s="24"/>
      <c r="BA738" s="7"/>
      <c r="BI738" s="37"/>
      <c r="BL738" s="22"/>
      <c r="BP738" s="48"/>
      <c r="BQ738" s="48"/>
      <c r="CB738" s="15"/>
      <c r="CC738" s="2"/>
    </row>
    <row r="739" spans="1:81" ht="12.75">
      <c r="A739" s="18"/>
      <c r="E739" s="13"/>
      <c r="F739" s="36"/>
      <c r="G739" s="2"/>
      <c r="K739" s="7"/>
      <c r="M739" s="2"/>
      <c r="W739" s="48"/>
      <c r="X739" s="48"/>
      <c r="AD739" s="48"/>
      <c r="AL739" s="7"/>
      <c r="AM739" s="24"/>
      <c r="BC739" s="7"/>
      <c r="BI739" s="37"/>
      <c r="BL739" s="22"/>
      <c r="BP739" s="48"/>
      <c r="BQ739" s="48"/>
      <c r="CB739" s="15"/>
      <c r="CC739" s="2"/>
    </row>
    <row r="740" spans="1:81" ht="12.75">
      <c r="A740" s="18"/>
      <c r="E740" s="13"/>
      <c r="F740" s="36"/>
      <c r="G740" s="2"/>
      <c r="K740" s="7"/>
      <c r="M740" s="2"/>
      <c r="AL740" s="7"/>
      <c r="AM740" s="24"/>
      <c r="BI740" s="37"/>
      <c r="BL740" s="22"/>
      <c r="CC740" s="2"/>
    </row>
    <row r="741" spans="1:81" ht="12.75">
      <c r="A741" s="18"/>
      <c r="E741" s="13"/>
      <c r="F741" s="36"/>
      <c r="G741" s="2"/>
      <c r="K741" s="7"/>
      <c r="M741" s="2"/>
      <c r="W741" s="48"/>
      <c r="X741" s="48"/>
      <c r="AD741" s="48"/>
      <c r="AL741" s="7"/>
      <c r="AM741" s="24"/>
      <c r="AW741" s="7"/>
      <c r="AX741" s="16"/>
      <c r="BI741" s="37"/>
      <c r="BL741" s="22"/>
      <c r="BP741" s="48"/>
      <c r="BQ741" s="48"/>
      <c r="CB741" s="15"/>
      <c r="CC741" s="2"/>
    </row>
    <row r="742" spans="1:81" ht="12.75">
      <c r="A742" s="18"/>
      <c r="E742" s="13"/>
      <c r="F742" s="36"/>
      <c r="G742" s="2"/>
      <c r="K742" s="7"/>
      <c r="M742" s="2"/>
      <c r="W742" s="48"/>
      <c r="X742" s="48"/>
      <c r="AD742" s="48"/>
      <c r="AL742" s="7"/>
      <c r="AM742" s="24"/>
      <c r="AW742" s="16"/>
      <c r="AX742" s="7"/>
      <c r="BI742" s="37"/>
      <c r="BL742" s="22"/>
      <c r="BP742" s="48"/>
      <c r="BQ742" s="48"/>
      <c r="CB742" s="15"/>
      <c r="CC742" s="2"/>
    </row>
    <row r="743" spans="1:81" ht="12.75">
      <c r="A743" s="18"/>
      <c r="E743" s="13"/>
      <c r="F743" s="36"/>
      <c r="G743" s="2"/>
      <c r="K743" s="7"/>
      <c r="M743" s="2"/>
      <c r="W743" s="48"/>
      <c r="X743" s="48"/>
      <c r="AD743" s="48"/>
      <c r="AL743" s="7"/>
      <c r="AM743" s="24"/>
      <c r="BC743" s="7"/>
      <c r="BI743" s="37"/>
      <c r="BL743" s="22"/>
      <c r="BP743" s="48"/>
      <c r="BQ743" s="48"/>
      <c r="CB743" s="15"/>
      <c r="CC743" s="2"/>
    </row>
    <row r="744" spans="1:81" ht="12.75">
      <c r="A744" s="18"/>
      <c r="E744" s="13"/>
      <c r="F744" s="36"/>
      <c r="G744" s="2"/>
      <c r="K744" s="7"/>
      <c r="M744" s="2"/>
      <c r="W744" s="48"/>
      <c r="X744" s="48"/>
      <c r="AD744" s="48"/>
      <c r="AL744" s="7"/>
      <c r="AM744" s="24"/>
      <c r="AZ744" s="7"/>
      <c r="BI744" s="37"/>
      <c r="BL744" s="22"/>
      <c r="BP744" s="48"/>
      <c r="BQ744" s="48"/>
      <c r="CB744" s="15"/>
      <c r="CC744" s="2"/>
    </row>
    <row r="745" spans="1:81" ht="12.75">
      <c r="A745" s="18"/>
      <c r="E745" s="13"/>
      <c r="F745" s="36"/>
      <c r="G745" s="2"/>
      <c r="K745" s="7"/>
      <c r="M745" s="2"/>
      <c r="W745" s="48"/>
      <c r="X745" s="48"/>
      <c r="AD745" s="48"/>
      <c r="AL745" s="7"/>
      <c r="AM745" s="24"/>
      <c r="BC745" s="7"/>
      <c r="BI745" s="37"/>
      <c r="BL745" s="22"/>
      <c r="BP745" s="48"/>
      <c r="BQ745" s="48"/>
      <c r="CB745" s="15"/>
      <c r="CC745" s="2"/>
    </row>
    <row r="746" spans="1:81" ht="12.75">
      <c r="A746" s="18"/>
      <c r="E746" s="13"/>
      <c r="F746" s="36"/>
      <c r="G746" s="2"/>
      <c r="K746" s="7"/>
      <c r="M746" s="2"/>
      <c r="W746" s="48"/>
      <c r="X746" s="48"/>
      <c r="AD746" s="48"/>
      <c r="AL746" s="7"/>
      <c r="AM746" s="24"/>
      <c r="BC746" s="7"/>
      <c r="BI746" s="37"/>
      <c r="BL746" s="22"/>
      <c r="BP746" s="48"/>
      <c r="BQ746" s="48"/>
      <c r="CB746" s="15"/>
      <c r="CC746" s="2"/>
    </row>
    <row r="747" spans="1:81" ht="12.75">
      <c r="A747" s="18"/>
      <c r="E747" s="13"/>
      <c r="F747" s="36"/>
      <c r="G747" s="2"/>
      <c r="K747" s="7"/>
      <c r="M747" s="2"/>
      <c r="W747" s="48"/>
      <c r="X747" s="48"/>
      <c r="AD747" s="48"/>
      <c r="AL747" s="7"/>
      <c r="AM747" s="24"/>
      <c r="BC747" s="7"/>
      <c r="BI747" s="37"/>
      <c r="BL747" s="22"/>
      <c r="BP747" s="48"/>
      <c r="BQ747" s="48"/>
      <c r="CB747" s="15"/>
      <c r="CC747" s="2"/>
    </row>
    <row r="748" spans="1:81" ht="12.75">
      <c r="A748" s="18"/>
      <c r="E748" s="13"/>
      <c r="F748" s="36"/>
      <c r="G748" s="2"/>
      <c r="K748" s="7"/>
      <c r="M748" s="2"/>
      <c r="AD748" s="48"/>
      <c r="AL748" s="7"/>
      <c r="AM748" s="24"/>
      <c r="BC748" s="7"/>
      <c r="BI748" s="37"/>
      <c r="BL748" s="22"/>
      <c r="CB748" s="15"/>
      <c r="CC748" s="2"/>
    </row>
    <row r="749" spans="1:81" ht="12.75">
      <c r="A749" s="18"/>
      <c r="E749" s="13"/>
      <c r="F749" s="36"/>
      <c r="G749" s="2"/>
      <c r="K749" s="7"/>
      <c r="M749" s="2"/>
      <c r="W749" s="48"/>
      <c r="X749" s="48"/>
      <c r="AD749" s="48"/>
      <c r="AL749" s="7"/>
      <c r="AM749" s="24"/>
      <c r="BI749" s="37"/>
      <c r="BL749" s="22"/>
      <c r="BP749" s="48"/>
      <c r="BQ749" s="48"/>
      <c r="CB749" s="15"/>
      <c r="CC749" s="2"/>
    </row>
    <row r="750" spans="1:81" ht="12.75">
      <c r="A750" s="18"/>
      <c r="E750" s="13"/>
      <c r="F750" s="36"/>
      <c r="G750" s="2"/>
      <c r="K750" s="7"/>
      <c r="M750" s="2"/>
      <c r="W750" s="48"/>
      <c r="X750" s="48"/>
      <c r="AD750" s="48"/>
      <c r="AL750" s="7"/>
      <c r="AM750" s="24"/>
      <c r="BI750" s="37"/>
      <c r="BL750" s="22"/>
      <c r="BP750" s="48"/>
      <c r="BQ750" s="48"/>
      <c r="CB750" s="15"/>
      <c r="CC750" s="2"/>
    </row>
    <row r="751" spans="1:81" ht="12.75">
      <c r="A751" s="18"/>
      <c r="E751" s="13"/>
      <c r="F751" s="36"/>
      <c r="G751" s="2"/>
      <c r="K751" s="7"/>
      <c r="M751" s="2"/>
      <c r="W751" s="48"/>
      <c r="X751" s="48"/>
      <c r="AD751" s="48"/>
      <c r="AL751" s="7"/>
      <c r="AM751" s="24"/>
      <c r="BI751" s="37"/>
      <c r="BL751" s="22"/>
      <c r="BP751" s="48"/>
      <c r="BQ751" s="48"/>
      <c r="CB751" s="15"/>
      <c r="CC751" s="2"/>
    </row>
    <row r="752" spans="1:81" ht="12.75">
      <c r="A752" s="18"/>
      <c r="E752" s="13"/>
      <c r="F752" s="36"/>
      <c r="G752" s="2"/>
      <c r="K752" s="7"/>
      <c r="M752" s="2"/>
      <c r="W752" s="48"/>
      <c r="X752" s="48"/>
      <c r="AD752" s="48"/>
      <c r="AL752" s="7"/>
      <c r="AM752" s="24"/>
      <c r="BI752" s="37"/>
      <c r="BL752" s="22"/>
      <c r="BP752" s="48"/>
      <c r="BQ752" s="48"/>
      <c r="CB752" s="15"/>
      <c r="CC752" s="2"/>
    </row>
    <row r="753" spans="1:81" ht="12.75">
      <c r="A753" s="18"/>
      <c r="E753" s="13"/>
      <c r="F753" s="36"/>
      <c r="G753" s="2"/>
      <c r="K753" s="7"/>
      <c r="M753" s="2"/>
      <c r="W753" s="48"/>
      <c r="X753" s="48"/>
      <c r="AD753" s="48"/>
      <c r="AL753" s="7"/>
      <c r="AM753" s="24"/>
      <c r="BI753" s="37"/>
      <c r="BL753" s="22"/>
      <c r="BP753" s="48"/>
      <c r="BQ753" s="48"/>
      <c r="CB753" s="15"/>
      <c r="CC753" s="2"/>
    </row>
    <row r="754" spans="1:81" ht="12.75">
      <c r="A754" s="18"/>
      <c r="E754" s="13"/>
      <c r="F754" s="36"/>
      <c r="G754" s="2"/>
      <c r="M754" s="2"/>
      <c r="BI754" s="37"/>
      <c r="BL754" s="22"/>
      <c r="CC754" s="2"/>
    </row>
    <row r="755" spans="1:81" ht="12.75">
      <c r="A755" s="18"/>
      <c r="E755" s="13"/>
      <c r="F755" s="36"/>
      <c r="G755" s="2"/>
      <c r="K755" s="7"/>
      <c r="M755" s="2"/>
      <c r="W755" s="48"/>
      <c r="X755" s="48"/>
      <c r="AD755" s="48"/>
      <c r="AL755" s="7"/>
      <c r="BI755" s="37"/>
      <c r="BL755" s="22"/>
      <c r="BP755" s="48"/>
      <c r="BQ755" s="48"/>
      <c r="CB755" s="15"/>
      <c r="CC755" s="2"/>
    </row>
    <row r="756" spans="1:81" ht="12.75">
      <c r="A756" s="18"/>
      <c r="E756" s="13"/>
      <c r="F756" s="36"/>
      <c r="G756" s="2"/>
      <c r="K756" s="7"/>
      <c r="M756" s="2"/>
      <c r="W756" s="48"/>
      <c r="X756" s="48"/>
      <c r="AD756" s="48"/>
      <c r="AL756" s="7"/>
      <c r="AS756" s="7"/>
      <c r="BI756" s="37"/>
      <c r="BL756" s="22"/>
      <c r="BP756" s="48"/>
      <c r="BQ756" s="48"/>
      <c r="CB756" s="15"/>
      <c r="CC756" s="2"/>
    </row>
    <row r="757" spans="1:81" ht="12.75">
      <c r="A757" s="18"/>
      <c r="E757" s="13"/>
      <c r="F757" s="36"/>
      <c r="G757" s="2"/>
      <c r="K757" s="7"/>
      <c r="M757" s="2"/>
      <c r="W757" s="48"/>
      <c r="X757" s="48"/>
      <c r="AD757" s="48"/>
      <c r="AL757" s="7"/>
      <c r="AW757" s="7"/>
      <c r="BI757" s="37"/>
      <c r="BL757" s="22"/>
      <c r="BP757" s="48"/>
      <c r="BQ757" s="48"/>
      <c r="CB757" s="15"/>
      <c r="CC757" s="2"/>
    </row>
    <row r="758" spans="1:81" ht="12.75">
      <c r="A758" s="18"/>
      <c r="E758" s="13"/>
      <c r="F758" s="36"/>
      <c r="G758" s="2"/>
      <c r="K758" s="7"/>
      <c r="M758" s="2"/>
      <c r="W758" s="48"/>
      <c r="X758" s="48"/>
      <c r="AD758" s="48"/>
      <c r="AL758" s="7"/>
      <c r="AX758" s="7"/>
      <c r="BI758" s="37"/>
      <c r="BL758" s="22"/>
      <c r="BP758" s="48"/>
      <c r="BQ758" s="48"/>
      <c r="CB758" s="15"/>
      <c r="CC758" s="2"/>
    </row>
    <row r="759" spans="1:81" ht="12.75">
      <c r="A759" s="18"/>
      <c r="E759" s="13"/>
      <c r="F759" s="36"/>
      <c r="G759" s="2"/>
      <c r="K759" s="7"/>
      <c r="M759" s="2"/>
      <c r="W759" s="48"/>
      <c r="X759" s="48"/>
      <c r="AD759" s="48"/>
      <c r="AL759" s="7"/>
      <c r="AZ759" s="7"/>
      <c r="BI759" s="37"/>
      <c r="BL759" s="22"/>
      <c r="BP759" s="48"/>
      <c r="BQ759" s="48"/>
      <c r="CB759" s="15"/>
      <c r="CC759" s="2"/>
    </row>
    <row r="760" spans="1:81" ht="12.75">
      <c r="A760" s="18"/>
      <c r="E760" s="13"/>
      <c r="F760" s="36"/>
      <c r="G760" s="2"/>
      <c r="K760" s="7"/>
      <c r="M760" s="2"/>
      <c r="W760" s="48"/>
      <c r="X760" s="48"/>
      <c r="AD760" s="48"/>
      <c r="AL760" s="7"/>
      <c r="BC760" s="7"/>
      <c r="BI760" s="37"/>
      <c r="BL760" s="22"/>
      <c r="BP760" s="48"/>
      <c r="BQ760" s="48"/>
      <c r="CB760" s="15"/>
      <c r="CC760" s="2"/>
    </row>
    <row r="761" spans="1:81" ht="12.75">
      <c r="A761" s="18"/>
      <c r="E761" s="13"/>
      <c r="F761" s="36"/>
      <c r="G761" s="2"/>
      <c r="K761" s="7"/>
      <c r="M761" s="2"/>
      <c r="W761" s="48"/>
      <c r="X761" s="48"/>
      <c r="AD761" s="48"/>
      <c r="AL761" s="7"/>
      <c r="BC761" s="7"/>
      <c r="BI761" s="37"/>
      <c r="BL761" s="22"/>
      <c r="BP761" s="48"/>
      <c r="BQ761" s="48"/>
      <c r="CB761" s="15"/>
      <c r="CC761" s="2"/>
    </row>
    <row r="762" spans="1:81" ht="12.75">
      <c r="A762" s="18"/>
      <c r="E762" s="13"/>
      <c r="F762" s="36"/>
      <c r="G762" s="2"/>
      <c r="K762" s="7"/>
      <c r="M762" s="2"/>
      <c r="W762" s="48"/>
      <c r="X762" s="48"/>
      <c r="AD762" s="48"/>
      <c r="AL762" s="7"/>
      <c r="AU762" s="7"/>
      <c r="BB762" s="7"/>
      <c r="BI762" s="37"/>
      <c r="BL762" s="22"/>
      <c r="BP762" s="48"/>
      <c r="BQ762" s="48"/>
      <c r="CB762" s="15"/>
      <c r="CC762" s="2"/>
    </row>
    <row r="763" spans="1:81" ht="12.75">
      <c r="A763" s="18"/>
      <c r="E763" s="13"/>
      <c r="F763" s="36"/>
      <c r="G763" s="2"/>
      <c r="K763" s="7"/>
      <c r="M763" s="2"/>
      <c r="W763" s="48"/>
      <c r="X763" s="48"/>
      <c r="AD763" s="48"/>
      <c r="AL763" s="7"/>
      <c r="BC763" s="7"/>
      <c r="BI763" s="37"/>
      <c r="BL763" s="22"/>
      <c r="BP763" s="48"/>
      <c r="BQ763" s="48"/>
      <c r="CB763" s="15"/>
      <c r="CC763" s="2"/>
    </row>
    <row r="764" spans="1:81" ht="12.75">
      <c r="A764" s="18"/>
      <c r="E764" s="13"/>
      <c r="F764" s="36"/>
      <c r="G764" s="2"/>
      <c r="K764" s="7"/>
      <c r="M764" s="2"/>
      <c r="W764" s="48"/>
      <c r="X764" s="48"/>
      <c r="AD764" s="48"/>
      <c r="AL764" s="7"/>
      <c r="BC764" s="7"/>
      <c r="BI764" s="37"/>
      <c r="BL764" s="22"/>
      <c r="BP764" s="48"/>
      <c r="BQ764" s="48"/>
      <c r="CB764" s="15"/>
      <c r="CC764" s="2"/>
    </row>
    <row r="765" spans="1:81" ht="12.75">
      <c r="A765" s="18"/>
      <c r="E765" s="13"/>
      <c r="F765" s="36"/>
      <c r="G765" s="2"/>
      <c r="M765" s="2"/>
      <c r="W765" s="48"/>
      <c r="X765" s="48"/>
      <c r="BL765" s="22"/>
      <c r="BP765" s="48"/>
      <c r="BQ765" s="48"/>
      <c r="CC765" s="2"/>
    </row>
    <row r="766" spans="1:81" ht="12.75">
      <c r="A766" s="18"/>
      <c r="E766" s="13"/>
      <c r="F766" s="36"/>
      <c r="G766" s="2"/>
      <c r="K766" s="7"/>
      <c r="M766" s="2"/>
      <c r="W766" s="48"/>
      <c r="X766" s="48"/>
      <c r="AD766" s="48"/>
      <c r="AL766" s="7"/>
      <c r="BC766" s="7"/>
      <c r="BI766" s="37"/>
      <c r="BL766" s="22"/>
      <c r="BP766" s="48"/>
      <c r="BQ766" s="48"/>
      <c r="CB766" s="15"/>
      <c r="CC766" s="2"/>
    </row>
    <row r="767" spans="1:81" ht="12.75">
      <c r="A767" s="18"/>
      <c r="E767" s="13"/>
      <c r="F767" s="36"/>
      <c r="G767" s="2"/>
      <c r="K767" s="7"/>
      <c r="M767" s="2"/>
      <c r="W767" s="48"/>
      <c r="X767" s="48"/>
      <c r="AD767" s="48"/>
      <c r="AL767" s="7"/>
      <c r="BC767" s="7"/>
      <c r="BI767" s="37"/>
      <c r="BL767" s="22"/>
      <c r="BP767" s="48"/>
      <c r="BQ767" s="48"/>
      <c r="CB767" s="15"/>
      <c r="CC767" s="2"/>
    </row>
    <row r="768" spans="1:81" ht="12.75">
      <c r="A768" s="18"/>
      <c r="E768" s="13"/>
      <c r="F768" s="36"/>
      <c r="G768" s="2"/>
      <c r="K768" s="7"/>
      <c r="M768" s="2"/>
      <c r="W768" s="48"/>
      <c r="X768" s="48"/>
      <c r="AD768" s="48"/>
      <c r="AL768" s="7"/>
      <c r="BC768" s="7"/>
      <c r="BI768" s="37"/>
      <c r="BL768" s="22"/>
      <c r="BP768" s="48"/>
      <c r="BQ768" s="48"/>
      <c r="CB768" s="15"/>
      <c r="CC768" s="2"/>
    </row>
    <row r="769" spans="1:81" ht="12.75">
      <c r="A769" s="18"/>
      <c r="E769" s="13"/>
      <c r="F769" s="36"/>
      <c r="G769" s="2"/>
      <c r="M769" s="2"/>
      <c r="W769" s="48"/>
      <c r="X769" s="48"/>
      <c r="BI769" s="37"/>
      <c r="BL769" s="22"/>
      <c r="BP769" s="48"/>
      <c r="BQ769" s="48"/>
      <c r="CB769" s="15"/>
      <c r="CC769" s="2"/>
    </row>
    <row r="770" spans="1:81" ht="12.75">
      <c r="A770" s="18"/>
      <c r="E770" s="13"/>
      <c r="F770" s="36"/>
      <c r="G770" s="2"/>
      <c r="K770" s="7"/>
      <c r="M770" s="2"/>
      <c r="W770" s="48"/>
      <c r="X770" s="48"/>
      <c r="AL770" s="7"/>
      <c r="BI770" s="37"/>
      <c r="BL770" s="22"/>
      <c r="CC770" s="2"/>
    </row>
    <row r="771" spans="1:81" ht="12.75">
      <c r="A771" s="18"/>
      <c r="E771" s="13"/>
      <c r="F771" s="36"/>
      <c r="G771" s="2"/>
      <c r="K771" s="7"/>
      <c r="M771" s="2"/>
      <c r="W771" s="48"/>
      <c r="X771" s="48"/>
      <c r="AD771" s="48"/>
      <c r="AL771" s="7"/>
      <c r="AW771" s="7"/>
      <c r="BI771" s="37"/>
      <c r="BL771" s="22"/>
      <c r="BP771" s="48"/>
      <c r="BQ771" s="48"/>
      <c r="CB771" s="15"/>
      <c r="CC771" s="2"/>
    </row>
    <row r="772" spans="1:81" ht="12.75">
      <c r="A772" s="18"/>
      <c r="E772" s="13"/>
      <c r="F772" s="36"/>
      <c r="G772" s="2"/>
      <c r="K772" s="7"/>
      <c r="M772" s="2"/>
      <c r="W772" s="48"/>
      <c r="X772" s="48"/>
      <c r="AD772" s="48"/>
      <c r="AL772" s="7"/>
      <c r="AX772" s="7"/>
      <c r="BI772" s="37"/>
      <c r="BL772" s="22"/>
      <c r="BP772" s="48"/>
      <c r="BQ772" s="48"/>
      <c r="CB772" s="15"/>
      <c r="CC772" s="2"/>
    </row>
    <row r="773" spans="1:81" ht="12.75">
      <c r="A773" s="18"/>
      <c r="E773" s="13"/>
      <c r="F773" s="36"/>
      <c r="G773" s="2"/>
      <c r="K773" s="7"/>
      <c r="M773" s="2"/>
      <c r="W773" s="48"/>
      <c r="X773" s="48"/>
      <c r="AD773" s="48"/>
      <c r="AL773" s="7"/>
      <c r="BC773" s="7"/>
      <c r="BI773" s="37"/>
      <c r="BL773" s="22"/>
      <c r="BP773" s="48"/>
      <c r="BQ773" s="48"/>
      <c r="CB773" s="15"/>
      <c r="CC773" s="2"/>
    </row>
    <row r="774" spans="1:81" ht="12.75">
      <c r="A774" s="18"/>
      <c r="E774" s="13"/>
      <c r="F774" s="36"/>
      <c r="G774" s="2"/>
      <c r="K774" s="7"/>
      <c r="M774" s="2"/>
      <c r="W774" s="48"/>
      <c r="X774" s="48"/>
      <c r="AD774" s="48"/>
      <c r="AL774" s="7"/>
      <c r="AZ774" s="7"/>
      <c r="BI774" s="37"/>
      <c r="BL774" s="22"/>
      <c r="BP774" s="48"/>
      <c r="BQ774" s="48"/>
      <c r="CB774" s="15"/>
      <c r="CC774" s="2"/>
    </row>
    <row r="775" spans="1:81" ht="12.75">
      <c r="A775" s="18"/>
      <c r="E775" s="13"/>
      <c r="F775" s="36"/>
      <c r="G775" s="2"/>
      <c r="K775" s="7"/>
      <c r="M775" s="2"/>
      <c r="W775" s="48"/>
      <c r="X775" s="48"/>
      <c r="AD775" s="48"/>
      <c r="AL775" s="7"/>
      <c r="BC775" s="7"/>
      <c r="BI775" s="37"/>
      <c r="BL775" s="22"/>
      <c r="BP775" s="48"/>
      <c r="BQ775" s="48"/>
      <c r="CB775" s="15"/>
      <c r="CC775" s="2"/>
    </row>
    <row r="776" spans="1:81" ht="12.75">
      <c r="A776" s="18"/>
      <c r="E776" s="13"/>
      <c r="F776" s="36"/>
      <c r="G776" s="2"/>
      <c r="K776" s="7"/>
      <c r="M776" s="2"/>
      <c r="W776" s="48"/>
      <c r="X776" s="48"/>
      <c r="AD776" s="48"/>
      <c r="AL776" s="7"/>
      <c r="BC776" s="7"/>
      <c r="BI776" s="37"/>
      <c r="BL776" s="22"/>
      <c r="BP776" s="48"/>
      <c r="BQ776" s="48"/>
      <c r="CB776" s="15"/>
      <c r="CC776" s="2"/>
    </row>
    <row r="777" spans="1:81" ht="12.75">
      <c r="A777" s="18"/>
      <c r="E777" s="13"/>
      <c r="F777" s="36"/>
      <c r="G777" s="2"/>
      <c r="K777" s="7"/>
      <c r="M777" s="2"/>
      <c r="W777" s="48"/>
      <c r="X777" s="48"/>
      <c r="AD777" s="48"/>
      <c r="AL777" s="7"/>
      <c r="BC777" s="7"/>
      <c r="BI777" s="37"/>
      <c r="BL777" s="22"/>
      <c r="BP777" s="48"/>
      <c r="BQ777" s="48"/>
      <c r="CB777" s="15"/>
      <c r="CC777" s="2"/>
    </row>
    <row r="778" spans="1:81" ht="12.75">
      <c r="A778" s="18"/>
      <c r="E778" s="13"/>
      <c r="F778" s="36"/>
      <c r="G778" s="2"/>
      <c r="M778" s="2"/>
      <c r="BI778" s="37"/>
      <c r="BL778" s="22"/>
      <c r="CC778" s="2"/>
    </row>
    <row r="779" spans="1:81" ht="12.75">
      <c r="A779" s="18"/>
      <c r="E779" s="13"/>
      <c r="F779" s="36"/>
      <c r="G779" s="2"/>
      <c r="K779" s="7"/>
      <c r="M779" s="2"/>
      <c r="W779" s="48"/>
      <c r="X779" s="48"/>
      <c r="AD779" s="48"/>
      <c r="AL779" s="7"/>
      <c r="AM779" s="24"/>
      <c r="BB779" s="7"/>
      <c r="BI779" s="37"/>
      <c r="BL779" s="22"/>
      <c r="BP779" s="48"/>
      <c r="BQ779" s="48"/>
      <c r="CB779" s="15"/>
      <c r="CC779" s="2"/>
    </row>
    <row r="780" spans="1:81" ht="12.75">
      <c r="A780" s="18"/>
      <c r="E780" s="13"/>
      <c r="F780" s="36"/>
      <c r="G780" s="2"/>
      <c r="K780" s="7"/>
      <c r="M780" s="2"/>
      <c r="W780" s="48"/>
      <c r="X780" s="48"/>
      <c r="AD780" s="48"/>
      <c r="AL780" s="7"/>
      <c r="AM780" s="24"/>
      <c r="BB780" s="7"/>
      <c r="BI780" s="37"/>
      <c r="BL780" s="22"/>
      <c r="BP780" s="48"/>
      <c r="BQ780" s="48"/>
      <c r="CB780" s="15"/>
      <c r="CC780" s="2"/>
    </row>
    <row r="781" spans="1:81" ht="12.75">
      <c r="A781" s="18"/>
      <c r="E781" s="13"/>
      <c r="F781" s="36"/>
      <c r="G781" s="2"/>
      <c r="K781" s="7"/>
      <c r="M781" s="2"/>
      <c r="W781" s="48"/>
      <c r="X781" s="48"/>
      <c r="AD781" s="48"/>
      <c r="AL781" s="7"/>
      <c r="AM781" s="24"/>
      <c r="BB781" s="7"/>
      <c r="BI781" s="37"/>
      <c r="BL781" s="22"/>
      <c r="BP781" s="48"/>
      <c r="BQ781" s="48"/>
      <c r="CB781" s="15"/>
      <c r="CC781" s="2"/>
    </row>
    <row r="782" spans="1:81" ht="12.75">
      <c r="A782" s="18"/>
      <c r="E782" s="13"/>
      <c r="F782" s="36"/>
      <c r="G782" s="2"/>
      <c r="K782" s="7"/>
      <c r="M782" s="2"/>
      <c r="W782" s="48"/>
      <c r="X782" s="48"/>
      <c r="AD782" s="48"/>
      <c r="AL782" s="7"/>
      <c r="AM782" s="24"/>
      <c r="BB782" s="7"/>
      <c r="BI782" s="37"/>
      <c r="BL782" s="22"/>
      <c r="BP782" s="48"/>
      <c r="BQ782" s="48"/>
      <c r="CB782" s="15"/>
      <c r="CC782" s="2"/>
    </row>
    <row r="783" spans="1:81" ht="12.75">
      <c r="A783" s="18"/>
      <c r="E783" s="13"/>
      <c r="F783" s="36"/>
      <c r="G783" s="2"/>
      <c r="K783" s="7"/>
      <c r="M783" s="2"/>
      <c r="W783" s="48"/>
      <c r="X783" s="48"/>
      <c r="AD783" s="48"/>
      <c r="AL783" s="7"/>
      <c r="AM783" s="24"/>
      <c r="BB783" s="7"/>
      <c r="BI783" s="37"/>
      <c r="BL783" s="22"/>
      <c r="BP783" s="48"/>
      <c r="BQ783" s="48"/>
      <c r="CB783" s="15"/>
      <c r="CC783" s="2"/>
    </row>
    <row r="784" spans="1:81" ht="12.75">
      <c r="A784" s="18"/>
      <c r="E784" s="13"/>
      <c r="F784" s="36"/>
      <c r="G784" s="2"/>
      <c r="M784" s="2"/>
      <c r="W784" s="48"/>
      <c r="X784" s="48"/>
      <c r="AD784" s="48"/>
      <c r="AM784" s="24"/>
      <c r="BL784" s="22"/>
      <c r="BP784" s="48"/>
      <c r="BQ784" s="48"/>
      <c r="CC784" s="2"/>
    </row>
    <row r="785" spans="1:81" ht="12.75">
      <c r="A785" s="18"/>
      <c r="E785" s="13"/>
      <c r="F785" s="36"/>
      <c r="G785" s="2"/>
      <c r="K785" s="7"/>
      <c r="M785" s="2"/>
      <c r="W785" s="48"/>
      <c r="X785" s="48"/>
      <c r="AD785" s="48"/>
      <c r="AL785" s="7"/>
      <c r="AM785" s="24"/>
      <c r="BI785" s="37"/>
      <c r="BL785" s="22"/>
      <c r="BP785" s="48"/>
      <c r="BQ785" s="48"/>
      <c r="CB785" s="15"/>
      <c r="CC785" s="2"/>
    </row>
    <row r="786" spans="1:81" ht="12.75">
      <c r="A786" s="18"/>
      <c r="E786" s="13"/>
      <c r="F786" s="36"/>
      <c r="G786" s="2"/>
      <c r="K786" s="7"/>
      <c r="M786" s="2"/>
      <c r="W786" s="48"/>
      <c r="X786" s="48"/>
      <c r="AD786" s="48"/>
      <c r="AL786" s="7"/>
      <c r="AM786" s="24"/>
      <c r="AS786" s="7"/>
      <c r="BI786" s="37"/>
      <c r="BL786" s="22"/>
      <c r="BP786" s="48"/>
      <c r="BQ786" s="48"/>
      <c r="CB786" s="15"/>
      <c r="CC786" s="2"/>
    </row>
    <row r="787" spans="1:81" ht="12.75">
      <c r="A787" s="18"/>
      <c r="E787" s="13"/>
      <c r="F787" s="36"/>
      <c r="G787" s="2"/>
      <c r="M787" s="2"/>
      <c r="W787" s="48"/>
      <c r="AM787" s="24"/>
      <c r="BL787" s="22"/>
      <c r="BP787" s="48"/>
      <c r="BQ787" s="48"/>
      <c r="CB787" s="15"/>
      <c r="CC787" s="2"/>
    </row>
    <row r="788" spans="1:81" ht="12.75">
      <c r="A788" s="18"/>
      <c r="E788" s="13"/>
      <c r="F788" s="36"/>
      <c r="G788" s="2"/>
      <c r="K788" s="7"/>
      <c r="M788" s="2"/>
      <c r="W788" s="48"/>
      <c r="X788" s="48"/>
      <c r="AD788" s="48"/>
      <c r="AL788" s="7"/>
      <c r="AW788" s="7"/>
      <c r="BI788" s="37"/>
      <c r="BL788" s="22"/>
      <c r="BP788" s="48"/>
      <c r="BQ788" s="48"/>
      <c r="CB788" s="15"/>
      <c r="CC788" s="2"/>
    </row>
    <row r="789" spans="1:81" ht="12.75">
      <c r="A789" s="18"/>
      <c r="E789" s="13"/>
      <c r="F789" s="36"/>
      <c r="G789" s="2"/>
      <c r="K789" s="7"/>
      <c r="M789" s="2"/>
      <c r="W789" s="48"/>
      <c r="X789" s="48"/>
      <c r="AD789" s="48"/>
      <c r="AL789" s="7"/>
      <c r="AX789" s="7"/>
      <c r="BI789" s="37"/>
      <c r="BL789" s="22"/>
      <c r="BP789" s="48"/>
      <c r="BQ789" s="48"/>
      <c r="CB789" s="15"/>
      <c r="CC789" s="2"/>
    </row>
    <row r="790" spans="1:81" ht="12.75">
      <c r="A790" s="18"/>
      <c r="E790" s="13"/>
      <c r="F790" s="36"/>
      <c r="G790" s="2"/>
      <c r="K790" s="7"/>
      <c r="M790" s="2"/>
      <c r="W790" s="48"/>
      <c r="X790" s="48"/>
      <c r="AD790" s="48"/>
      <c r="AL790" s="7"/>
      <c r="AU790" s="7"/>
      <c r="BI790" s="37"/>
      <c r="BL790" s="22"/>
      <c r="BP790" s="48"/>
      <c r="BQ790" s="48"/>
      <c r="CB790" s="15"/>
      <c r="CC790" s="2"/>
    </row>
    <row r="791" spans="1:81" ht="12.75">
      <c r="A791" s="18"/>
      <c r="E791" s="13"/>
      <c r="F791" s="36"/>
      <c r="G791" s="2"/>
      <c r="K791" s="7"/>
      <c r="M791" s="2"/>
      <c r="W791" s="48"/>
      <c r="X791" s="48"/>
      <c r="AD791" s="48"/>
      <c r="AL791" s="7"/>
      <c r="AZ791" s="7"/>
      <c r="BI791" s="37"/>
      <c r="BL791" s="22"/>
      <c r="BP791" s="48"/>
      <c r="BQ791" s="48"/>
      <c r="CB791" s="15"/>
      <c r="CC791" s="2"/>
    </row>
    <row r="792" spans="1:81" ht="12.75">
      <c r="A792" s="18"/>
      <c r="E792" s="13"/>
      <c r="F792" s="36"/>
      <c r="G792" s="2"/>
      <c r="K792" s="7"/>
      <c r="M792" s="2"/>
      <c r="W792" s="48"/>
      <c r="X792" s="48"/>
      <c r="AD792" s="48"/>
      <c r="AL792" s="7"/>
      <c r="BC792" s="7"/>
      <c r="BI792" s="37"/>
      <c r="BL792" s="22"/>
      <c r="BP792" s="48"/>
      <c r="BQ792" s="48"/>
      <c r="CB792" s="15"/>
      <c r="CC792" s="2"/>
    </row>
    <row r="793" spans="1:81" ht="12.75">
      <c r="A793" s="18"/>
      <c r="E793" s="13"/>
      <c r="F793" s="36"/>
      <c r="G793" s="2"/>
      <c r="K793" s="7"/>
      <c r="M793" s="2"/>
      <c r="W793" s="48"/>
      <c r="X793" s="48"/>
      <c r="AD793" s="48"/>
      <c r="AL793" s="7"/>
      <c r="BC793" s="7"/>
      <c r="BI793" s="37"/>
      <c r="BL793" s="22"/>
      <c r="BP793" s="48"/>
      <c r="BQ793" s="48"/>
      <c r="CB793" s="15"/>
      <c r="CC793" s="2"/>
    </row>
    <row r="794" spans="1:81" ht="12.75">
      <c r="A794" s="18"/>
      <c r="E794" s="13"/>
      <c r="F794" s="36"/>
      <c r="G794" s="2"/>
      <c r="K794" s="7"/>
      <c r="M794" s="2"/>
      <c r="W794" s="48"/>
      <c r="X794" s="48"/>
      <c r="AD794" s="48"/>
      <c r="AL794" s="7"/>
      <c r="BC794" s="7"/>
      <c r="BI794" s="37"/>
      <c r="BL794" s="22"/>
      <c r="BP794" s="48"/>
      <c r="BQ794" s="48"/>
      <c r="CB794" s="15"/>
      <c r="CC794" s="2"/>
    </row>
    <row r="795" spans="1:81" ht="12.75">
      <c r="A795" s="18"/>
      <c r="E795" s="13"/>
      <c r="F795" s="36"/>
      <c r="G795" s="2"/>
      <c r="K795" s="7"/>
      <c r="M795" s="2"/>
      <c r="W795" s="48"/>
      <c r="X795" s="48"/>
      <c r="AD795" s="48"/>
      <c r="AL795" s="7"/>
      <c r="BC795" s="7"/>
      <c r="BI795" s="37"/>
      <c r="BL795" s="22"/>
      <c r="BP795" s="48"/>
      <c r="BQ795" s="48"/>
      <c r="CB795" s="15"/>
      <c r="CC795" s="2"/>
    </row>
    <row r="796" spans="1:81" ht="12.75">
      <c r="A796" s="18"/>
      <c r="E796" s="13"/>
      <c r="F796" s="36"/>
      <c r="G796" s="2"/>
      <c r="M796" s="2"/>
      <c r="BL796" s="22"/>
      <c r="BP796" s="48"/>
      <c r="BQ796" s="48"/>
      <c r="CC796" s="2"/>
    </row>
    <row r="797" spans="1:81" ht="12.75">
      <c r="A797" s="18"/>
      <c r="E797" s="13"/>
      <c r="F797" s="36"/>
      <c r="G797" s="2"/>
      <c r="K797" s="7"/>
      <c r="M797" s="2"/>
      <c r="W797" s="48"/>
      <c r="X797" s="48"/>
      <c r="AD797" s="48"/>
      <c r="AL797" s="7"/>
      <c r="AM797" s="24"/>
      <c r="BA797" s="7"/>
      <c r="BI797" s="37"/>
      <c r="BL797" s="22"/>
      <c r="BP797" s="48"/>
      <c r="BQ797" s="48"/>
      <c r="CB797" s="15"/>
      <c r="CC797" s="2"/>
    </row>
    <row r="798" spans="1:81" ht="12.75">
      <c r="A798" s="18"/>
      <c r="E798" s="13"/>
      <c r="F798" s="36"/>
      <c r="G798" s="2"/>
      <c r="K798" s="7"/>
      <c r="M798" s="2"/>
      <c r="W798" s="48"/>
      <c r="X798" s="48"/>
      <c r="AD798" s="48"/>
      <c r="AL798" s="7"/>
      <c r="AM798" s="24"/>
      <c r="BC798" s="7"/>
      <c r="BI798" s="37"/>
      <c r="BL798" s="22"/>
      <c r="BP798" s="48"/>
      <c r="BQ798" s="48"/>
      <c r="CB798" s="15"/>
      <c r="CC798" s="2"/>
    </row>
    <row r="799" spans="1:81" ht="12.75">
      <c r="A799" s="18"/>
      <c r="E799" s="13"/>
      <c r="F799" s="36"/>
      <c r="G799" s="2"/>
      <c r="K799" s="7"/>
      <c r="M799" s="2"/>
      <c r="W799" s="48"/>
      <c r="X799" s="48"/>
      <c r="AD799" s="48"/>
      <c r="AL799" s="7"/>
      <c r="AM799" s="24"/>
      <c r="BC799" s="7"/>
      <c r="BI799" s="37"/>
      <c r="BL799" s="22"/>
      <c r="BP799" s="48"/>
      <c r="BQ799" s="48"/>
      <c r="CB799" s="15"/>
      <c r="CC799" s="2"/>
    </row>
    <row r="800" spans="1:81" ht="12.75">
      <c r="A800" s="18"/>
      <c r="E800" s="13"/>
      <c r="F800" s="36"/>
      <c r="G800" s="2"/>
      <c r="K800" s="7"/>
      <c r="M800" s="2"/>
      <c r="W800" s="48"/>
      <c r="X800" s="48"/>
      <c r="AD800" s="48"/>
      <c r="AL800" s="7"/>
      <c r="AM800" s="38"/>
      <c r="AN800" s="38"/>
      <c r="AO800" s="38"/>
      <c r="AP800" s="38"/>
      <c r="AQ800" s="38"/>
      <c r="AR800" s="38"/>
      <c r="BI800" s="37"/>
      <c r="BL800" s="22"/>
      <c r="BP800" s="48"/>
      <c r="BQ800" s="48"/>
      <c r="CB800" s="15"/>
      <c r="CC800" s="2"/>
    </row>
    <row r="801" spans="1:81" ht="12.75">
      <c r="A801" s="18"/>
      <c r="E801" s="13"/>
      <c r="F801" s="36"/>
      <c r="G801" s="2"/>
      <c r="K801" s="7"/>
      <c r="M801" s="2"/>
      <c r="W801" s="48"/>
      <c r="X801" s="48"/>
      <c r="AD801" s="48"/>
      <c r="AL801" s="7"/>
      <c r="AM801" s="38"/>
      <c r="AN801" s="38"/>
      <c r="AO801" s="38"/>
      <c r="AP801" s="38"/>
      <c r="AQ801" s="38"/>
      <c r="AR801" s="38"/>
      <c r="BB801" s="7"/>
      <c r="BI801" s="37"/>
      <c r="BL801" s="22"/>
      <c r="BP801" s="48"/>
      <c r="BQ801" s="48"/>
      <c r="CB801" s="15"/>
      <c r="CC801" s="2"/>
    </row>
    <row r="802" spans="1:81" ht="12.75">
      <c r="A802" s="18"/>
      <c r="E802" s="13"/>
      <c r="F802" s="36"/>
      <c r="G802" s="2"/>
      <c r="K802" s="7"/>
      <c r="M802" s="2"/>
      <c r="W802" s="48"/>
      <c r="X802" s="48"/>
      <c r="AD802" s="48"/>
      <c r="AL802" s="7"/>
      <c r="AM802" s="38"/>
      <c r="AN802" s="38"/>
      <c r="AO802" s="38"/>
      <c r="AP802" s="38"/>
      <c r="AQ802" s="38"/>
      <c r="AR802" s="38"/>
      <c r="BB802" s="7"/>
      <c r="BI802" s="37"/>
      <c r="BL802" s="22"/>
      <c r="BP802" s="48"/>
      <c r="BQ802" s="48"/>
      <c r="CB802" s="15"/>
      <c r="CC802" s="2"/>
    </row>
    <row r="803" spans="1:81" ht="12.75">
      <c r="A803" s="18"/>
      <c r="E803" s="13"/>
      <c r="F803" s="36"/>
      <c r="G803" s="2"/>
      <c r="K803" s="7"/>
      <c r="M803" s="2"/>
      <c r="W803" s="48"/>
      <c r="X803" s="48"/>
      <c r="AD803" s="48"/>
      <c r="AL803" s="7"/>
      <c r="AM803" s="38"/>
      <c r="AN803" s="38"/>
      <c r="AO803" s="38"/>
      <c r="AP803" s="38"/>
      <c r="AQ803" s="38"/>
      <c r="AR803" s="38"/>
      <c r="BB803" s="7"/>
      <c r="BI803" s="37"/>
      <c r="BL803" s="22"/>
      <c r="BP803" s="48"/>
      <c r="BQ803" s="48"/>
      <c r="CB803" s="15"/>
      <c r="CC803" s="2"/>
    </row>
    <row r="804" spans="23:81" ht="12.75">
      <c r="W804" s="48"/>
      <c r="X804" s="48"/>
      <c r="AD804" s="48"/>
      <c r="BL804" s="22"/>
      <c r="CC804" s="17"/>
    </row>
    <row r="805" spans="1:81" ht="12.75">
      <c r="A805" s="18"/>
      <c r="E805" s="13"/>
      <c r="F805" s="36"/>
      <c r="G805" s="2"/>
      <c r="K805" s="7"/>
      <c r="M805" s="2"/>
      <c r="W805" s="48"/>
      <c r="X805" s="48"/>
      <c r="AD805" s="48"/>
      <c r="AL805" s="7"/>
      <c r="AW805" s="7"/>
      <c r="BI805" s="37"/>
      <c r="BL805" s="22"/>
      <c r="BP805" s="48"/>
      <c r="BQ805" s="48"/>
      <c r="CB805" s="15"/>
      <c r="CC805" s="2"/>
    </row>
    <row r="806" spans="1:81" ht="12.75">
      <c r="A806" s="18"/>
      <c r="E806" s="13"/>
      <c r="F806" s="36"/>
      <c r="G806" s="2"/>
      <c r="K806" s="7"/>
      <c r="M806" s="2"/>
      <c r="W806" s="48"/>
      <c r="X806" s="48"/>
      <c r="AD806" s="48"/>
      <c r="AL806" s="7"/>
      <c r="AX806" s="7"/>
      <c r="BI806" s="37"/>
      <c r="BL806" s="22"/>
      <c r="BP806" s="48"/>
      <c r="BQ806" s="48"/>
      <c r="CB806" s="15"/>
      <c r="CC806" s="2"/>
    </row>
    <row r="807" spans="1:81" ht="12.75">
      <c r="A807" s="18"/>
      <c r="E807" s="13"/>
      <c r="F807" s="36"/>
      <c r="G807" s="2"/>
      <c r="K807" s="7"/>
      <c r="M807" s="2"/>
      <c r="W807" s="48"/>
      <c r="X807" s="48"/>
      <c r="AD807" s="48"/>
      <c r="AL807" s="7"/>
      <c r="BC807" s="7"/>
      <c r="BI807" s="37"/>
      <c r="BL807" s="22"/>
      <c r="BP807" s="48"/>
      <c r="BQ807" s="48"/>
      <c r="CB807" s="15"/>
      <c r="CC807" s="2"/>
    </row>
    <row r="808" spans="1:81" ht="12.75">
      <c r="A808" s="18"/>
      <c r="E808" s="13"/>
      <c r="F808" s="36"/>
      <c r="G808" s="2"/>
      <c r="K808" s="7"/>
      <c r="M808" s="2"/>
      <c r="W808" s="48"/>
      <c r="X808" s="48"/>
      <c r="AD808" s="48"/>
      <c r="AL808" s="7"/>
      <c r="AZ808" s="7"/>
      <c r="BI808" s="37"/>
      <c r="BL808" s="22"/>
      <c r="BP808" s="48"/>
      <c r="BQ808" s="48"/>
      <c r="CB808" s="15"/>
      <c r="CC808" s="2"/>
    </row>
    <row r="809" spans="1:81" ht="12.75">
      <c r="A809" s="18"/>
      <c r="E809" s="13"/>
      <c r="F809" s="36"/>
      <c r="G809" s="2"/>
      <c r="K809" s="7"/>
      <c r="M809" s="2"/>
      <c r="W809" s="48"/>
      <c r="X809" s="48"/>
      <c r="AD809" s="48"/>
      <c r="AL809" s="7"/>
      <c r="BC809" s="7"/>
      <c r="BI809" s="37"/>
      <c r="BL809" s="22"/>
      <c r="BP809" s="48"/>
      <c r="BQ809" s="48"/>
      <c r="CB809" s="15"/>
      <c r="CC809" s="2"/>
    </row>
    <row r="810" spans="1:81" ht="12.75">
      <c r="A810" s="18"/>
      <c r="E810" s="13"/>
      <c r="F810" s="36"/>
      <c r="G810" s="2"/>
      <c r="K810" s="7"/>
      <c r="M810" s="2"/>
      <c r="W810" s="48"/>
      <c r="X810" s="48"/>
      <c r="AD810" s="48"/>
      <c r="AL810" s="7"/>
      <c r="BC810" s="7"/>
      <c r="BI810" s="37"/>
      <c r="BL810" s="22"/>
      <c r="BP810" s="48"/>
      <c r="BQ810" s="48"/>
      <c r="CB810" s="15"/>
      <c r="CC810" s="2"/>
    </row>
    <row r="811" spans="1:81" ht="12.75">
      <c r="A811" s="18"/>
      <c r="E811" s="13"/>
      <c r="F811" s="36"/>
      <c r="G811" s="2"/>
      <c r="K811" s="7"/>
      <c r="M811" s="2"/>
      <c r="W811" s="48"/>
      <c r="X811" s="48"/>
      <c r="AD811" s="48"/>
      <c r="AL811" s="7"/>
      <c r="BC811" s="7"/>
      <c r="BI811" s="37"/>
      <c r="BL811" s="22"/>
      <c r="BP811" s="48"/>
      <c r="BQ811" s="48"/>
      <c r="CB811" s="15"/>
      <c r="CC811" s="2"/>
    </row>
    <row r="812" spans="5:81" ht="12.75">
      <c r="E812" s="13"/>
      <c r="F812" s="36"/>
      <c r="G812" s="2"/>
      <c r="M812" s="2"/>
      <c r="BL812" s="22"/>
      <c r="CB812" s="15"/>
      <c r="CC812" s="2"/>
    </row>
    <row r="813" spans="1:81" ht="12.75">
      <c r="A813" s="18"/>
      <c r="E813" s="13"/>
      <c r="F813" s="36"/>
      <c r="G813" s="2"/>
      <c r="K813" s="7"/>
      <c r="M813" s="2"/>
      <c r="W813" s="48"/>
      <c r="X813" s="48"/>
      <c r="AD813" s="48"/>
      <c r="AL813" s="7"/>
      <c r="AM813" s="38"/>
      <c r="AN813" s="38"/>
      <c r="AO813" s="38"/>
      <c r="AP813" s="38"/>
      <c r="AQ813" s="38"/>
      <c r="AR813" s="38"/>
      <c r="AS813" s="7"/>
      <c r="BI813" s="37"/>
      <c r="BL813" s="22"/>
      <c r="BP813" s="48"/>
      <c r="BQ813" s="48"/>
      <c r="CB813" s="15"/>
      <c r="CC813" s="2"/>
    </row>
    <row r="814" spans="1:81" ht="12.75">
      <c r="A814" s="18"/>
      <c r="E814" s="13"/>
      <c r="F814" s="36"/>
      <c r="G814" s="2"/>
      <c r="K814" s="7"/>
      <c r="M814" s="2"/>
      <c r="W814" s="48"/>
      <c r="X814" s="48"/>
      <c r="AD814" s="48"/>
      <c r="AL814" s="7"/>
      <c r="AM814" s="38"/>
      <c r="AN814" s="38"/>
      <c r="AO814" s="38"/>
      <c r="AP814" s="38"/>
      <c r="AQ814" s="38"/>
      <c r="AR814" s="38"/>
      <c r="AS814" s="7"/>
      <c r="BI814" s="37"/>
      <c r="BL814" s="22"/>
      <c r="BP814" s="48"/>
      <c r="BQ814" s="48"/>
      <c r="CB814" s="15"/>
      <c r="CC814" s="2"/>
    </row>
    <row r="815" spans="1:81" ht="12.75">
      <c r="A815" s="18"/>
      <c r="E815" s="13"/>
      <c r="F815" s="36"/>
      <c r="G815" s="2"/>
      <c r="K815" s="7"/>
      <c r="M815" s="2"/>
      <c r="W815" s="48"/>
      <c r="X815" s="48"/>
      <c r="AD815" s="48"/>
      <c r="AL815" s="7"/>
      <c r="AM815" s="38"/>
      <c r="AN815" s="38"/>
      <c r="AO815" s="38"/>
      <c r="AP815" s="38"/>
      <c r="AQ815" s="38"/>
      <c r="AR815" s="38"/>
      <c r="BI815" s="37"/>
      <c r="BL815" s="22"/>
      <c r="BP815" s="48"/>
      <c r="BQ815" s="48"/>
      <c r="CB815" s="15"/>
      <c r="CC815" s="2"/>
    </row>
    <row r="816" spans="1:81" ht="12.75">
      <c r="A816" s="18"/>
      <c r="E816" s="13"/>
      <c r="F816" s="36"/>
      <c r="G816" s="2"/>
      <c r="K816" s="7"/>
      <c r="M816" s="2"/>
      <c r="W816" s="48"/>
      <c r="X816" s="48"/>
      <c r="AD816" s="48"/>
      <c r="AL816" s="7"/>
      <c r="AM816" s="38"/>
      <c r="AN816" s="38"/>
      <c r="AO816" s="38"/>
      <c r="AP816" s="38"/>
      <c r="AQ816" s="38"/>
      <c r="AR816" s="38"/>
      <c r="AW816" s="7"/>
      <c r="BI816" s="37"/>
      <c r="BL816" s="22"/>
      <c r="BP816" s="48"/>
      <c r="BQ816" s="48"/>
      <c r="CB816" s="15"/>
      <c r="CC816" s="2"/>
    </row>
    <row r="817" spans="1:81" ht="12.75">
      <c r="A817" s="18"/>
      <c r="E817" s="13"/>
      <c r="F817" s="36"/>
      <c r="G817" s="2"/>
      <c r="K817" s="7"/>
      <c r="M817" s="2"/>
      <c r="W817" s="48"/>
      <c r="X817" s="48"/>
      <c r="AD817" s="48"/>
      <c r="AL817" s="7"/>
      <c r="AM817" s="38"/>
      <c r="AN817" s="38"/>
      <c r="AO817" s="38"/>
      <c r="AP817" s="38"/>
      <c r="AQ817" s="38"/>
      <c r="AR817" s="38"/>
      <c r="AX817" s="7"/>
      <c r="BI817" s="37"/>
      <c r="BL817" s="22"/>
      <c r="BP817" s="48"/>
      <c r="BQ817" s="48"/>
      <c r="CB817" s="15"/>
      <c r="CC817" s="2"/>
    </row>
    <row r="818" spans="1:81" ht="12.75">
      <c r="A818" s="18"/>
      <c r="E818" s="13"/>
      <c r="F818" s="36"/>
      <c r="G818" s="2"/>
      <c r="K818" s="7"/>
      <c r="M818" s="2"/>
      <c r="W818" s="48"/>
      <c r="X818" s="48"/>
      <c r="AD818" s="48"/>
      <c r="AL818" s="7"/>
      <c r="AM818" s="38"/>
      <c r="AN818" s="38"/>
      <c r="AO818" s="38"/>
      <c r="AP818" s="38"/>
      <c r="AQ818" s="38"/>
      <c r="AR818" s="38"/>
      <c r="AU818" s="7"/>
      <c r="BB818" s="7"/>
      <c r="BI818" s="37"/>
      <c r="BL818" s="22"/>
      <c r="BP818" s="48"/>
      <c r="BQ818" s="48"/>
      <c r="CB818" s="15"/>
      <c r="CC818" s="2"/>
    </row>
    <row r="819" spans="1:81" ht="12.75">
      <c r="A819" s="18"/>
      <c r="E819" s="13"/>
      <c r="F819" s="36"/>
      <c r="G819" s="2"/>
      <c r="K819" s="7"/>
      <c r="M819" s="2"/>
      <c r="W819" s="48"/>
      <c r="X819" s="48"/>
      <c r="AD819" s="48"/>
      <c r="AL819" s="7"/>
      <c r="AM819" s="38"/>
      <c r="AN819" s="38"/>
      <c r="AO819" s="38"/>
      <c r="AP819" s="38"/>
      <c r="AQ819" s="38"/>
      <c r="AR819" s="38"/>
      <c r="AZ819" s="7"/>
      <c r="BI819" s="37"/>
      <c r="BL819" s="22"/>
      <c r="BP819" s="48"/>
      <c r="BQ819" s="48"/>
      <c r="CB819" s="15"/>
      <c r="CC819" s="2"/>
    </row>
    <row r="820" spans="1:81" ht="12.75">
      <c r="A820" s="18"/>
      <c r="E820" s="13"/>
      <c r="F820" s="36"/>
      <c r="G820" s="2"/>
      <c r="K820" s="7"/>
      <c r="M820" s="2"/>
      <c r="W820" s="48"/>
      <c r="X820" s="48"/>
      <c r="AD820" s="48"/>
      <c r="AL820" s="7"/>
      <c r="AM820" s="38"/>
      <c r="AN820" s="38"/>
      <c r="AO820" s="38"/>
      <c r="AP820" s="38"/>
      <c r="AQ820" s="38"/>
      <c r="AR820" s="38"/>
      <c r="BC820" s="7"/>
      <c r="BI820" s="37"/>
      <c r="BL820" s="22"/>
      <c r="BP820" s="48"/>
      <c r="BQ820" s="48"/>
      <c r="CB820" s="15"/>
      <c r="CC820" s="2"/>
    </row>
    <row r="821" spans="1:81" ht="12.75">
      <c r="A821" s="18"/>
      <c r="E821" s="13"/>
      <c r="F821" s="36"/>
      <c r="G821" s="2"/>
      <c r="K821" s="7"/>
      <c r="M821" s="2"/>
      <c r="W821" s="48"/>
      <c r="X821" s="48"/>
      <c r="AD821" s="48"/>
      <c r="AL821" s="7"/>
      <c r="AM821" s="38"/>
      <c r="AN821" s="38"/>
      <c r="AO821" s="38"/>
      <c r="AP821" s="38"/>
      <c r="AQ821" s="38"/>
      <c r="AR821" s="38"/>
      <c r="BC821" s="7"/>
      <c r="BI821" s="37"/>
      <c r="BL821" s="22"/>
      <c r="BP821" s="48"/>
      <c r="BQ821" s="48"/>
      <c r="CB821" s="15"/>
      <c r="CC821" s="2"/>
    </row>
    <row r="822" spans="1:81" ht="12.75">
      <c r="A822" s="18"/>
      <c r="E822" s="13"/>
      <c r="F822" s="36"/>
      <c r="G822" s="2"/>
      <c r="M822" s="2"/>
      <c r="W822" s="48"/>
      <c r="X822" s="48"/>
      <c r="AM822" s="38"/>
      <c r="AN822" s="38"/>
      <c r="AO822" s="38"/>
      <c r="AP822" s="38"/>
      <c r="AQ822" s="38"/>
      <c r="AR822" s="38"/>
      <c r="BL822" s="22"/>
      <c r="CC822" s="2"/>
    </row>
    <row r="823" spans="1:81" ht="12.75">
      <c r="A823" s="18"/>
      <c r="E823" s="13"/>
      <c r="F823" s="36"/>
      <c r="G823" s="2"/>
      <c r="K823" s="7"/>
      <c r="M823" s="2"/>
      <c r="W823" s="48"/>
      <c r="X823" s="48"/>
      <c r="AD823" s="48"/>
      <c r="AL823" s="7"/>
      <c r="BC823" s="7"/>
      <c r="BI823" s="37"/>
      <c r="BL823" s="22"/>
      <c r="BP823" s="48"/>
      <c r="BQ823" s="48"/>
      <c r="CB823" s="15"/>
      <c r="CC823" s="2"/>
    </row>
    <row r="824" spans="1:81" ht="12.75">
      <c r="A824" s="18"/>
      <c r="E824" s="13"/>
      <c r="F824" s="36"/>
      <c r="G824" s="2"/>
      <c r="K824" s="7"/>
      <c r="M824" s="2"/>
      <c r="W824" s="48"/>
      <c r="X824" s="48"/>
      <c r="AD824" s="48"/>
      <c r="AL824" s="7"/>
      <c r="BC824" s="7"/>
      <c r="BI824" s="37"/>
      <c r="BL824" s="22"/>
      <c r="BP824" s="48"/>
      <c r="BQ824" s="48"/>
      <c r="CB824" s="15"/>
      <c r="CC824" s="2"/>
    </row>
    <row r="825" spans="1:81" ht="12.75">
      <c r="A825" s="18"/>
      <c r="E825" s="13"/>
      <c r="F825" s="36"/>
      <c r="G825" s="2"/>
      <c r="K825" s="7"/>
      <c r="M825" s="2"/>
      <c r="W825" s="48"/>
      <c r="X825" s="48"/>
      <c r="AD825" s="48"/>
      <c r="AL825" s="7"/>
      <c r="BA825" s="7"/>
      <c r="BI825" s="37"/>
      <c r="BL825" s="22"/>
      <c r="BP825" s="48"/>
      <c r="BQ825" s="48"/>
      <c r="CB825" s="15"/>
      <c r="CC825" s="2"/>
    </row>
    <row r="826" spans="1:81" ht="12.75">
      <c r="A826" s="18"/>
      <c r="E826" s="13"/>
      <c r="F826" s="36"/>
      <c r="G826" s="2"/>
      <c r="K826" s="7"/>
      <c r="M826" s="2"/>
      <c r="W826" s="48"/>
      <c r="X826" s="48"/>
      <c r="AD826" s="48"/>
      <c r="AL826" s="7"/>
      <c r="BB826" s="7"/>
      <c r="BI826" s="37"/>
      <c r="BL826" s="22"/>
      <c r="BP826" s="48"/>
      <c r="BQ826" s="48"/>
      <c r="CB826" s="15"/>
      <c r="CC826" s="2"/>
    </row>
    <row r="827" spans="1:81" ht="12.75">
      <c r="A827" s="18"/>
      <c r="E827" s="13"/>
      <c r="F827" s="36"/>
      <c r="G827" s="2"/>
      <c r="K827" s="7"/>
      <c r="M827" s="2"/>
      <c r="W827" s="48"/>
      <c r="X827" s="48"/>
      <c r="AD827" s="48"/>
      <c r="AL827" s="7"/>
      <c r="BB827" s="7"/>
      <c r="BI827" s="37"/>
      <c r="BL827" s="22"/>
      <c r="BP827" s="48"/>
      <c r="BQ827" s="48"/>
      <c r="CB827" s="15"/>
      <c r="CC827" s="2"/>
    </row>
    <row r="828" spans="1:81" ht="12.75">
      <c r="A828" s="18"/>
      <c r="E828" s="13"/>
      <c r="F828" s="36"/>
      <c r="G828" s="2"/>
      <c r="K828" s="7"/>
      <c r="M828" s="2"/>
      <c r="W828" s="48"/>
      <c r="X828" s="48"/>
      <c r="AD828" s="48"/>
      <c r="AL828" s="7"/>
      <c r="BB828" s="7"/>
      <c r="BI828" s="37"/>
      <c r="BL828" s="22"/>
      <c r="BP828" s="48"/>
      <c r="BQ828" s="48"/>
      <c r="CB828" s="15"/>
      <c r="CC828" s="2"/>
    </row>
    <row r="829" spans="1:81" ht="12.75">
      <c r="A829" s="18"/>
      <c r="E829" s="13"/>
      <c r="F829" s="36"/>
      <c r="G829" s="2"/>
      <c r="M829" s="2"/>
      <c r="BL829" s="22"/>
      <c r="BP829" s="48"/>
      <c r="BQ829" s="48"/>
      <c r="CC829" s="2"/>
    </row>
    <row r="830" spans="1:81" ht="12.75">
      <c r="A830" s="18"/>
      <c r="E830" s="13"/>
      <c r="F830" s="36"/>
      <c r="G830" s="2"/>
      <c r="K830" s="7"/>
      <c r="M830" s="2"/>
      <c r="W830" s="48"/>
      <c r="X830" s="48"/>
      <c r="AD830" s="48"/>
      <c r="AL830" s="7"/>
      <c r="AM830" s="38"/>
      <c r="AN830" s="38"/>
      <c r="AO830" s="38"/>
      <c r="AP830" s="38"/>
      <c r="AQ830" s="38"/>
      <c r="AR830" s="38"/>
      <c r="AW830" s="7"/>
      <c r="BI830" s="37"/>
      <c r="BL830" s="22"/>
      <c r="BP830" s="48"/>
      <c r="BQ830" s="48"/>
      <c r="CB830" s="15"/>
      <c r="CC830" s="2"/>
    </row>
    <row r="831" spans="1:81" ht="12.75">
      <c r="A831" s="18"/>
      <c r="E831" s="13"/>
      <c r="F831" s="36"/>
      <c r="G831" s="2"/>
      <c r="K831" s="7"/>
      <c r="M831" s="2"/>
      <c r="W831" s="48"/>
      <c r="X831" s="48"/>
      <c r="AD831" s="48"/>
      <c r="AL831" s="7"/>
      <c r="AM831" s="38"/>
      <c r="AN831" s="38"/>
      <c r="AO831" s="38"/>
      <c r="AP831" s="38"/>
      <c r="AQ831" s="38"/>
      <c r="AR831" s="38"/>
      <c r="AX831" s="7"/>
      <c r="BI831" s="37"/>
      <c r="BL831" s="22"/>
      <c r="BP831" s="48"/>
      <c r="BQ831" s="48"/>
      <c r="CB831" s="15"/>
      <c r="CC831" s="2"/>
    </row>
    <row r="832" spans="1:81" ht="12.75">
      <c r="A832" s="18"/>
      <c r="E832" s="13"/>
      <c r="F832" s="36"/>
      <c r="G832" s="2"/>
      <c r="K832" s="7"/>
      <c r="M832" s="2"/>
      <c r="W832" s="48"/>
      <c r="X832" s="48"/>
      <c r="AD832" s="48"/>
      <c r="AL832" s="7"/>
      <c r="AM832" s="38"/>
      <c r="AN832" s="38"/>
      <c r="AO832" s="38"/>
      <c r="AP832" s="38"/>
      <c r="AQ832" s="38"/>
      <c r="AR832" s="38"/>
      <c r="BC832" s="7"/>
      <c r="BI832" s="37"/>
      <c r="BL832" s="22"/>
      <c r="BP832" s="48"/>
      <c r="BQ832" s="48"/>
      <c r="CB832" s="15"/>
      <c r="CC832" s="2"/>
    </row>
    <row r="833" spans="1:81" ht="12.75">
      <c r="A833" s="18"/>
      <c r="E833" s="13"/>
      <c r="F833" s="36"/>
      <c r="G833" s="2"/>
      <c r="K833" s="7"/>
      <c r="M833" s="2"/>
      <c r="W833" s="48"/>
      <c r="X833" s="48"/>
      <c r="AD833" s="48"/>
      <c r="AL833" s="7"/>
      <c r="AM833" s="38"/>
      <c r="AN833" s="38"/>
      <c r="AO833" s="38"/>
      <c r="AP833" s="38"/>
      <c r="AQ833" s="38"/>
      <c r="AR833" s="38"/>
      <c r="AZ833" s="7"/>
      <c r="BI833" s="37"/>
      <c r="BL833" s="22"/>
      <c r="BP833" s="48"/>
      <c r="BQ833" s="48"/>
      <c r="CB833" s="15"/>
      <c r="CC833" s="2"/>
    </row>
    <row r="834" spans="1:81" ht="12.75">
      <c r="A834" s="18"/>
      <c r="E834" s="13"/>
      <c r="F834" s="36"/>
      <c r="G834" s="2"/>
      <c r="K834" s="7"/>
      <c r="M834" s="2"/>
      <c r="W834" s="48"/>
      <c r="X834" s="48"/>
      <c r="AD834" s="48"/>
      <c r="AL834" s="7"/>
      <c r="AM834" s="38"/>
      <c r="AN834" s="38"/>
      <c r="AO834" s="38"/>
      <c r="AP834" s="38"/>
      <c r="AQ834" s="38"/>
      <c r="AR834" s="38"/>
      <c r="BC834" s="7"/>
      <c r="BI834" s="37"/>
      <c r="BL834" s="22"/>
      <c r="BP834" s="48"/>
      <c r="BQ834" s="48"/>
      <c r="CB834" s="15"/>
      <c r="CC834" s="2"/>
    </row>
    <row r="835" spans="1:81" ht="12.75">
      <c r="A835" s="18"/>
      <c r="E835" s="13"/>
      <c r="F835" s="36"/>
      <c r="G835" s="2"/>
      <c r="K835" s="7"/>
      <c r="M835" s="2"/>
      <c r="W835" s="48"/>
      <c r="X835" s="48"/>
      <c r="AD835" s="48"/>
      <c r="AL835" s="7"/>
      <c r="AM835" s="38"/>
      <c r="AN835" s="38"/>
      <c r="AO835" s="38"/>
      <c r="AP835" s="38"/>
      <c r="AQ835" s="38"/>
      <c r="AR835" s="38"/>
      <c r="BC835" s="7"/>
      <c r="BI835" s="37"/>
      <c r="BL835" s="22"/>
      <c r="BP835" s="48"/>
      <c r="BQ835" s="48"/>
      <c r="CB835" s="15"/>
      <c r="CC835" s="2"/>
    </row>
    <row r="836" spans="1:81" ht="12.75">
      <c r="A836" s="18"/>
      <c r="E836" s="13"/>
      <c r="F836" s="36"/>
      <c r="G836" s="2"/>
      <c r="M836" s="2"/>
      <c r="W836" s="48"/>
      <c r="X836" s="48"/>
      <c r="AD836" s="48"/>
      <c r="AM836" s="38"/>
      <c r="AN836" s="38"/>
      <c r="AO836" s="38"/>
      <c r="AP836" s="38"/>
      <c r="AQ836" s="38"/>
      <c r="AR836" s="38"/>
      <c r="BI836" s="37"/>
      <c r="BL836" s="22"/>
      <c r="CC836" s="2"/>
    </row>
    <row r="837" spans="1:81" ht="12.75">
      <c r="A837" s="18"/>
      <c r="E837" s="13"/>
      <c r="F837" s="36"/>
      <c r="G837" s="2"/>
      <c r="K837" s="7"/>
      <c r="M837" s="2"/>
      <c r="W837" s="48"/>
      <c r="X837" s="48"/>
      <c r="AD837" s="48"/>
      <c r="AL837" s="7"/>
      <c r="AS837" s="7"/>
      <c r="BI837" s="37"/>
      <c r="BL837" s="22"/>
      <c r="BP837" s="48"/>
      <c r="BQ837" s="48"/>
      <c r="CB837" s="15"/>
      <c r="CC837" s="2"/>
    </row>
    <row r="838" spans="1:81" ht="12.75">
      <c r="A838" s="18"/>
      <c r="E838" s="13"/>
      <c r="F838" s="36"/>
      <c r="G838" s="2"/>
      <c r="K838" s="7"/>
      <c r="M838" s="2"/>
      <c r="W838" s="48"/>
      <c r="X838" s="48"/>
      <c r="AD838" s="48"/>
      <c r="AL838" s="7"/>
      <c r="AS838" s="7"/>
      <c r="BI838" s="37"/>
      <c r="BL838" s="22"/>
      <c r="BP838" s="48"/>
      <c r="BQ838" s="48"/>
      <c r="CB838" s="15"/>
      <c r="CC838" s="2"/>
    </row>
    <row r="839" spans="1:81" ht="12.75">
      <c r="A839" s="18"/>
      <c r="E839" s="13"/>
      <c r="F839" s="36"/>
      <c r="G839" s="2"/>
      <c r="K839" s="7"/>
      <c r="M839" s="2"/>
      <c r="W839" s="48"/>
      <c r="X839" s="48"/>
      <c r="AD839" s="48"/>
      <c r="AL839" s="7"/>
      <c r="AW839" s="7"/>
      <c r="BI839" s="37"/>
      <c r="BL839" s="22"/>
      <c r="BP839" s="48"/>
      <c r="BQ839" s="48"/>
      <c r="CB839" s="15"/>
      <c r="CC839" s="2"/>
    </row>
    <row r="840" spans="1:81" ht="12.75">
      <c r="A840" s="18"/>
      <c r="E840" s="13"/>
      <c r="F840" s="36"/>
      <c r="G840" s="2"/>
      <c r="K840" s="7"/>
      <c r="M840" s="2"/>
      <c r="W840" s="48"/>
      <c r="X840" s="48"/>
      <c r="AD840" s="48"/>
      <c r="AL840" s="7"/>
      <c r="AX840" s="7"/>
      <c r="BI840" s="37"/>
      <c r="BL840" s="22"/>
      <c r="BP840" s="48"/>
      <c r="BQ840" s="48"/>
      <c r="CB840" s="15"/>
      <c r="CC840" s="2"/>
    </row>
    <row r="841" spans="1:81" ht="12.75">
      <c r="A841" s="18"/>
      <c r="E841" s="13"/>
      <c r="F841" s="36"/>
      <c r="G841" s="2"/>
      <c r="K841" s="7"/>
      <c r="M841" s="2"/>
      <c r="W841" s="48"/>
      <c r="X841" s="48"/>
      <c r="AD841" s="48"/>
      <c r="AL841" s="7"/>
      <c r="AZ841" s="7"/>
      <c r="BI841" s="37"/>
      <c r="BL841" s="22"/>
      <c r="BP841" s="48"/>
      <c r="BQ841" s="48"/>
      <c r="CB841" s="15"/>
      <c r="CC841" s="2"/>
    </row>
    <row r="842" spans="1:81" ht="12.75">
      <c r="A842" s="18"/>
      <c r="E842" s="13"/>
      <c r="F842" s="36"/>
      <c r="G842" s="2"/>
      <c r="K842" s="7"/>
      <c r="M842" s="2"/>
      <c r="W842" s="48"/>
      <c r="X842" s="48"/>
      <c r="AD842" s="48"/>
      <c r="AL842" s="7"/>
      <c r="BC842" s="7"/>
      <c r="BI842" s="37"/>
      <c r="BL842" s="22"/>
      <c r="BP842" s="48"/>
      <c r="BQ842" s="48"/>
      <c r="CB842" s="15"/>
      <c r="CC842" s="2"/>
    </row>
    <row r="843" spans="1:81" ht="12.75">
      <c r="A843" s="18"/>
      <c r="E843" s="13"/>
      <c r="F843" s="36"/>
      <c r="G843" s="2"/>
      <c r="K843" s="7"/>
      <c r="M843" s="2"/>
      <c r="W843" s="48"/>
      <c r="X843" s="48"/>
      <c r="AD843" s="48"/>
      <c r="AL843" s="7"/>
      <c r="BC843" s="7"/>
      <c r="BI843" s="37"/>
      <c r="BL843" s="22"/>
      <c r="BP843" s="48"/>
      <c r="BQ843" s="48"/>
      <c r="CB843" s="15"/>
      <c r="CC843" s="2"/>
    </row>
    <row r="844" spans="1:81" ht="12.75">
      <c r="A844" s="18"/>
      <c r="E844" s="13"/>
      <c r="F844" s="36"/>
      <c r="G844" s="2"/>
      <c r="K844" s="7"/>
      <c r="M844" s="2"/>
      <c r="W844" s="48"/>
      <c r="X844" s="48"/>
      <c r="AD844" s="48"/>
      <c r="AL844" s="7"/>
      <c r="AU844" s="7"/>
      <c r="BI844" s="37"/>
      <c r="BL844" s="22"/>
      <c r="BP844" s="48"/>
      <c r="BQ844" s="48"/>
      <c r="CB844" s="15"/>
      <c r="CC844" s="2"/>
    </row>
    <row r="845" spans="1:81" ht="12.75">
      <c r="A845" s="18"/>
      <c r="E845" s="13"/>
      <c r="F845" s="36"/>
      <c r="G845" s="2"/>
      <c r="M845" s="2"/>
      <c r="W845" s="48"/>
      <c r="X845" s="48"/>
      <c r="BL845" s="22"/>
      <c r="CC845" s="2"/>
    </row>
    <row r="846" spans="1:81" ht="12.75">
      <c r="A846" s="18"/>
      <c r="E846" s="13"/>
      <c r="F846" s="36"/>
      <c r="G846" s="2"/>
      <c r="K846" s="7"/>
      <c r="M846" s="2"/>
      <c r="W846" s="48"/>
      <c r="X846" s="48"/>
      <c r="AD846" s="48"/>
      <c r="AL846" s="7"/>
      <c r="AM846" s="38"/>
      <c r="AN846" s="38"/>
      <c r="AO846" s="38"/>
      <c r="AP846" s="38"/>
      <c r="AQ846" s="38"/>
      <c r="AR846" s="38"/>
      <c r="AU846" s="7"/>
      <c r="BI846" s="37"/>
      <c r="BL846" s="22"/>
      <c r="BP846" s="48"/>
      <c r="BQ846" s="48"/>
      <c r="CB846" s="15"/>
      <c r="CC846" s="2"/>
    </row>
    <row r="847" spans="1:81" ht="12.75">
      <c r="A847" s="18"/>
      <c r="E847" s="13"/>
      <c r="F847" s="36"/>
      <c r="G847" s="2"/>
      <c r="K847" s="7"/>
      <c r="M847" s="2"/>
      <c r="W847" s="48"/>
      <c r="X847" s="48"/>
      <c r="AD847" s="48"/>
      <c r="AL847" s="7"/>
      <c r="AM847" s="38"/>
      <c r="AN847" s="38"/>
      <c r="AO847" s="38"/>
      <c r="AP847" s="38"/>
      <c r="AQ847" s="38"/>
      <c r="AR847" s="38"/>
      <c r="BC847" s="7"/>
      <c r="BI847" s="37"/>
      <c r="BL847" s="22"/>
      <c r="BP847" s="48"/>
      <c r="BQ847" s="48"/>
      <c r="CB847" s="15"/>
      <c r="CC847" s="2"/>
    </row>
    <row r="848" spans="1:81" ht="12.75">
      <c r="A848" s="18"/>
      <c r="E848" s="13"/>
      <c r="F848" s="36"/>
      <c r="G848" s="2"/>
      <c r="K848" s="7"/>
      <c r="M848" s="2"/>
      <c r="W848" s="48"/>
      <c r="X848" s="48"/>
      <c r="AD848" s="48"/>
      <c r="AL848" s="7"/>
      <c r="AM848" s="38"/>
      <c r="AN848" s="38"/>
      <c r="AO848" s="38"/>
      <c r="AP848" s="38"/>
      <c r="AQ848" s="38"/>
      <c r="AR848" s="38"/>
      <c r="BC848" s="7"/>
      <c r="BI848" s="37"/>
      <c r="BL848" s="22"/>
      <c r="BP848" s="48"/>
      <c r="BQ848" s="48"/>
      <c r="CB848" s="15"/>
      <c r="CC848" s="2"/>
    </row>
    <row r="849" spans="1:81" ht="12.75">
      <c r="A849" s="18"/>
      <c r="E849" s="13"/>
      <c r="F849" s="36"/>
      <c r="G849" s="2"/>
      <c r="K849" s="7"/>
      <c r="M849" s="2"/>
      <c r="W849" s="48"/>
      <c r="X849" s="48"/>
      <c r="AD849" s="48"/>
      <c r="AL849" s="7"/>
      <c r="AM849" s="38"/>
      <c r="AN849" s="38"/>
      <c r="AO849" s="38"/>
      <c r="AP849" s="38"/>
      <c r="AQ849" s="38"/>
      <c r="AR849" s="38"/>
      <c r="BI849" s="37"/>
      <c r="BL849" s="22"/>
      <c r="BP849" s="48"/>
      <c r="BQ849" s="48"/>
      <c r="CB849" s="15"/>
      <c r="CC849" s="2"/>
    </row>
    <row r="850" spans="1:81" ht="12.75">
      <c r="A850" s="18"/>
      <c r="E850" s="13"/>
      <c r="F850" s="36"/>
      <c r="G850" s="2"/>
      <c r="K850" s="7"/>
      <c r="M850" s="2"/>
      <c r="W850" s="48"/>
      <c r="X850" s="48"/>
      <c r="AD850" s="48"/>
      <c r="AL850" s="7"/>
      <c r="AM850" s="38"/>
      <c r="AN850" s="38"/>
      <c r="AO850" s="38"/>
      <c r="AP850" s="38"/>
      <c r="AQ850" s="38"/>
      <c r="AR850" s="38"/>
      <c r="BA850" s="7"/>
      <c r="BI850" s="37"/>
      <c r="BL850" s="22"/>
      <c r="BP850" s="48"/>
      <c r="BQ850" s="48"/>
      <c r="CB850" s="15"/>
      <c r="CC850" s="2"/>
    </row>
    <row r="851" spans="1:81" ht="12.75">
      <c r="A851" s="18"/>
      <c r="E851" s="13"/>
      <c r="F851" s="36"/>
      <c r="G851" s="2"/>
      <c r="K851" s="7"/>
      <c r="M851" s="2"/>
      <c r="W851" s="48"/>
      <c r="X851" s="48"/>
      <c r="AD851" s="48"/>
      <c r="AL851" s="7"/>
      <c r="AM851" s="38"/>
      <c r="AN851" s="38"/>
      <c r="AO851" s="38"/>
      <c r="AP851" s="38"/>
      <c r="AQ851" s="38"/>
      <c r="AR851" s="38"/>
      <c r="BI851" s="37"/>
      <c r="BL851" s="22"/>
      <c r="BP851" s="48"/>
      <c r="BQ851" s="48"/>
      <c r="CB851" s="15"/>
      <c r="CC851" s="2"/>
    </row>
    <row r="852" spans="1:81" ht="12.75">
      <c r="A852" s="18"/>
      <c r="E852" s="13"/>
      <c r="F852" s="36"/>
      <c r="G852" s="2"/>
      <c r="K852" s="7"/>
      <c r="M852" s="2"/>
      <c r="W852" s="48"/>
      <c r="X852" s="48"/>
      <c r="AD852" s="48"/>
      <c r="AL852" s="7"/>
      <c r="AM852" s="38"/>
      <c r="AN852" s="38"/>
      <c r="AO852" s="38"/>
      <c r="AP852" s="38"/>
      <c r="AQ852" s="38"/>
      <c r="AR852" s="38"/>
      <c r="BI852" s="37"/>
      <c r="BL852" s="22"/>
      <c r="BP852" s="48"/>
      <c r="BQ852" s="48"/>
      <c r="CB852" s="15"/>
      <c r="CC852" s="2"/>
    </row>
    <row r="853" spans="1:81" ht="12.75">
      <c r="A853" s="18"/>
      <c r="E853" s="13"/>
      <c r="F853" s="36"/>
      <c r="G853" s="2"/>
      <c r="K853" s="7"/>
      <c r="M853" s="2"/>
      <c r="W853" s="48"/>
      <c r="X853" s="48"/>
      <c r="AD853" s="48"/>
      <c r="AL853" s="7"/>
      <c r="AM853" s="38"/>
      <c r="AN853" s="38"/>
      <c r="AO853" s="38"/>
      <c r="AP853" s="38"/>
      <c r="AQ853" s="38"/>
      <c r="AR853" s="38"/>
      <c r="AV853" s="7"/>
      <c r="BI853" s="37"/>
      <c r="BL853" s="22"/>
      <c r="BP853" s="48"/>
      <c r="BQ853" s="48"/>
      <c r="CB853" s="15"/>
      <c r="CC853" s="2"/>
    </row>
    <row r="854" spans="1:81" ht="12.75">
      <c r="A854" s="18"/>
      <c r="E854" s="13"/>
      <c r="F854" s="36"/>
      <c r="G854" s="2"/>
      <c r="M854" s="2"/>
      <c r="W854" s="48"/>
      <c r="X854" s="48"/>
      <c r="AM854" s="38"/>
      <c r="AN854" s="38"/>
      <c r="AO854" s="38"/>
      <c r="AP854" s="38"/>
      <c r="AQ854" s="38"/>
      <c r="AR854" s="38"/>
      <c r="BL854" s="22"/>
      <c r="CB854" s="15"/>
      <c r="CC854" s="2"/>
    </row>
    <row r="855" spans="1:81" ht="12.75">
      <c r="A855" s="18"/>
      <c r="E855" s="13"/>
      <c r="F855" s="36"/>
      <c r="G855" s="2"/>
      <c r="K855" s="7"/>
      <c r="M855" s="2"/>
      <c r="W855" s="48"/>
      <c r="X855" s="48"/>
      <c r="AD855" s="48"/>
      <c r="AL855" s="7"/>
      <c r="AM855" s="38"/>
      <c r="AN855" s="38"/>
      <c r="AO855" s="38"/>
      <c r="AP855" s="38"/>
      <c r="AQ855" s="38"/>
      <c r="AR855" s="38"/>
      <c r="AS855" s="7"/>
      <c r="BI855" s="37"/>
      <c r="BL855" s="22"/>
      <c r="BP855" s="48"/>
      <c r="BQ855" s="48"/>
      <c r="CB855" s="15"/>
      <c r="CC855" s="2"/>
    </row>
    <row r="856" spans="1:81" ht="12.75">
      <c r="A856" s="18"/>
      <c r="E856" s="13"/>
      <c r="F856" s="36"/>
      <c r="G856" s="2"/>
      <c r="K856" s="7"/>
      <c r="M856" s="2"/>
      <c r="W856" s="48"/>
      <c r="X856" s="48"/>
      <c r="AD856" s="48"/>
      <c r="AL856" s="7"/>
      <c r="AM856" s="38"/>
      <c r="AN856" s="38"/>
      <c r="AO856" s="38"/>
      <c r="AP856" s="38"/>
      <c r="AQ856" s="38"/>
      <c r="AR856" s="38"/>
      <c r="AS856" s="7"/>
      <c r="BI856" s="37"/>
      <c r="BL856" s="22"/>
      <c r="BP856" s="48"/>
      <c r="BQ856" s="48"/>
      <c r="CB856" s="15"/>
      <c r="CC856" s="2"/>
    </row>
    <row r="857" spans="1:81" ht="12.75">
      <c r="A857" s="18"/>
      <c r="E857" s="13"/>
      <c r="F857" s="36"/>
      <c r="G857" s="2"/>
      <c r="K857" s="7"/>
      <c r="M857" s="2"/>
      <c r="W857" s="48"/>
      <c r="X857" s="48"/>
      <c r="AD857" s="48"/>
      <c r="AL857" s="7"/>
      <c r="AM857" s="38"/>
      <c r="AN857" s="38"/>
      <c r="AO857" s="38"/>
      <c r="AP857" s="38"/>
      <c r="AQ857" s="38"/>
      <c r="AR857" s="38"/>
      <c r="AW857" s="7"/>
      <c r="BI857" s="37"/>
      <c r="BL857" s="22"/>
      <c r="BP857" s="48"/>
      <c r="BQ857" s="48"/>
      <c r="CB857" s="15"/>
      <c r="CC857" s="2"/>
    </row>
    <row r="858" spans="1:81" ht="12.75">
      <c r="A858" s="18"/>
      <c r="E858" s="13"/>
      <c r="F858" s="36"/>
      <c r="G858" s="2"/>
      <c r="K858" s="7"/>
      <c r="M858" s="2"/>
      <c r="W858" s="48"/>
      <c r="X858" s="48"/>
      <c r="AD858" s="48"/>
      <c r="AL858" s="7"/>
      <c r="AM858" s="38"/>
      <c r="AN858" s="38"/>
      <c r="AO858" s="38"/>
      <c r="AP858" s="38"/>
      <c r="AQ858" s="38"/>
      <c r="AR858" s="38"/>
      <c r="AX858" s="7"/>
      <c r="BI858" s="37"/>
      <c r="BL858" s="22"/>
      <c r="BP858" s="48"/>
      <c r="BQ858" s="48"/>
      <c r="CB858" s="15"/>
      <c r="CC858" s="2"/>
    </row>
    <row r="859" spans="1:81" ht="12.75">
      <c r="A859" s="18"/>
      <c r="E859" s="13"/>
      <c r="F859" s="36"/>
      <c r="G859" s="2"/>
      <c r="K859" s="7"/>
      <c r="M859" s="2"/>
      <c r="W859" s="48"/>
      <c r="X859" s="48"/>
      <c r="AD859" s="48"/>
      <c r="AL859" s="7"/>
      <c r="AM859" s="38"/>
      <c r="AN859" s="38"/>
      <c r="AO859" s="38"/>
      <c r="AP859" s="38"/>
      <c r="AQ859" s="38"/>
      <c r="AR859" s="38"/>
      <c r="AZ859" s="7"/>
      <c r="BI859" s="37"/>
      <c r="BL859" s="22"/>
      <c r="BP859" s="48"/>
      <c r="BQ859" s="48"/>
      <c r="CB859" s="15"/>
      <c r="CC859" s="2"/>
    </row>
    <row r="860" spans="1:81" ht="12.75">
      <c r="A860" s="18"/>
      <c r="E860" s="13"/>
      <c r="F860" s="36"/>
      <c r="G860" s="2"/>
      <c r="K860" s="7"/>
      <c r="M860" s="2"/>
      <c r="W860" s="48"/>
      <c r="X860" s="48"/>
      <c r="AD860" s="48"/>
      <c r="AL860" s="7"/>
      <c r="AM860" s="38"/>
      <c r="AN860" s="38"/>
      <c r="AO860" s="38"/>
      <c r="AP860" s="38"/>
      <c r="AQ860" s="38"/>
      <c r="AR860" s="38"/>
      <c r="BC860" s="7"/>
      <c r="BI860" s="37"/>
      <c r="BL860" s="22"/>
      <c r="BP860" s="48"/>
      <c r="BQ860" s="48"/>
      <c r="CB860" s="15"/>
      <c r="CC860" s="2"/>
    </row>
    <row r="861" spans="1:81" ht="12.75">
      <c r="A861" s="18"/>
      <c r="E861" s="13"/>
      <c r="F861" s="36"/>
      <c r="G861" s="2"/>
      <c r="K861" s="7"/>
      <c r="M861" s="2"/>
      <c r="W861" s="48"/>
      <c r="X861" s="48"/>
      <c r="AD861" s="48"/>
      <c r="AL861" s="7"/>
      <c r="AM861" s="38"/>
      <c r="AN861" s="38"/>
      <c r="AO861" s="38"/>
      <c r="AP861" s="38"/>
      <c r="AQ861" s="38"/>
      <c r="AR861" s="38"/>
      <c r="BC861" s="7"/>
      <c r="BI861" s="37"/>
      <c r="BL861" s="22"/>
      <c r="BP861" s="48"/>
      <c r="BQ861" s="48"/>
      <c r="CB861" s="15"/>
      <c r="CC861" s="2"/>
    </row>
    <row r="862" spans="1:81" ht="12.75">
      <c r="A862" s="18"/>
      <c r="E862" s="13"/>
      <c r="F862" s="36"/>
      <c r="G862" s="2"/>
      <c r="M862" s="2"/>
      <c r="AD862" s="48"/>
      <c r="AM862" s="38"/>
      <c r="AN862" s="38"/>
      <c r="AO862" s="38"/>
      <c r="AP862" s="38"/>
      <c r="AQ862" s="38"/>
      <c r="AR862" s="38"/>
      <c r="BL862" s="22"/>
      <c r="CC862" s="2"/>
    </row>
    <row r="863" spans="1:81" ht="12.75">
      <c r="A863" s="18"/>
      <c r="E863" s="13"/>
      <c r="F863" s="36"/>
      <c r="G863" s="2"/>
      <c r="K863" s="7"/>
      <c r="M863" s="2"/>
      <c r="W863" s="48"/>
      <c r="X863" s="48"/>
      <c r="AD863" s="48"/>
      <c r="AL863" s="7"/>
      <c r="AM863" s="38"/>
      <c r="AN863" s="38"/>
      <c r="AO863" s="38"/>
      <c r="AP863" s="38"/>
      <c r="AQ863" s="38"/>
      <c r="AR863" s="38"/>
      <c r="AU863" s="7"/>
      <c r="BB863" s="7"/>
      <c r="BI863" s="37"/>
      <c r="BL863" s="22"/>
      <c r="BP863" s="48"/>
      <c r="BQ863" s="48"/>
      <c r="CB863" s="15"/>
      <c r="CC863" s="2"/>
    </row>
    <row r="864" spans="1:81" ht="12.75">
      <c r="A864" s="18"/>
      <c r="E864" s="13"/>
      <c r="F864" s="36"/>
      <c r="G864" s="2"/>
      <c r="K864" s="7"/>
      <c r="M864" s="2"/>
      <c r="W864" s="48"/>
      <c r="X864" s="48"/>
      <c r="AD864" s="48"/>
      <c r="AL864" s="7"/>
      <c r="AM864" s="38"/>
      <c r="AN864" s="38"/>
      <c r="AO864" s="38"/>
      <c r="AP864" s="38"/>
      <c r="AQ864" s="38"/>
      <c r="AR864" s="38"/>
      <c r="AU864" s="7"/>
      <c r="BB864" s="7"/>
      <c r="BI864" s="37"/>
      <c r="BL864" s="22"/>
      <c r="BP864" s="48"/>
      <c r="BQ864" s="48"/>
      <c r="CB864" s="15"/>
      <c r="CC864" s="2"/>
    </row>
    <row r="865" spans="1:81" ht="12.75">
      <c r="A865" s="18"/>
      <c r="E865" s="13"/>
      <c r="F865" s="36"/>
      <c r="G865" s="2"/>
      <c r="K865" s="7"/>
      <c r="M865" s="2"/>
      <c r="W865" s="48"/>
      <c r="X865" s="48"/>
      <c r="AD865" s="48"/>
      <c r="AL865" s="7"/>
      <c r="AM865" s="38"/>
      <c r="AN865" s="38"/>
      <c r="AO865" s="38"/>
      <c r="AP865" s="38"/>
      <c r="AQ865" s="38"/>
      <c r="AR865" s="38"/>
      <c r="BC865" s="7"/>
      <c r="BI865" s="37"/>
      <c r="BL865" s="22"/>
      <c r="BP865" s="48"/>
      <c r="BQ865" s="48"/>
      <c r="CB865" s="15"/>
      <c r="CC865" s="2"/>
    </row>
    <row r="866" spans="1:81" ht="12.75">
      <c r="A866" s="18"/>
      <c r="E866" s="13"/>
      <c r="F866" s="36"/>
      <c r="G866" s="2"/>
      <c r="K866" s="7"/>
      <c r="M866" s="2"/>
      <c r="W866" s="48"/>
      <c r="X866" s="48"/>
      <c r="AD866" s="48"/>
      <c r="AL866" s="7"/>
      <c r="AM866" s="38"/>
      <c r="AN866" s="38"/>
      <c r="AO866" s="38"/>
      <c r="AP866" s="38"/>
      <c r="AQ866" s="38"/>
      <c r="AR866" s="38"/>
      <c r="BC866" s="7"/>
      <c r="BI866" s="37"/>
      <c r="BL866" s="22"/>
      <c r="BP866" s="48"/>
      <c r="BQ866" s="48"/>
      <c r="CB866" s="15"/>
      <c r="CC866" s="2"/>
    </row>
    <row r="867" spans="1:81" ht="12.75">
      <c r="A867" s="18"/>
      <c r="E867" s="13"/>
      <c r="F867" s="36"/>
      <c r="G867" s="2"/>
      <c r="K867" s="7"/>
      <c r="M867" s="2"/>
      <c r="W867" s="48"/>
      <c r="X867" s="48"/>
      <c r="AD867" s="48"/>
      <c r="AL867" s="7"/>
      <c r="AM867" s="38"/>
      <c r="AN867" s="38"/>
      <c r="AO867" s="38"/>
      <c r="AP867" s="38"/>
      <c r="AQ867" s="38"/>
      <c r="AR867" s="38"/>
      <c r="BI867" s="37"/>
      <c r="BL867" s="22"/>
      <c r="BP867" s="48"/>
      <c r="BQ867" s="48"/>
      <c r="CB867" s="15"/>
      <c r="CC867" s="2"/>
    </row>
    <row r="868" spans="1:81" ht="12.75">
      <c r="A868" s="18"/>
      <c r="E868" s="13"/>
      <c r="F868" s="36"/>
      <c r="G868" s="2"/>
      <c r="K868" s="7"/>
      <c r="M868" s="2"/>
      <c r="W868" s="48"/>
      <c r="X868" s="48"/>
      <c r="AD868" s="48"/>
      <c r="AL868" s="7"/>
      <c r="AM868" s="38"/>
      <c r="AN868" s="38"/>
      <c r="AO868" s="38"/>
      <c r="AP868" s="38"/>
      <c r="AQ868" s="38"/>
      <c r="AR868" s="38"/>
      <c r="BI868" s="37"/>
      <c r="BL868" s="22"/>
      <c r="BP868" s="48"/>
      <c r="BQ868" s="48"/>
      <c r="CB868" s="15"/>
      <c r="CC868" s="2"/>
    </row>
    <row r="869" spans="1:81" ht="12.75">
      <c r="A869" s="18"/>
      <c r="E869" s="13"/>
      <c r="F869" s="36"/>
      <c r="G869" s="2"/>
      <c r="K869" s="7"/>
      <c r="M869" s="2"/>
      <c r="W869" s="48"/>
      <c r="X869" s="48"/>
      <c r="AD869" s="48"/>
      <c r="AL869" s="7"/>
      <c r="AM869" s="38"/>
      <c r="AN869" s="38"/>
      <c r="AO869" s="38"/>
      <c r="AP869" s="38"/>
      <c r="AQ869" s="38"/>
      <c r="AR869" s="38"/>
      <c r="BA869" s="7"/>
      <c r="BI869" s="37"/>
      <c r="BL869" s="22"/>
      <c r="BP869" s="48"/>
      <c r="BQ869" s="48"/>
      <c r="CB869" s="15"/>
      <c r="CC869" s="2"/>
    </row>
    <row r="870" spans="1:81" ht="12.75">
      <c r="A870" s="18"/>
      <c r="E870" s="13"/>
      <c r="F870" s="36"/>
      <c r="G870" s="2"/>
      <c r="K870" s="7"/>
      <c r="M870" s="2"/>
      <c r="W870" s="48"/>
      <c r="X870" s="48"/>
      <c r="AD870" s="48"/>
      <c r="AL870" s="7"/>
      <c r="AM870" s="38"/>
      <c r="AN870" s="38"/>
      <c r="AO870" s="38"/>
      <c r="AP870" s="38"/>
      <c r="AQ870" s="38"/>
      <c r="AR870" s="38"/>
      <c r="BI870" s="37"/>
      <c r="BL870" s="22"/>
      <c r="BP870" s="48"/>
      <c r="BQ870" s="48"/>
      <c r="CB870" s="15"/>
      <c r="CC870" s="2"/>
    </row>
    <row r="871" spans="1:81" ht="12.75">
      <c r="A871" s="18"/>
      <c r="E871" s="13"/>
      <c r="F871" s="36"/>
      <c r="G871" s="2"/>
      <c r="K871" s="7"/>
      <c r="M871" s="2"/>
      <c r="W871" s="48"/>
      <c r="X871" s="48"/>
      <c r="AD871" s="48"/>
      <c r="AL871" s="7"/>
      <c r="AM871" s="38"/>
      <c r="AN871" s="38"/>
      <c r="AO871" s="38"/>
      <c r="AP871" s="38"/>
      <c r="AQ871" s="38"/>
      <c r="AR871" s="38"/>
      <c r="BI871" s="37"/>
      <c r="BL871" s="22"/>
      <c r="BP871" s="48"/>
      <c r="BQ871" s="48"/>
      <c r="CB871" s="15"/>
      <c r="CC871" s="2"/>
    </row>
    <row r="872" spans="1:81" ht="12.75">
      <c r="A872" s="18"/>
      <c r="E872" s="13"/>
      <c r="F872" s="36"/>
      <c r="G872" s="2"/>
      <c r="M872" s="2"/>
      <c r="AM872" s="38"/>
      <c r="AN872" s="38"/>
      <c r="AO872" s="38"/>
      <c r="AP872" s="38"/>
      <c r="AQ872" s="38"/>
      <c r="AR872" s="38"/>
      <c r="BL872" s="22"/>
      <c r="CC872" s="2"/>
    </row>
    <row r="873" spans="1:81" ht="12.75">
      <c r="A873" s="18"/>
      <c r="E873" s="13"/>
      <c r="F873" s="36"/>
      <c r="G873" s="2"/>
      <c r="K873" s="7"/>
      <c r="M873" s="2"/>
      <c r="W873" s="48"/>
      <c r="X873" s="48"/>
      <c r="AD873" s="48"/>
      <c r="AL873" s="7"/>
      <c r="AM873" s="38"/>
      <c r="AN873" s="38"/>
      <c r="AO873" s="38"/>
      <c r="AP873" s="38"/>
      <c r="AQ873" s="38"/>
      <c r="AR873" s="38"/>
      <c r="AW873" s="7"/>
      <c r="BI873" s="37"/>
      <c r="BL873" s="22"/>
      <c r="BP873" s="48"/>
      <c r="BQ873" s="48"/>
      <c r="CB873" s="15"/>
      <c r="CC873" s="2"/>
    </row>
    <row r="874" spans="1:81" ht="12.75">
      <c r="A874" s="18"/>
      <c r="E874" s="13"/>
      <c r="F874" s="36"/>
      <c r="G874" s="2"/>
      <c r="K874" s="7"/>
      <c r="M874" s="2"/>
      <c r="W874" s="48"/>
      <c r="X874" s="48"/>
      <c r="AD874" s="48"/>
      <c r="AL874" s="7"/>
      <c r="AM874" s="38"/>
      <c r="AN874" s="38"/>
      <c r="AO874" s="38"/>
      <c r="AP874" s="38"/>
      <c r="AQ874" s="38"/>
      <c r="AR874" s="38"/>
      <c r="AX874" s="7"/>
      <c r="BI874" s="37"/>
      <c r="BL874" s="22"/>
      <c r="BP874" s="48"/>
      <c r="BQ874" s="48"/>
      <c r="CB874" s="15"/>
      <c r="CC874" s="2"/>
    </row>
    <row r="875" spans="1:81" ht="12.75">
      <c r="A875" s="18"/>
      <c r="E875" s="13"/>
      <c r="F875" s="36"/>
      <c r="G875" s="2"/>
      <c r="K875" s="7"/>
      <c r="M875" s="2"/>
      <c r="W875" s="48"/>
      <c r="X875" s="48"/>
      <c r="AD875" s="48"/>
      <c r="AL875" s="7"/>
      <c r="AM875" s="38"/>
      <c r="AN875" s="38"/>
      <c r="AO875" s="38"/>
      <c r="AP875" s="38"/>
      <c r="AQ875" s="38"/>
      <c r="AR875" s="38"/>
      <c r="AZ875" s="7"/>
      <c r="BI875" s="37"/>
      <c r="BL875" s="22"/>
      <c r="BP875" s="48"/>
      <c r="BQ875" s="48"/>
      <c r="CB875" s="15"/>
      <c r="CC875" s="2"/>
    </row>
    <row r="876" spans="1:81" ht="12.75">
      <c r="A876" s="18"/>
      <c r="E876" s="13"/>
      <c r="F876" s="36"/>
      <c r="G876" s="2"/>
      <c r="K876" s="7"/>
      <c r="M876" s="2"/>
      <c r="W876" s="48"/>
      <c r="X876" s="48"/>
      <c r="AD876" s="48"/>
      <c r="AL876" s="7"/>
      <c r="AM876" s="38"/>
      <c r="AN876" s="38"/>
      <c r="AO876" s="38"/>
      <c r="AP876" s="38"/>
      <c r="AQ876" s="38"/>
      <c r="AR876" s="38"/>
      <c r="BC876" s="7"/>
      <c r="BI876" s="37"/>
      <c r="BL876" s="22"/>
      <c r="BP876" s="48"/>
      <c r="BQ876" s="48"/>
      <c r="CB876" s="15"/>
      <c r="CC876" s="2"/>
    </row>
    <row r="877" spans="1:81" ht="12.75">
      <c r="A877" s="18"/>
      <c r="E877" s="13"/>
      <c r="F877" s="36"/>
      <c r="G877" s="2"/>
      <c r="K877" s="7"/>
      <c r="M877" s="2"/>
      <c r="W877" s="48"/>
      <c r="X877" s="48"/>
      <c r="AD877" s="48"/>
      <c r="AL877" s="7"/>
      <c r="AM877" s="38"/>
      <c r="AN877" s="38"/>
      <c r="AO877" s="38"/>
      <c r="AP877" s="38"/>
      <c r="AQ877" s="38"/>
      <c r="AR877" s="38"/>
      <c r="BC877" s="7"/>
      <c r="BI877" s="37"/>
      <c r="BL877" s="22"/>
      <c r="BP877" s="48"/>
      <c r="BQ877" s="48"/>
      <c r="CB877" s="15"/>
      <c r="CC877" s="2"/>
    </row>
    <row r="878" spans="1:81" ht="12.75">
      <c r="A878" s="18"/>
      <c r="E878" s="13"/>
      <c r="F878" s="36"/>
      <c r="G878" s="2"/>
      <c r="K878" s="7"/>
      <c r="M878" s="2"/>
      <c r="W878" s="48"/>
      <c r="X878" s="48"/>
      <c r="AD878" s="48"/>
      <c r="AL878" s="7"/>
      <c r="AM878" s="38"/>
      <c r="AN878" s="38"/>
      <c r="AO878" s="38"/>
      <c r="AP878" s="38"/>
      <c r="AQ878" s="38"/>
      <c r="AR878" s="38"/>
      <c r="BC878" s="7"/>
      <c r="BI878" s="37"/>
      <c r="BL878" s="22"/>
      <c r="BP878" s="48"/>
      <c r="BQ878" s="48"/>
      <c r="CB878" s="15"/>
      <c r="CC878" s="2"/>
    </row>
    <row r="879" spans="1:81" ht="12.75">
      <c r="A879" s="18"/>
      <c r="E879" s="13"/>
      <c r="F879" s="36"/>
      <c r="G879" s="2"/>
      <c r="K879" s="7"/>
      <c r="M879" s="2"/>
      <c r="W879" s="48"/>
      <c r="X879" s="48"/>
      <c r="AD879" s="48"/>
      <c r="AL879" s="7"/>
      <c r="AM879" s="38"/>
      <c r="AN879" s="38"/>
      <c r="AO879" s="38"/>
      <c r="AP879" s="38"/>
      <c r="AQ879" s="38"/>
      <c r="AR879" s="38"/>
      <c r="BC879" s="7"/>
      <c r="BI879" s="37"/>
      <c r="BL879" s="22"/>
      <c r="BP879" s="48"/>
      <c r="BQ879" s="48"/>
      <c r="CB879" s="15"/>
      <c r="CC879" s="2"/>
    </row>
    <row r="880" spans="1:81" ht="12.75">
      <c r="A880" s="18"/>
      <c r="E880" s="13"/>
      <c r="F880" s="36"/>
      <c r="G880" s="2"/>
      <c r="K880" s="7"/>
      <c r="M880" s="2"/>
      <c r="W880" s="48"/>
      <c r="X880" s="48"/>
      <c r="AD880" s="48"/>
      <c r="AL880" s="7"/>
      <c r="AM880" s="38"/>
      <c r="AN880" s="38"/>
      <c r="AO880" s="38"/>
      <c r="AP880" s="38"/>
      <c r="AQ880" s="38"/>
      <c r="AR880" s="38"/>
      <c r="BC880" s="7"/>
      <c r="BI880" s="37"/>
      <c r="BL880" s="22"/>
      <c r="BP880" s="48"/>
      <c r="BQ880" s="48"/>
      <c r="CB880" s="15"/>
      <c r="CC880" s="2"/>
    </row>
    <row r="881" spans="1:81" ht="12.75">
      <c r="A881" s="18"/>
      <c r="E881" s="13"/>
      <c r="F881" s="36"/>
      <c r="G881" s="2"/>
      <c r="M881" s="2"/>
      <c r="AM881" s="38"/>
      <c r="AN881" s="38"/>
      <c r="AO881" s="38"/>
      <c r="AP881" s="38"/>
      <c r="AQ881" s="38"/>
      <c r="AR881" s="38"/>
      <c r="BL881" s="22"/>
      <c r="BP881" s="48"/>
      <c r="BQ881" s="48"/>
      <c r="CC881" s="2"/>
    </row>
    <row r="882" spans="1:81" ht="12.75">
      <c r="A882" s="18"/>
      <c r="E882" s="13"/>
      <c r="F882" s="36"/>
      <c r="G882" s="2"/>
      <c r="K882" s="7"/>
      <c r="M882" s="2"/>
      <c r="W882" s="48"/>
      <c r="X882" s="48"/>
      <c r="AD882" s="48"/>
      <c r="AL882" s="7"/>
      <c r="AM882" s="38"/>
      <c r="AN882" s="38"/>
      <c r="AO882" s="38"/>
      <c r="AP882" s="38"/>
      <c r="AQ882" s="38"/>
      <c r="AR882" s="38"/>
      <c r="AU882" s="7"/>
      <c r="BA882" s="7"/>
      <c r="BB882" s="7"/>
      <c r="BC882" s="7"/>
      <c r="BI882" s="37"/>
      <c r="BL882" s="22"/>
      <c r="BP882" s="48"/>
      <c r="BQ882" s="48"/>
      <c r="CB882" s="15"/>
      <c r="CC882" s="2"/>
    </row>
    <row r="883" spans="1:81" ht="12.75">
      <c r="A883" s="18"/>
      <c r="E883" s="13"/>
      <c r="F883" s="36"/>
      <c r="G883" s="2"/>
      <c r="K883" s="7"/>
      <c r="M883" s="2"/>
      <c r="W883" s="48"/>
      <c r="X883" s="48"/>
      <c r="AD883" s="48"/>
      <c r="AL883" s="7"/>
      <c r="AM883" s="38"/>
      <c r="AN883" s="38"/>
      <c r="AO883" s="38"/>
      <c r="AP883" s="38"/>
      <c r="AQ883" s="38"/>
      <c r="AR883" s="38"/>
      <c r="AU883" s="7"/>
      <c r="BA883" s="7"/>
      <c r="BB883" s="7"/>
      <c r="BC883" s="7"/>
      <c r="BI883" s="37"/>
      <c r="BL883" s="22"/>
      <c r="BP883" s="48"/>
      <c r="BQ883" s="48"/>
      <c r="CB883" s="15"/>
      <c r="CC883" s="2"/>
    </row>
    <row r="884" spans="1:81" ht="12.75">
      <c r="A884" s="18"/>
      <c r="E884" s="13"/>
      <c r="F884" s="36"/>
      <c r="G884" s="2"/>
      <c r="K884" s="7"/>
      <c r="M884" s="2"/>
      <c r="W884" s="48"/>
      <c r="X884" s="48"/>
      <c r="AD884" s="48"/>
      <c r="AL884" s="7"/>
      <c r="AM884" s="38"/>
      <c r="AN884" s="38"/>
      <c r="AO884" s="38"/>
      <c r="AP884" s="38"/>
      <c r="AQ884" s="38"/>
      <c r="AR884" s="38"/>
      <c r="AU884" s="7"/>
      <c r="BA884" s="7"/>
      <c r="BB884" s="7"/>
      <c r="BC884" s="7"/>
      <c r="BI884" s="37"/>
      <c r="BL884" s="22"/>
      <c r="BP884" s="48"/>
      <c r="BQ884" s="48"/>
      <c r="CB884" s="15"/>
      <c r="CC884" s="2"/>
    </row>
    <row r="885" spans="1:81" ht="12.75">
      <c r="A885" s="18"/>
      <c r="E885" s="13"/>
      <c r="F885" s="36"/>
      <c r="G885" s="2"/>
      <c r="K885" s="7"/>
      <c r="M885" s="2"/>
      <c r="W885" s="48"/>
      <c r="X885" s="48"/>
      <c r="AD885" s="48"/>
      <c r="AL885" s="7"/>
      <c r="AM885" s="38"/>
      <c r="AN885" s="38"/>
      <c r="AO885" s="38"/>
      <c r="AP885" s="38"/>
      <c r="AQ885" s="38"/>
      <c r="AR885" s="38"/>
      <c r="AU885" s="7"/>
      <c r="BA885" s="7"/>
      <c r="BB885" s="7"/>
      <c r="BC885" s="7"/>
      <c r="BI885" s="37"/>
      <c r="BL885" s="22"/>
      <c r="BP885" s="48"/>
      <c r="BQ885" s="48"/>
      <c r="CB885" s="15"/>
      <c r="CC885" s="2"/>
    </row>
    <row r="886" spans="1:81" ht="12.75">
      <c r="A886" s="18"/>
      <c r="E886" s="13"/>
      <c r="F886" s="36"/>
      <c r="G886" s="2"/>
      <c r="K886" s="7"/>
      <c r="M886" s="2"/>
      <c r="W886" s="48"/>
      <c r="X886" s="48"/>
      <c r="AD886" s="48"/>
      <c r="AL886" s="7"/>
      <c r="AM886" s="38"/>
      <c r="AN886" s="38"/>
      <c r="AO886" s="38"/>
      <c r="AP886" s="38"/>
      <c r="AQ886" s="38"/>
      <c r="AR886" s="38"/>
      <c r="AU886" s="7"/>
      <c r="BA886" s="7"/>
      <c r="BB886" s="7"/>
      <c r="BC886" s="7"/>
      <c r="BI886" s="37"/>
      <c r="BL886" s="22"/>
      <c r="BP886" s="48"/>
      <c r="BQ886" s="48"/>
      <c r="CB886" s="15"/>
      <c r="CC886" s="2"/>
    </row>
    <row r="887" spans="1:81" ht="12.75">
      <c r="A887" s="18"/>
      <c r="E887" s="13"/>
      <c r="F887" s="36"/>
      <c r="G887" s="2"/>
      <c r="K887" s="7"/>
      <c r="M887" s="2"/>
      <c r="W887" s="48"/>
      <c r="X887" s="48"/>
      <c r="AD887" s="48"/>
      <c r="AL887" s="7"/>
      <c r="AM887" s="38"/>
      <c r="AN887" s="38"/>
      <c r="AO887" s="38"/>
      <c r="AP887" s="38"/>
      <c r="AQ887" s="38"/>
      <c r="AR887" s="38"/>
      <c r="AU887" s="7"/>
      <c r="BA887" s="7"/>
      <c r="BB887" s="7"/>
      <c r="BC887" s="7"/>
      <c r="BI887" s="37"/>
      <c r="BL887" s="22"/>
      <c r="BP887" s="48"/>
      <c r="BQ887" s="48"/>
      <c r="CB887" s="15"/>
      <c r="CC887" s="2"/>
    </row>
    <row r="888" spans="1:81" ht="12.75">
      <c r="A888" s="18"/>
      <c r="E888" s="13"/>
      <c r="F888" s="36"/>
      <c r="G888" s="2"/>
      <c r="K888" s="7"/>
      <c r="M888" s="2"/>
      <c r="W888" s="48"/>
      <c r="X888" s="48"/>
      <c r="AD888" s="48"/>
      <c r="AL888" s="7"/>
      <c r="AM888" s="38"/>
      <c r="AN888" s="38"/>
      <c r="AO888" s="38"/>
      <c r="AP888" s="38"/>
      <c r="AQ888" s="38"/>
      <c r="AR888" s="38"/>
      <c r="AU888" s="7"/>
      <c r="BA888" s="7"/>
      <c r="BB888" s="7"/>
      <c r="BC888" s="7"/>
      <c r="BI888" s="37"/>
      <c r="BL888" s="22"/>
      <c r="BP888" s="48"/>
      <c r="BQ888" s="48"/>
      <c r="CB888" s="15"/>
      <c r="CC888" s="2"/>
    </row>
    <row r="889" spans="1:80" ht="12.75">
      <c r="A889" s="18"/>
      <c r="E889" s="13"/>
      <c r="F889" s="36"/>
      <c r="G889" s="2"/>
      <c r="M889" s="2"/>
      <c r="AD889" s="48"/>
      <c r="AM889" s="38"/>
      <c r="AN889" s="38"/>
      <c r="AO889" s="38"/>
      <c r="AP889" s="38"/>
      <c r="AQ889" s="38"/>
      <c r="AR889" s="38"/>
      <c r="BI889" s="37"/>
      <c r="BL889" s="22"/>
      <c r="BP889" s="48"/>
      <c r="BQ889" s="48"/>
      <c r="CB889" s="15"/>
    </row>
    <row r="890" spans="1:80" ht="12.75">
      <c r="A890" s="18"/>
      <c r="E890" s="13"/>
      <c r="F890" s="36"/>
      <c r="G890" s="2"/>
      <c r="K890" s="7"/>
      <c r="M890" s="2"/>
      <c r="W890" s="48"/>
      <c r="X890" s="48"/>
      <c r="AD890" s="48"/>
      <c r="AL890" s="7"/>
      <c r="AM890" s="38"/>
      <c r="AN890" s="38"/>
      <c r="AO890" s="38"/>
      <c r="AP890" s="38"/>
      <c r="AQ890" s="38"/>
      <c r="AR890" s="38"/>
      <c r="BI890" s="37"/>
      <c r="BL890" s="22"/>
      <c r="BP890" s="48"/>
      <c r="BQ890" s="48"/>
      <c r="CB890" s="15"/>
    </row>
    <row r="891" spans="1:69" ht="12.75">
      <c r="A891" s="18"/>
      <c r="E891" s="13"/>
      <c r="F891" s="36"/>
      <c r="G891" s="2"/>
      <c r="K891" s="7"/>
      <c r="M891" s="2"/>
      <c r="W891" s="48"/>
      <c r="X891" s="48"/>
      <c r="AD891" s="48"/>
      <c r="AL891" s="7"/>
      <c r="AM891" s="38"/>
      <c r="AN891" s="38"/>
      <c r="AO891" s="38"/>
      <c r="AP891" s="38"/>
      <c r="AQ891" s="38"/>
      <c r="AR891" s="38"/>
      <c r="BI891" s="37"/>
      <c r="BL891" s="22"/>
      <c r="BP891" s="48"/>
      <c r="BQ891" s="48"/>
    </row>
    <row r="892" spans="1:80" ht="12.75">
      <c r="A892" s="18"/>
      <c r="E892" s="13"/>
      <c r="F892" s="36"/>
      <c r="G892" s="2"/>
      <c r="K892" s="7"/>
      <c r="M892" s="2"/>
      <c r="W892" s="48"/>
      <c r="X892" s="48"/>
      <c r="AD892" s="48"/>
      <c r="AL892" s="7"/>
      <c r="AM892" s="38"/>
      <c r="AN892" s="38"/>
      <c r="AO892" s="38"/>
      <c r="AP892" s="38"/>
      <c r="AQ892" s="38"/>
      <c r="AR892" s="38"/>
      <c r="BI892" s="37"/>
      <c r="BL892" s="22"/>
      <c r="BP892" s="48"/>
      <c r="BQ892" s="48"/>
      <c r="CB892" s="15"/>
    </row>
    <row r="893" spans="1:69" ht="12.75">
      <c r="A893" s="18"/>
      <c r="E893" s="13"/>
      <c r="F893" s="36"/>
      <c r="G893" s="2"/>
      <c r="K893" s="7"/>
      <c r="M893" s="2"/>
      <c r="W893" s="48"/>
      <c r="X893" s="48"/>
      <c r="AD893" s="48"/>
      <c r="AL893" s="7"/>
      <c r="AM893" s="38"/>
      <c r="AN893" s="38"/>
      <c r="AO893" s="38"/>
      <c r="AP893" s="38"/>
      <c r="AQ893" s="38"/>
      <c r="AR893" s="38"/>
      <c r="BI893" s="37"/>
      <c r="BL893" s="22"/>
      <c r="BP893" s="48"/>
      <c r="BQ893" s="48"/>
    </row>
    <row r="894" spans="1:81" ht="12.75">
      <c r="A894" s="18"/>
      <c r="E894" s="13"/>
      <c r="F894" s="36"/>
      <c r="G894" s="2"/>
      <c r="K894" s="7"/>
      <c r="M894" s="2"/>
      <c r="W894" s="48"/>
      <c r="X894" s="48"/>
      <c r="AD894" s="48"/>
      <c r="AL894" s="7"/>
      <c r="AM894" s="38"/>
      <c r="AN894" s="38"/>
      <c r="AO894" s="38"/>
      <c r="AP894" s="38"/>
      <c r="AQ894" s="38"/>
      <c r="AR894" s="38"/>
      <c r="BB894" s="7"/>
      <c r="BI894" s="37"/>
      <c r="BL894" s="22"/>
      <c r="BP894" s="48"/>
      <c r="BQ894" s="48"/>
      <c r="CB894" s="15"/>
      <c r="CC894" s="2"/>
    </row>
    <row r="895" spans="1:81" ht="12.75">
      <c r="A895" s="18"/>
      <c r="E895" s="13"/>
      <c r="F895" s="36"/>
      <c r="G895" s="2"/>
      <c r="K895" s="7"/>
      <c r="M895" s="2"/>
      <c r="W895" s="48"/>
      <c r="X895" s="48"/>
      <c r="AD895" s="48"/>
      <c r="AL895" s="7"/>
      <c r="AM895" s="38"/>
      <c r="AN895" s="38"/>
      <c r="AO895" s="38"/>
      <c r="AP895" s="38"/>
      <c r="AQ895" s="38"/>
      <c r="AR895" s="38"/>
      <c r="BB895" s="7"/>
      <c r="BI895" s="37"/>
      <c r="BL895" s="22"/>
      <c r="BP895" s="48"/>
      <c r="BQ895" s="48"/>
      <c r="CB895" s="15"/>
      <c r="CC895" s="2"/>
    </row>
    <row r="896" spans="1:81" ht="12.75">
      <c r="A896" s="18"/>
      <c r="E896" s="13"/>
      <c r="F896" s="36"/>
      <c r="G896" s="2"/>
      <c r="K896" s="7"/>
      <c r="M896" s="2"/>
      <c r="W896" s="48"/>
      <c r="X896" s="48"/>
      <c r="AD896" s="48"/>
      <c r="AL896" s="7"/>
      <c r="AM896" s="38"/>
      <c r="AN896" s="38"/>
      <c r="AO896" s="38"/>
      <c r="AP896" s="38"/>
      <c r="AQ896" s="38"/>
      <c r="AR896" s="38"/>
      <c r="BB896" s="7"/>
      <c r="BI896" s="37"/>
      <c r="BL896" s="22"/>
      <c r="BP896" s="48"/>
      <c r="BQ896" s="48"/>
      <c r="CB896" s="15"/>
      <c r="CC896" s="2"/>
    </row>
    <row r="897" spans="1:81" ht="12.75">
      <c r="A897" s="18"/>
      <c r="E897" s="13"/>
      <c r="F897" s="36"/>
      <c r="G897" s="2"/>
      <c r="K897" s="7"/>
      <c r="M897" s="2"/>
      <c r="W897" s="48"/>
      <c r="X897" s="48"/>
      <c r="AD897" s="48"/>
      <c r="AL897" s="7"/>
      <c r="AM897" s="38"/>
      <c r="AN897" s="38"/>
      <c r="AO897" s="38"/>
      <c r="AP897" s="38"/>
      <c r="AQ897" s="38"/>
      <c r="AR897" s="38"/>
      <c r="BB897" s="7"/>
      <c r="BI897" s="37"/>
      <c r="BL897" s="22"/>
      <c r="BP897" s="48"/>
      <c r="BQ897" s="48"/>
      <c r="CB897" s="15"/>
      <c r="CC897" s="2"/>
    </row>
    <row r="898" spans="1:81" ht="12.75">
      <c r="A898" s="18"/>
      <c r="E898" s="13"/>
      <c r="F898" s="36"/>
      <c r="G898" s="2"/>
      <c r="K898" s="7"/>
      <c r="M898" s="2"/>
      <c r="W898" s="48"/>
      <c r="X898" s="48"/>
      <c r="AD898" s="48"/>
      <c r="AL898" s="7"/>
      <c r="AM898" s="38"/>
      <c r="AN898" s="38"/>
      <c r="AO898" s="38"/>
      <c r="AP898" s="38"/>
      <c r="AQ898" s="38"/>
      <c r="AR898" s="38"/>
      <c r="BB898" s="7"/>
      <c r="BI898" s="37"/>
      <c r="BL898" s="22"/>
      <c r="BP898" s="48"/>
      <c r="BQ898" s="48"/>
      <c r="CB898" s="15"/>
      <c r="CC898" s="2"/>
    </row>
    <row r="899" spans="1:81" ht="12.75">
      <c r="A899" s="18"/>
      <c r="E899" s="13"/>
      <c r="F899" s="36"/>
      <c r="G899" s="2"/>
      <c r="K899" s="7"/>
      <c r="M899" s="2"/>
      <c r="W899" s="48"/>
      <c r="X899" s="48"/>
      <c r="AD899" s="48"/>
      <c r="AL899" s="7"/>
      <c r="AM899" s="38"/>
      <c r="AN899" s="38"/>
      <c r="AO899" s="38"/>
      <c r="AP899" s="38"/>
      <c r="AQ899" s="38"/>
      <c r="AR899" s="38"/>
      <c r="BB899" s="7"/>
      <c r="BI899" s="37"/>
      <c r="BL899" s="22"/>
      <c r="BP899" s="48"/>
      <c r="BQ899" s="48"/>
      <c r="CB899" s="15"/>
      <c r="CC899" s="2"/>
    </row>
    <row r="900" spans="1:81" ht="12.75">
      <c r="A900" s="18"/>
      <c r="E900" s="13"/>
      <c r="F900" s="36"/>
      <c r="G900" s="2"/>
      <c r="M900" s="2"/>
      <c r="AM900" s="38"/>
      <c r="AN900" s="38"/>
      <c r="AO900" s="38"/>
      <c r="AP900" s="38"/>
      <c r="AQ900" s="38"/>
      <c r="AR900" s="38"/>
      <c r="BL900" s="22"/>
      <c r="CB900" s="15"/>
      <c r="CC900" s="2"/>
    </row>
    <row r="901" spans="1:81" ht="12.75">
      <c r="A901" s="18"/>
      <c r="E901" s="13"/>
      <c r="F901" s="36"/>
      <c r="G901" s="2"/>
      <c r="K901" s="7"/>
      <c r="M901" s="2"/>
      <c r="W901" s="48"/>
      <c r="X901" s="48"/>
      <c r="AD901" s="48"/>
      <c r="AL901" s="7"/>
      <c r="AS901" s="7"/>
      <c r="BI901" s="37"/>
      <c r="BL901" s="22"/>
      <c r="BP901" s="48"/>
      <c r="BQ901" s="48"/>
      <c r="CB901" s="15"/>
      <c r="CC901" s="2"/>
    </row>
    <row r="902" spans="1:81" ht="12.75">
      <c r="A902" s="18"/>
      <c r="E902" s="13"/>
      <c r="F902" s="36"/>
      <c r="G902" s="2"/>
      <c r="K902" s="7"/>
      <c r="M902" s="2"/>
      <c r="W902" s="48"/>
      <c r="X902" s="48"/>
      <c r="AD902" s="48"/>
      <c r="AL902" s="7"/>
      <c r="AS902" s="7"/>
      <c r="BI902" s="37"/>
      <c r="BL902" s="22"/>
      <c r="BP902" s="48"/>
      <c r="BQ902" s="48"/>
      <c r="CB902" s="15"/>
      <c r="CC902" s="2"/>
    </row>
    <row r="903" spans="1:81" ht="12.75">
      <c r="A903" s="18"/>
      <c r="E903" s="13"/>
      <c r="F903" s="36"/>
      <c r="G903" s="2"/>
      <c r="K903" s="7"/>
      <c r="M903" s="2"/>
      <c r="W903" s="48"/>
      <c r="X903" s="48"/>
      <c r="AD903" s="48"/>
      <c r="AL903" s="7"/>
      <c r="AS903" s="7"/>
      <c r="BI903" s="37"/>
      <c r="BL903" s="22"/>
      <c r="BP903" s="48"/>
      <c r="BQ903" s="48"/>
      <c r="CB903" s="15"/>
      <c r="CC903" s="2"/>
    </row>
    <row r="904" spans="1:81" ht="12.75">
      <c r="A904" s="18"/>
      <c r="E904" s="13"/>
      <c r="F904" s="36"/>
      <c r="G904" s="2"/>
      <c r="K904" s="7"/>
      <c r="M904" s="2"/>
      <c r="W904" s="48"/>
      <c r="X904" s="48"/>
      <c r="AD904" s="48"/>
      <c r="AL904" s="7"/>
      <c r="AS904" s="7"/>
      <c r="BI904" s="37"/>
      <c r="BL904" s="22"/>
      <c r="BP904" s="48"/>
      <c r="BQ904" s="48"/>
      <c r="CB904" s="15"/>
      <c r="CC904" s="2"/>
    </row>
    <row r="905" spans="1:81" ht="12.75">
      <c r="A905" s="18"/>
      <c r="E905" s="13"/>
      <c r="F905" s="36"/>
      <c r="G905" s="2"/>
      <c r="K905" s="7"/>
      <c r="M905" s="2"/>
      <c r="W905" s="48"/>
      <c r="X905" s="48"/>
      <c r="AD905" s="48"/>
      <c r="AL905" s="7"/>
      <c r="AW905" s="7"/>
      <c r="BI905" s="37"/>
      <c r="BL905" s="22"/>
      <c r="BP905" s="48"/>
      <c r="BQ905" s="48"/>
      <c r="CB905" s="15"/>
      <c r="CC905" s="2"/>
    </row>
    <row r="906" spans="1:81" ht="12.75">
      <c r="A906" s="18"/>
      <c r="E906" s="13"/>
      <c r="F906" s="36"/>
      <c r="G906" s="2"/>
      <c r="K906" s="7"/>
      <c r="M906" s="2"/>
      <c r="W906" s="48"/>
      <c r="X906" s="48"/>
      <c r="AD906" s="48"/>
      <c r="AL906" s="7"/>
      <c r="AX906" s="7"/>
      <c r="BI906" s="37"/>
      <c r="BL906" s="22"/>
      <c r="BP906" s="48"/>
      <c r="BQ906" s="48"/>
      <c r="CB906" s="15"/>
      <c r="CC906" s="2"/>
    </row>
    <row r="907" spans="1:81" ht="12.75">
      <c r="A907" s="18"/>
      <c r="E907" s="13"/>
      <c r="F907" s="36"/>
      <c r="G907" s="2"/>
      <c r="K907" s="7"/>
      <c r="M907" s="2"/>
      <c r="W907" s="48"/>
      <c r="X907" s="48"/>
      <c r="AD907" s="48"/>
      <c r="AL907" s="7"/>
      <c r="AV907" s="7"/>
      <c r="BI907" s="37"/>
      <c r="BL907" s="22"/>
      <c r="BP907" s="48"/>
      <c r="BQ907" s="48"/>
      <c r="CB907" s="15"/>
      <c r="CC907" s="2"/>
    </row>
    <row r="908" spans="1:81" ht="12.75">
      <c r="A908" s="18"/>
      <c r="E908" s="13"/>
      <c r="F908" s="36"/>
      <c r="G908" s="2"/>
      <c r="K908" s="7"/>
      <c r="M908" s="2"/>
      <c r="W908" s="48"/>
      <c r="X908" s="48"/>
      <c r="AD908" s="48"/>
      <c r="AL908" s="7"/>
      <c r="AZ908" s="7"/>
      <c r="BI908" s="37"/>
      <c r="BL908" s="22"/>
      <c r="BP908" s="48"/>
      <c r="BQ908" s="48"/>
      <c r="CB908" s="15"/>
      <c r="CC908" s="2"/>
    </row>
    <row r="909" spans="1:81" ht="12.75">
      <c r="A909" s="18"/>
      <c r="E909" s="13"/>
      <c r="F909" s="36"/>
      <c r="G909" s="2"/>
      <c r="K909" s="7"/>
      <c r="M909" s="2"/>
      <c r="W909" s="48"/>
      <c r="X909" s="48"/>
      <c r="AD909" s="48"/>
      <c r="AL909" s="7"/>
      <c r="AZ909" s="7"/>
      <c r="BI909" s="37"/>
      <c r="BL909" s="22"/>
      <c r="BP909" s="48"/>
      <c r="BQ909" s="48"/>
      <c r="CB909" s="15"/>
      <c r="CC909" s="2"/>
    </row>
    <row r="910" spans="1:81" ht="12.75">
      <c r="A910" s="18"/>
      <c r="E910" s="13"/>
      <c r="F910" s="36"/>
      <c r="G910" s="2"/>
      <c r="M910" s="2"/>
      <c r="BL910" s="22"/>
      <c r="CB910" s="15"/>
      <c r="CC910" s="2"/>
    </row>
    <row r="911" spans="1:81" ht="12.75">
      <c r="A911" s="18"/>
      <c r="E911" s="13"/>
      <c r="F911" s="36"/>
      <c r="G911" s="2"/>
      <c r="K911" s="7"/>
      <c r="M911" s="2"/>
      <c r="W911" s="48"/>
      <c r="X911" s="48"/>
      <c r="AD911" s="48"/>
      <c r="AL911" s="7"/>
      <c r="AM911" s="38"/>
      <c r="AN911" s="38"/>
      <c r="AO911" s="38"/>
      <c r="AP911" s="38"/>
      <c r="AQ911" s="38"/>
      <c r="AR911" s="38"/>
      <c r="BC911" s="7"/>
      <c r="BI911" s="37"/>
      <c r="BL911" s="22"/>
      <c r="BP911" s="48"/>
      <c r="BQ911" s="48"/>
      <c r="CB911" s="15"/>
      <c r="CC911" s="2"/>
    </row>
    <row r="912" spans="1:81" ht="12.75">
      <c r="A912" s="18"/>
      <c r="E912" s="13"/>
      <c r="F912" s="36"/>
      <c r="G912" s="2"/>
      <c r="K912" s="7"/>
      <c r="M912" s="2"/>
      <c r="W912" s="48"/>
      <c r="X912" s="48"/>
      <c r="AD912" s="48"/>
      <c r="AL912" s="7"/>
      <c r="AM912" s="38"/>
      <c r="AN912" s="38"/>
      <c r="AO912" s="38"/>
      <c r="AP912" s="38"/>
      <c r="AQ912" s="38"/>
      <c r="AR912" s="38"/>
      <c r="AU912" s="7"/>
      <c r="BB912" s="7"/>
      <c r="BI912" s="37"/>
      <c r="BL912" s="22"/>
      <c r="BP912" s="48"/>
      <c r="BQ912" s="48"/>
      <c r="CB912" s="15"/>
      <c r="CC912" s="2"/>
    </row>
    <row r="913" spans="1:81" ht="12.75">
      <c r="A913" s="18"/>
      <c r="E913" s="13"/>
      <c r="F913" s="36"/>
      <c r="G913" s="2"/>
      <c r="K913" s="7"/>
      <c r="M913" s="2"/>
      <c r="W913" s="48"/>
      <c r="X913" s="48"/>
      <c r="AD913" s="48"/>
      <c r="AL913" s="7"/>
      <c r="AM913" s="38"/>
      <c r="AN913" s="38"/>
      <c r="AO913" s="38"/>
      <c r="AP913" s="38"/>
      <c r="AQ913" s="38"/>
      <c r="AR913" s="38"/>
      <c r="BC913" s="7"/>
      <c r="BI913" s="37"/>
      <c r="BL913" s="22"/>
      <c r="BP913" s="48"/>
      <c r="BQ913" s="48"/>
      <c r="CB913" s="15"/>
      <c r="CC913" s="2"/>
    </row>
    <row r="914" spans="1:81" ht="12.75">
      <c r="A914" s="18"/>
      <c r="E914" s="13"/>
      <c r="F914" s="36"/>
      <c r="G914" s="2"/>
      <c r="K914" s="7"/>
      <c r="M914" s="2"/>
      <c r="W914" s="48"/>
      <c r="X914" s="48"/>
      <c r="AD914" s="48"/>
      <c r="AL914" s="7"/>
      <c r="AM914" s="38"/>
      <c r="AN914" s="38"/>
      <c r="AO914" s="38"/>
      <c r="AP914" s="38"/>
      <c r="AQ914" s="38"/>
      <c r="AR914" s="38"/>
      <c r="BC914" s="7"/>
      <c r="BI914" s="37"/>
      <c r="BL914" s="22"/>
      <c r="BP914" s="48"/>
      <c r="BQ914" s="48"/>
      <c r="CB914" s="15"/>
      <c r="CC914" s="2"/>
    </row>
    <row r="915" spans="1:81" ht="12.75">
      <c r="A915" s="18"/>
      <c r="E915" s="13"/>
      <c r="F915" s="36"/>
      <c r="G915" s="2"/>
      <c r="K915" s="7"/>
      <c r="M915" s="2"/>
      <c r="W915" s="48"/>
      <c r="X915" s="48"/>
      <c r="AD915" s="48"/>
      <c r="AL915" s="7"/>
      <c r="AM915" s="38"/>
      <c r="AN915" s="38"/>
      <c r="AO915" s="38"/>
      <c r="AP915" s="38"/>
      <c r="AQ915" s="38"/>
      <c r="AR915" s="38"/>
      <c r="BC915" s="7"/>
      <c r="BI915" s="37"/>
      <c r="BL915" s="22"/>
      <c r="BP915" s="48"/>
      <c r="BQ915" s="48"/>
      <c r="CB915" s="15"/>
      <c r="CC915" s="2"/>
    </row>
    <row r="916" spans="1:81" ht="12.75">
      <c r="A916" s="18"/>
      <c r="E916" s="13"/>
      <c r="F916" s="36"/>
      <c r="G916" s="2"/>
      <c r="K916" s="7"/>
      <c r="M916" s="2"/>
      <c r="W916" s="48"/>
      <c r="X916" s="48"/>
      <c r="AD916" s="48"/>
      <c r="AL916" s="7"/>
      <c r="AM916" s="38"/>
      <c r="AN916" s="38"/>
      <c r="AO916" s="38"/>
      <c r="AP916" s="38"/>
      <c r="AQ916" s="38"/>
      <c r="AR916" s="38"/>
      <c r="BC916" s="7"/>
      <c r="BI916" s="37"/>
      <c r="BL916" s="22"/>
      <c r="BP916" s="48"/>
      <c r="BQ916" s="48"/>
      <c r="CB916" s="15"/>
      <c r="CC916" s="2"/>
    </row>
    <row r="917" spans="1:81" ht="12.75">
      <c r="A917" s="18"/>
      <c r="E917" s="13"/>
      <c r="F917" s="36"/>
      <c r="G917" s="2"/>
      <c r="K917" s="7"/>
      <c r="M917" s="2"/>
      <c r="W917" s="48"/>
      <c r="X917" s="48"/>
      <c r="AD917" s="48"/>
      <c r="AL917" s="7"/>
      <c r="AM917" s="38"/>
      <c r="AN917" s="38"/>
      <c r="AO917" s="38"/>
      <c r="AP917" s="38"/>
      <c r="AQ917" s="38"/>
      <c r="AR917" s="38"/>
      <c r="BA917" s="7"/>
      <c r="BI917" s="37"/>
      <c r="BL917" s="22"/>
      <c r="BP917" s="48"/>
      <c r="BQ917" s="48"/>
      <c r="CB917" s="15"/>
      <c r="CC917" s="2"/>
    </row>
    <row r="918" spans="1:81" ht="12.75">
      <c r="A918" s="18"/>
      <c r="E918" s="13"/>
      <c r="F918" s="36"/>
      <c r="G918" s="2"/>
      <c r="K918" s="7"/>
      <c r="M918" s="2"/>
      <c r="W918" s="48"/>
      <c r="X918" s="48"/>
      <c r="AD918" s="48"/>
      <c r="AL918" s="7"/>
      <c r="AM918" s="38"/>
      <c r="AN918" s="38"/>
      <c r="AO918" s="38"/>
      <c r="AP918" s="38"/>
      <c r="AQ918" s="38"/>
      <c r="AR918" s="38"/>
      <c r="BI918" s="37"/>
      <c r="BL918" s="22"/>
      <c r="BP918" s="48"/>
      <c r="BQ918" s="48"/>
      <c r="CB918" s="15"/>
      <c r="CC918" s="2"/>
    </row>
    <row r="919" spans="1:81" ht="12.75">
      <c r="A919" s="18"/>
      <c r="E919" s="13"/>
      <c r="F919" s="36"/>
      <c r="G919" s="2"/>
      <c r="K919" s="7"/>
      <c r="M919" s="2"/>
      <c r="W919" s="48"/>
      <c r="X919" s="48"/>
      <c r="AD919" s="48"/>
      <c r="AL919" s="7"/>
      <c r="AM919" s="38"/>
      <c r="AN919" s="38"/>
      <c r="AO919" s="38"/>
      <c r="AP919" s="38"/>
      <c r="AQ919" s="38"/>
      <c r="AR919" s="38"/>
      <c r="BI919" s="37"/>
      <c r="BL919" s="22"/>
      <c r="BP919" s="48"/>
      <c r="BQ919" s="48"/>
      <c r="CB919" s="15"/>
      <c r="CC919" s="2"/>
    </row>
    <row r="920" spans="1:81" ht="12.75">
      <c r="A920" s="18"/>
      <c r="E920" s="13"/>
      <c r="F920" s="36"/>
      <c r="G920" s="2"/>
      <c r="K920" s="7"/>
      <c r="M920" s="2"/>
      <c r="W920" s="48"/>
      <c r="X920" s="48"/>
      <c r="AD920" s="48"/>
      <c r="AL920" s="7"/>
      <c r="AM920" s="38"/>
      <c r="AN920" s="38"/>
      <c r="AO920" s="38"/>
      <c r="AP920" s="38"/>
      <c r="AQ920" s="38"/>
      <c r="AR920" s="38"/>
      <c r="BL920" s="22"/>
      <c r="CC920" s="2"/>
    </row>
    <row r="921" spans="1:81" ht="12.75">
      <c r="A921" s="18"/>
      <c r="E921" s="13"/>
      <c r="F921" s="36"/>
      <c r="G921" s="2"/>
      <c r="K921" s="7"/>
      <c r="M921" s="2"/>
      <c r="W921" s="48"/>
      <c r="X921" s="48"/>
      <c r="AD921" s="48"/>
      <c r="AL921" s="7"/>
      <c r="AM921" s="38"/>
      <c r="AN921" s="38"/>
      <c r="AO921" s="38"/>
      <c r="AP921" s="38"/>
      <c r="AQ921" s="38"/>
      <c r="AR921" s="38"/>
      <c r="AW921" s="7"/>
      <c r="BI921" s="37"/>
      <c r="BL921" s="22"/>
      <c r="BP921" s="48"/>
      <c r="BQ921" s="48"/>
      <c r="CB921" s="15"/>
      <c r="CC921" s="2"/>
    </row>
    <row r="922" spans="1:81" ht="12.75">
      <c r="A922" s="18"/>
      <c r="E922" s="13"/>
      <c r="F922" s="36"/>
      <c r="G922" s="2"/>
      <c r="K922" s="7"/>
      <c r="M922" s="2"/>
      <c r="W922" s="48"/>
      <c r="X922" s="48"/>
      <c r="AD922" s="48"/>
      <c r="AL922" s="7"/>
      <c r="AM922" s="38"/>
      <c r="AN922" s="38"/>
      <c r="AO922" s="38"/>
      <c r="AP922" s="38"/>
      <c r="AQ922" s="38"/>
      <c r="AR922" s="38"/>
      <c r="AX922" s="7"/>
      <c r="BI922" s="37"/>
      <c r="BL922" s="22"/>
      <c r="BP922" s="48"/>
      <c r="BQ922" s="48"/>
      <c r="CB922" s="15"/>
      <c r="CC922" s="2"/>
    </row>
    <row r="923" spans="1:81" ht="12.75">
      <c r="A923" s="18"/>
      <c r="E923" s="13"/>
      <c r="F923" s="36"/>
      <c r="G923" s="2"/>
      <c r="K923" s="7"/>
      <c r="M923" s="2"/>
      <c r="W923" s="48"/>
      <c r="X923" s="48"/>
      <c r="AD923" s="48"/>
      <c r="AL923" s="7"/>
      <c r="AM923" s="38"/>
      <c r="AN923" s="38"/>
      <c r="AO923" s="38"/>
      <c r="AP923" s="38"/>
      <c r="AQ923" s="38"/>
      <c r="AR923" s="38"/>
      <c r="AZ923" s="7"/>
      <c r="BI923" s="37"/>
      <c r="BL923" s="22"/>
      <c r="BP923" s="48"/>
      <c r="BQ923" s="48"/>
      <c r="CB923" s="15"/>
      <c r="CC923" s="2"/>
    </row>
    <row r="924" spans="1:81" ht="12.75">
      <c r="A924" s="18"/>
      <c r="E924" s="13"/>
      <c r="F924" s="36"/>
      <c r="G924" s="2"/>
      <c r="K924" s="7"/>
      <c r="M924" s="2"/>
      <c r="W924" s="48"/>
      <c r="X924" s="48"/>
      <c r="AD924" s="48"/>
      <c r="AL924" s="7"/>
      <c r="AM924" s="38"/>
      <c r="AN924" s="38"/>
      <c r="AO924" s="38"/>
      <c r="AP924" s="38"/>
      <c r="AQ924" s="38"/>
      <c r="AR924" s="38"/>
      <c r="AZ924" s="7"/>
      <c r="BI924" s="37"/>
      <c r="BL924" s="22"/>
      <c r="BP924" s="48"/>
      <c r="BQ924" s="48"/>
      <c r="CB924" s="15"/>
      <c r="CC924" s="2"/>
    </row>
    <row r="925" spans="1:81" ht="12.75">
      <c r="A925" s="18"/>
      <c r="E925" s="13"/>
      <c r="F925" s="36"/>
      <c r="G925" s="2"/>
      <c r="K925" s="7"/>
      <c r="M925" s="2"/>
      <c r="W925" s="48"/>
      <c r="X925" s="48"/>
      <c r="AD925" s="48"/>
      <c r="AL925" s="7"/>
      <c r="AM925" s="38"/>
      <c r="AN925" s="38"/>
      <c r="AO925" s="38"/>
      <c r="AP925" s="38"/>
      <c r="AQ925" s="38"/>
      <c r="AR925" s="38"/>
      <c r="BC925" s="7"/>
      <c r="BI925" s="37"/>
      <c r="BL925" s="22"/>
      <c r="BP925" s="48"/>
      <c r="BQ925" s="48"/>
      <c r="CB925" s="15"/>
      <c r="CC925" s="2"/>
    </row>
    <row r="926" spans="1:81" ht="12.75">
      <c r="A926" s="18"/>
      <c r="E926" s="13"/>
      <c r="F926" s="36"/>
      <c r="G926" s="2"/>
      <c r="K926" s="7"/>
      <c r="M926" s="2"/>
      <c r="W926" s="48"/>
      <c r="X926" s="48"/>
      <c r="AD926" s="48"/>
      <c r="AL926" s="7"/>
      <c r="AM926" s="38"/>
      <c r="AN926" s="38"/>
      <c r="AO926" s="38"/>
      <c r="AP926" s="38"/>
      <c r="AQ926" s="38"/>
      <c r="AR926" s="38"/>
      <c r="BC926" s="7"/>
      <c r="BI926" s="37"/>
      <c r="BL926" s="22"/>
      <c r="BP926" s="48"/>
      <c r="BQ926" s="48"/>
      <c r="CB926" s="15"/>
      <c r="CC926" s="2"/>
    </row>
    <row r="927" spans="1:81" ht="12.75">
      <c r="A927" s="18"/>
      <c r="E927" s="13"/>
      <c r="F927" s="36"/>
      <c r="G927" s="2"/>
      <c r="K927" s="7"/>
      <c r="M927" s="2"/>
      <c r="W927" s="48"/>
      <c r="X927" s="48"/>
      <c r="AD927" s="48"/>
      <c r="AL927" s="7"/>
      <c r="AM927" s="38"/>
      <c r="AN927" s="38"/>
      <c r="AO927" s="38"/>
      <c r="AP927" s="38"/>
      <c r="AQ927" s="38"/>
      <c r="AR927" s="38"/>
      <c r="BC927" s="7"/>
      <c r="BI927" s="37"/>
      <c r="BL927" s="22"/>
      <c r="BP927" s="48"/>
      <c r="BQ927" s="48"/>
      <c r="CB927" s="15"/>
      <c r="CC927" s="2"/>
    </row>
    <row r="928" spans="1:81" ht="12.75">
      <c r="A928" s="18"/>
      <c r="E928" s="13"/>
      <c r="F928" s="36"/>
      <c r="G928" s="2"/>
      <c r="K928" s="7"/>
      <c r="M928" s="2"/>
      <c r="W928" s="48"/>
      <c r="X928" s="48"/>
      <c r="AD928" s="48"/>
      <c r="AL928" s="7"/>
      <c r="AM928" s="38"/>
      <c r="AN928" s="38"/>
      <c r="AO928" s="38"/>
      <c r="AP928" s="38"/>
      <c r="AQ928" s="38"/>
      <c r="AR928" s="38"/>
      <c r="BC928" s="7"/>
      <c r="BI928" s="37"/>
      <c r="BL928" s="22"/>
      <c r="BP928" s="48"/>
      <c r="BQ928" s="48"/>
      <c r="CB928" s="15"/>
      <c r="CC928" s="2"/>
    </row>
    <row r="929" spans="1:81" ht="12.75">
      <c r="A929" s="18"/>
      <c r="E929" s="13"/>
      <c r="F929" s="36"/>
      <c r="G929" s="2"/>
      <c r="M929" s="2"/>
      <c r="AD929" s="48"/>
      <c r="AM929" s="38"/>
      <c r="AN929" s="38"/>
      <c r="AO929" s="38"/>
      <c r="AP929" s="38"/>
      <c r="AQ929" s="38"/>
      <c r="AR929" s="38"/>
      <c r="BL929" s="22"/>
      <c r="CC929" s="2"/>
    </row>
    <row r="930" spans="1:81" ht="12.75">
      <c r="A930" s="18"/>
      <c r="E930" s="13"/>
      <c r="F930" s="36"/>
      <c r="G930" s="2"/>
      <c r="K930" s="7"/>
      <c r="M930" s="2"/>
      <c r="W930" s="48"/>
      <c r="X930" s="48"/>
      <c r="AD930" s="48"/>
      <c r="AL930" s="7"/>
      <c r="AM930" s="38"/>
      <c r="AN930" s="38"/>
      <c r="AO930" s="38"/>
      <c r="AP930" s="38"/>
      <c r="AQ930" s="38"/>
      <c r="AR930" s="38"/>
      <c r="BC930" s="7"/>
      <c r="BI930" s="37"/>
      <c r="BL930" s="22"/>
      <c r="BP930" s="48"/>
      <c r="BQ930" s="48"/>
      <c r="CB930" s="15"/>
      <c r="CC930" s="2"/>
    </row>
    <row r="931" spans="1:81" ht="12.75">
      <c r="A931" s="18"/>
      <c r="E931" s="13"/>
      <c r="F931" s="36"/>
      <c r="G931" s="2"/>
      <c r="K931" s="7"/>
      <c r="M931" s="2"/>
      <c r="W931" s="48"/>
      <c r="X931" s="48"/>
      <c r="AD931" s="48"/>
      <c r="AL931" s="7"/>
      <c r="AM931" s="38"/>
      <c r="AN931" s="38"/>
      <c r="AO931" s="38"/>
      <c r="AP931" s="38"/>
      <c r="AQ931" s="38"/>
      <c r="AR931" s="38"/>
      <c r="BC931" s="7"/>
      <c r="BI931" s="37"/>
      <c r="BL931" s="22"/>
      <c r="BP931" s="48"/>
      <c r="BQ931" s="48"/>
      <c r="CB931" s="15"/>
      <c r="CC931" s="2"/>
    </row>
    <row r="932" spans="1:81" ht="12.75">
      <c r="A932" s="18"/>
      <c r="E932" s="13"/>
      <c r="F932" s="36"/>
      <c r="G932" s="2"/>
      <c r="M932" s="2"/>
      <c r="AM932" s="38"/>
      <c r="AN932" s="38"/>
      <c r="AO932" s="38"/>
      <c r="AP932" s="38"/>
      <c r="AQ932" s="38"/>
      <c r="AR932" s="38"/>
      <c r="BI932" s="37"/>
      <c r="BL932" s="22"/>
      <c r="BP932" s="48"/>
      <c r="BQ932" s="48"/>
      <c r="CC932" s="2"/>
    </row>
    <row r="933" spans="1:81" ht="12.75">
      <c r="A933" s="18"/>
      <c r="E933" s="13"/>
      <c r="F933" s="36"/>
      <c r="G933" s="2"/>
      <c r="K933" s="7"/>
      <c r="M933" s="2"/>
      <c r="W933" s="48"/>
      <c r="X933" s="48"/>
      <c r="AD933" s="48"/>
      <c r="AL933" s="7"/>
      <c r="AM933" s="38"/>
      <c r="AN933" s="38"/>
      <c r="AO933" s="38"/>
      <c r="AP933" s="38"/>
      <c r="AQ933" s="38"/>
      <c r="AR933" s="38"/>
      <c r="AS933" s="7"/>
      <c r="BI933" s="37"/>
      <c r="BL933" s="22"/>
      <c r="BP933" s="48"/>
      <c r="BQ933" s="48"/>
      <c r="CB933" s="15"/>
      <c r="CC933" s="2"/>
    </row>
    <row r="934" spans="1:81" ht="12.75">
      <c r="A934" s="18"/>
      <c r="E934" s="13"/>
      <c r="F934" s="36"/>
      <c r="G934" s="2"/>
      <c r="K934" s="7"/>
      <c r="M934" s="2"/>
      <c r="W934" s="48"/>
      <c r="X934" s="48"/>
      <c r="AD934" s="48"/>
      <c r="AL934" s="7"/>
      <c r="AM934" s="38"/>
      <c r="AN934" s="38"/>
      <c r="AO934" s="38"/>
      <c r="AP934" s="38"/>
      <c r="AQ934" s="38"/>
      <c r="AR934" s="38"/>
      <c r="AS934" s="7"/>
      <c r="BI934" s="37"/>
      <c r="BL934" s="22"/>
      <c r="BM934" s="48"/>
      <c r="BN934" s="48"/>
      <c r="BO934" s="41"/>
      <c r="BP934" s="48"/>
      <c r="BQ934" s="48"/>
      <c r="CB934" s="15"/>
      <c r="CC934" s="2"/>
    </row>
    <row r="935" spans="1:81" ht="12.75">
      <c r="A935" s="18"/>
      <c r="E935" s="13"/>
      <c r="F935" s="36"/>
      <c r="G935" s="2"/>
      <c r="K935" s="7"/>
      <c r="M935" s="2"/>
      <c r="W935" s="48"/>
      <c r="X935" s="48"/>
      <c r="AD935" s="48"/>
      <c r="AL935" s="7"/>
      <c r="AM935" s="38"/>
      <c r="AN935" s="38"/>
      <c r="AO935" s="38"/>
      <c r="AP935" s="38"/>
      <c r="AQ935" s="38"/>
      <c r="AR935" s="38"/>
      <c r="AZ935" s="7"/>
      <c r="BI935" s="37"/>
      <c r="BL935" s="22"/>
      <c r="BP935" s="48"/>
      <c r="BQ935" s="48"/>
      <c r="CB935" s="15"/>
      <c r="CC935" s="2"/>
    </row>
    <row r="936" spans="1:81" ht="12.75">
      <c r="A936" s="18"/>
      <c r="E936" s="13"/>
      <c r="F936" s="36"/>
      <c r="G936" s="2"/>
      <c r="K936" s="7"/>
      <c r="M936" s="2"/>
      <c r="W936" s="48"/>
      <c r="X936" s="48"/>
      <c r="AD936" s="48"/>
      <c r="AL936" s="7"/>
      <c r="AM936" s="38"/>
      <c r="AN936" s="38"/>
      <c r="AO936" s="38"/>
      <c r="AP936" s="38"/>
      <c r="AQ936" s="38"/>
      <c r="AR936" s="38"/>
      <c r="AZ936" s="7"/>
      <c r="BI936" s="37"/>
      <c r="BL936" s="22"/>
      <c r="BP936" s="48"/>
      <c r="BQ936" s="48"/>
      <c r="CB936" s="15"/>
      <c r="CC936" s="2"/>
    </row>
    <row r="937" spans="1:81" ht="12.75">
      <c r="A937" s="18"/>
      <c r="E937" s="13"/>
      <c r="F937" s="36"/>
      <c r="G937" s="2"/>
      <c r="K937" s="7"/>
      <c r="M937" s="2"/>
      <c r="W937" s="48"/>
      <c r="X937" s="48"/>
      <c r="AD937" s="48"/>
      <c r="AL937" s="7"/>
      <c r="AM937" s="38"/>
      <c r="AN937" s="38"/>
      <c r="AO937" s="38"/>
      <c r="AP937" s="38"/>
      <c r="AQ937" s="38"/>
      <c r="AR937" s="38"/>
      <c r="AU937" s="7"/>
      <c r="BB937" s="7"/>
      <c r="BI937" s="37"/>
      <c r="BL937" s="22"/>
      <c r="BP937" s="48"/>
      <c r="BQ937" s="48"/>
      <c r="CB937" s="15"/>
      <c r="CC937" s="2"/>
    </row>
    <row r="938" spans="1:81" ht="12.75">
      <c r="A938" s="18"/>
      <c r="E938" s="13"/>
      <c r="F938" s="36"/>
      <c r="G938" s="2"/>
      <c r="K938" s="7"/>
      <c r="M938" s="2"/>
      <c r="W938" s="48"/>
      <c r="X938" s="48"/>
      <c r="AD938" s="48"/>
      <c r="AL938" s="7"/>
      <c r="AM938" s="38"/>
      <c r="AN938" s="38"/>
      <c r="AO938" s="38"/>
      <c r="AP938" s="38"/>
      <c r="AQ938" s="38"/>
      <c r="AR938" s="38"/>
      <c r="AU938" s="7"/>
      <c r="BB938" s="7"/>
      <c r="BI938" s="37"/>
      <c r="BL938" s="22"/>
      <c r="BP938" s="48"/>
      <c r="BQ938" s="48"/>
      <c r="CB938" s="15"/>
      <c r="CC938" s="2"/>
    </row>
    <row r="939" spans="1:81" ht="12.75">
      <c r="A939" s="18"/>
      <c r="E939" s="13"/>
      <c r="F939" s="36"/>
      <c r="G939" s="2"/>
      <c r="M939" s="2"/>
      <c r="W939" s="48"/>
      <c r="X939" s="48"/>
      <c r="AM939" s="38"/>
      <c r="AN939" s="38"/>
      <c r="AO939" s="38"/>
      <c r="AP939" s="38"/>
      <c r="AQ939" s="38"/>
      <c r="AR939" s="38"/>
      <c r="BI939" s="37"/>
      <c r="BL939" s="22"/>
      <c r="BP939" s="48"/>
      <c r="BQ939" s="48"/>
      <c r="CC939" s="2"/>
    </row>
    <row r="940" spans="1:81" ht="12.75">
      <c r="A940" s="18"/>
      <c r="E940" s="13"/>
      <c r="F940" s="36"/>
      <c r="G940" s="2"/>
      <c r="K940" s="7"/>
      <c r="M940" s="2"/>
      <c r="W940" s="48"/>
      <c r="X940" s="48"/>
      <c r="AD940" s="48"/>
      <c r="AL940" s="7"/>
      <c r="AM940" s="38"/>
      <c r="AN940" s="38"/>
      <c r="AO940" s="38"/>
      <c r="AP940" s="38"/>
      <c r="AQ940" s="38"/>
      <c r="AR940" s="38"/>
      <c r="BC940" s="7"/>
      <c r="BI940" s="37"/>
      <c r="BL940" s="22"/>
      <c r="BP940" s="48"/>
      <c r="BQ940" s="48"/>
      <c r="CB940" s="15"/>
      <c r="CC940" s="2"/>
    </row>
    <row r="941" spans="1:81" ht="12.75">
      <c r="A941" s="18"/>
      <c r="E941" s="13"/>
      <c r="F941" s="36"/>
      <c r="G941" s="2"/>
      <c r="K941" s="7"/>
      <c r="M941" s="2"/>
      <c r="W941" s="48"/>
      <c r="X941" s="48"/>
      <c r="AD941" s="48"/>
      <c r="AL941" s="7"/>
      <c r="AM941" s="38"/>
      <c r="AN941" s="38"/>
      <c r="AO941" s="38"/>
      <c r="AP941" s="38"/>
      <c r="AQ941" s="38"/>
      <c r="AR941" s="38"/>
      <c r="BC941" s="7"/>
      <c r="BI941" s="37"/>
      <c r="BL941" s="22"/>
      <c r="BP941" s="48"/>
      <c r="BQ941" s="48"/>
      <c r="CB941" s="15"/>
      <c r="CC941" s="2"/>
    </row>
    <row r="942" spans="1:81" ht="12.75">
      <c r="A942" s="18"/>
      <c r="E942" s="13"/>
      <c r="F942" s="36"/>
      <c r="G942" s="2"/>
      <c r="K942" s="7"/>
      <c r="M942" s="2"/>
      <c r="W942" s="48"/>
      <c r="X942" s="48"/>
      <c r="AD942" s="48"/>
      <c r="AL942" s="7"/>
      <c r="AM942" s="38"/>
      <c r="AN942" s="38"/>
      <c r="AO942" s="38"/>
      <c r="AP942" s="38"/>
      <c r="AQ942" s="38"/>
      <c r="AR942" s="38"/>
      <c r="AW942" s="7"/>
      <c r="BI942" s="37"/>
      <c r="BL942" s="22"/>
      <c r="BP942" s="48"/>
      <c r="BQ942" s="48"/>
      <c r="CB942" s="15"/>
      <c r="CC942" s="2"/>
    </row>
    <row r="943" spans="1:81" ht="12.75">
      <c r="A943" s="18"/>
      <c r="E943" s="13"/>
      <c r="F943" s="36"/>
      <c r="G943" s="2"/>
      <c r="K943" s="7"/>
      <c r="M943" s="2"/>
      <c r="W943" s="48"/>
      <c r="X943" s="48"/>
      <c r="AD943" s="48"/>
      <c r="AL943" s="7"/>
      <c r="AM943" s="38"/>
      <c r="AN943" s="38"/>
      <c r="AO943" s="38"/>
      <c r="AP943" s="38"/>
      <c r="AQ943" s="38"/>
      <c r="AR943" s="38"/>
      <c r="AX943" s="7"/>
      <c r="BI943" s="37"/>
      <c r="BL943" s="22"/>
      <c r="BP943" s="48"/>
      <c r="BQ943" s="48"/>
      <c r="CB943" s="15"/>
      <c r="CC943" s="2"/>
    </row>
    <row r="944" spans="1:81" ht="12.75">
      <c r="A944" s="18"/>
      <c r="E944" s="13"/>
      <c r="F944" s="36"/>
      <c r="G944" s="2"/>
      <c r="K944" s="7"/>
      <c r="M944" s="2"/>
      <c r="W944" s="48"/>
      <c r="X944" s="48"/>
      <c r="AD944" s="48"/>
      <c r="AL944" s="7"/>
      <c r="AM944" s="38"/>
      <c r="AN944" s="38"/>
      <c r="AO944" s="38"/>
      <c r="AP944" s="38"/>
      <c r="AQ944" s="38"/>
      <c r="AR944" s="38"/>
      <c r="BC944" s="7"/>
      <c r="BI944" s="37"/>
      <c r="BL944" s="22"/>
      <c r="BP944" s="48"/>
      <c r="BQ944" s="48"/>
      <c r="CB944" s="15"/>
      <c r="CC944" s="2"/>
    </row>
    <row r="945" spans="1:81" ht="12.75">
      <c r="A945" s="18"/>
      <c r="E945" s="13"/>
      <c r="F945" s="36"/>
      <c r="G945" s="2"/>
      <c r="K945" s="7"/>
      <c r="M945" s="2"/>
      <c r="W945" s="48"/>
      <c r="X945" s="48"/>
      <c r="AD945" s="48"/>
      <c r="AL945" s="7"/>
      <c r="AM945" s="38"/>
      <c r="AN945" s="38"/>
      <c r="AO945" s="38"/>
      <c r="AP945" s="38"/>
      <c r="AQ945" s="38"/>
      <c r="AR945" s="38"/>
      <c r="BC945" s="7"/>
      <c r="BI945" s="37"/>
      <c r="BL945" s="22"/>
      <c r="BP945" s="48"/>
      <c r="BQ945" s="48"/>
      <c r="CB945" s="15"/>
      <c r="CC945" s="2"/>
    </row>
    <row r="946" spans="1:81" ht="12.75">
      <c r="A946" s="18"/>
      <c r="E946" s="13"/>
      <c r="F946" s="36"/>
      <c r="G946" s="2"/>
      <c r="K946" s="7"/>
      <c r="M946" s="2"/>
      <c r="W946" s="48"/>
      <c r="X946" s="48"/>
      <c r="AD946" s="48"/>
      <c r="AL946" s="7"/>
      <c r="AM946" s="38"/>
      <c r="AN946" s="38"/>
      <c r="AO946" s="38"/>
      <c r="AP946" s="38"/>
      <c r="AQ946" s="38"/>
      <c r="AR946" s="38"/>
      <c r="BI946" s="37"/>
      <c r="BL946" s="22"/>
      <c r="BP946" s="48"/>
      <c r="BQ946" s="48"/>
      <c r="CB946" s="15"/>
      <c r="CC946" s="2"/>
    </row>
    <row r="947" spans="1:81" ht="12.75">
      <c r="A947" s="18"/>
      <c r="E947" s="13"/>
      <c r="F947" s="36"/>
      <c r="G947" s="2"/>
      <c r="K947" s="7"/>
      <c r="M947" s="2"/>
      <c r="W947" s="48"/>
      <c r="X947" s="48"/>
      <c r="AD947" s="48"/>
      <c r="AL947" s="7"/>
      <c r="AM947" s="38"/>
      <c r="AN947" s="38"/>
      <c r="AO947" s="38"/>
      <c r="AP947" s="38"/>
      <c r="AQ947" s="38"/>
      <c r="AR947" s="38"/>
      <c r="BI947" s="37"/>
      <c r="BL947" s="22"/>
      <c r="BP947" s="48"/>
      <c r="BQ947" s="48"/>
      <c r="CB947" s="15"/>
      <c r="CC947" s="2"/>
    </row>
    <row r="948" spans="1:81" ht="12.75">
      <c r="A948" s="18"/>
      <c r="E948" s="13"/>
      <c r="F948" s="36"/>
      <c r="G948" s="2"/>
      <c r="K948" s="7"/>
      <c r="M948" s="2"/>
      <c r="W948" s="48"/>
      <c r="X948" s="48"/>
      <c r="AD948" s="48"/>
      <c r="AL948" s="7"/>
      <c r="AM948" s="38"/>
      <c r="AN948" s="38"/>
      <c r="AO948" s="38"/>
      <c r="AP948" s="38"/>
      <c r="AQ948" s="38"/>
      <c r="AR948" s="38"/>
      <c r="AV948" s="7"/>
      <c r="BI948" s="37"/>
      <c r="BL948" s="22"/>
      <c r="BP948" s="48"/>
      <c r="BQ948" s="48"/>
      <c r="CB948" s="15"/>
      <c r="CC948" s="2"/>
    </row>
    <row r="949" spans="1:81" ht="12.75">
      <c r="A949" s="18"/>
      <c r="E949" s="13"/>
      <c r="F949" s="36"/>
      <c r="G949" s="2"/>
      <c r="K949" s="7"/>
      <c r="M949" s="2"/>
      <c r="W949" s="48"/>
      <c r="X949" s="48"/>
      <c r="AL949" s="7"/>
      <c r="AM949" s="38"/>
      <c r="AN949" s="38"/>
      <c r="AO949" s="38"/>
      <c r="AP949" s="38"/>
      <c r="AQ949" s="38"/>
      <c r="AR949" s="38"/>
      <c r="BI949" s="37"/>
      <c r="BL949" s="22"/>
      <c r="BP949" s="48"/>
      <c r="BQ949" s="48"/>
      <c r="CC949" s="2"/>
    </row>
    <row r="950" spans="1:81" ht="12.75">
      <c r="A950" s="18"/>
      <c r="E950" s="13"/>
      <c r="F950" s="36"/>
      <c r="G950" s="2"/>
      <c r="K950" s="7"/>
      <c r="M950" s="2"/>
      <c r="W950" s="48"/>
      <c r="X950" s="48"/>
      <c r="AD950" s="48"/>
      <c r="AL950" s="7"/>
      <c r="BC950" s="7"/>
      <c r="BI950" s="37"/>
      <c r="BL950" s="22"/>
      <c r="BP950" s="48"/>
      <c r="BQ950" s="48"/>
      <c r="CB950" s="15"/>
      <c r="CC950" s="2"/>
    </row>
    <row r="951" spans="1:81" ht="12.75">
      <c r="A951" s="18"/>
      <c r="E951" s="13"/>
      <c r="F951" s="36"/>
      <c r="G951" s="2"/>
      <c r="K951" s="7"/>
      <c r="M951" s="2"/>
      <c r="W951" s="48"/>
      <c r="X951" s="48"/>
      <c r="AD951" s="48"/>
      <c r="AL951" s="7"/>
      <c r="BC951" s="7"/>
      <c r="BI951" s="37"/>
      <c r="BL951" s="22"/>
      <c r="BP951" s="48"/>
      <c r="BQ951" s="48"/>
      <c r="CB951" s="15"/>
      <c r="CC951" s="2"/>
    </row>
    <row r="952" spans="1:81" ht="12.75">
      <c r="A952" s="18"/>
      <c r="E952" s="13"/>
      <c r="F952" s="36"/>
      <c r="G952" s="2"/>
      <c r="K952" s="7"/>
      <c r="M952" s="2"/>
      <c r="W952" s="48"/>
      <c r="X952" s="48"/>
      <c r="AD952" s="48"/>
      <c r="AL952" s="7"/>
      <c r="BC952" s="7"/>
      <c r="BI952" s="37"/>
      <c r="BL952" s="22"/>
      <c r="BP952" s="48"/>
      <c r="BQ952" s="48"/>
      <c r="CB952" s="15"/>
      <c r="CC952" s="2"/>
    </row>
    <row r="953" spans="1:81" ht="12.75">
      <c r="A953" s="18"/>
      <c r="E953" s="13"/>
      <c r="F953" s="36"/>
      <c r="G953" s="2"/>
      <c r="K953" s="7"/>
      <c r="M953" s="2"/>
      <c r="W953" s="48"/>
      <c r="X953" s="48"/>
      <c r="AD953" s="48"/>
      <c r="AL953" s="7"/>
      <c r="AU953" s="7"/>
      <c r="BI953" s="37"/>
      <c r="BL953" s="22"/>
      <c r="BP953" s="48"/>
      <c r="BQ953" s="48"/>
      <c r="CB953" s="15"/>
      <c r="CC953" s="2"/>
    </row>
    <row r="954" spans="1:81" ht="12.75">
      <c r="A954" s="18"/>
      <c r="E954" s="13"/>
      <c r="F954" s="36"/>
      <c r="G954" s="2"/>
      <c r="K954" s="7"/>
      <c r="M954" s="2"/>
      <c r="W954" s="48"/>
      <c r="X954" s="48"/>
      <c r="AD954" s="48"/>
      <c r="AL954" s="7"/>
      <c r="BB954" s="7"/>
      <c r="BI954" s="37"/>
      <c r="BL954" s="22"/>
      <c r="BP954" s="48"/>
      <c r="BQ954" s="48"/>
      <c r="CB954" s="15"/>
      <c r="CC954" s="2"/>
    </row>
    <row r="955" spans="1:81" ht="12.75">
      <c r="A955" s="18"/>
      <c r="E955" s="13"/>
      <c r="F955" s="36"/>
      <c r="G955" s="2"/>
      <c r="K955" s="7"/>
      <c r="M955" s="2"/>
      <c r="W955" s="48"/>
      <c r="X955" s="48"/>
      <c r="AD955" s="48"/>
      <c r="AL955" s="7"/>
      <c r="BB955" s="7"/>
      <c r="BI955" s="37"/>
      <c r="BL955" s="22"/>
      <c r="BP955" s="48"/>
      <c r="BQ955" s="48"/>
      <c r="CB955" s="15"/>
      <c r="CC955" s="2"/>
    </row>
    <row r="956" spans="1:81" ht="12.75">
      <c r="A956" s="18"/>
      <c r="E956" s="13"/>
      <c r="F956" s="36"/>
      <c r="G956" s="2"/>
      <c r="M956" s="2"/>
      <c r="W956" s="48"/>
      <c r="X956" s="48"/>
      <c r="AM956" s="38"/>
      <c r="AN956" s="38"/>
      <c r="AO956" s="38"/>
      <c r="AP956" s="38"/>
      <c r="AQ956" s="38"/>
      <c r="AR956" s="38"/>
      <c r="BI956" s="37"/>
      <c r="BL956" s="22"/>
      <c r="BP956" s="48"/>
      <c r="BQ956" s="48"/>
      <c r="CB956" s="15"/>
      <c r="CC956" s="2"/>
    </row>
    <row r="957" spans="1:81" ht="12.75">
      <c r="A957" s="18"/>
      <c r="E957" s="13"/>
      <c r="F957" s="36"/>
      <c r="G957" s="2"/>
      <c r="M957" s="2"/>
      <c r="W957" s="48"/>
      <c r="X957" s="48"/>
      <c r="AM957" s="38"/>
      <c r="AN957" s="38"/>
      <c r="AO957" s="38"/>
      <c r="AP957" s="38"/>
      <c r="AQ957" s="38"/>
      <c r="AR957" s="38"/>
      <c r="BI957" s="37"/>
      <c r="BL957" s="22"/>
      <c r="BP957" s="48"/>
      <c r="BQ957" s="48"/>
      <c r="CB957" s="15"/>
      <c r="CC957" s="2"/>
    </row>
    <row r="958" spans="1:81" ht="12.75">
      <c r="A958" s="18"/>
      <c r="E958" s="13"/>
      <c r="F958" s="36"/>
      <c r="G958" s="2"/>
      <c r="M958" s="2"/>
      <c r="AM958" s="38"/>
      <c r="AN958" s="38"/>
      <c r="AO958" s="38"/>
      <c r="AP958" s="38"/>
      <c r="AQ958" s="38"/>
      <c r="AR958" s="38"/>
      <c r="BI958" s="37"/>
      <c r="BL958" s="22"/>
      <c r="BP958" s="48"/>
      <c r="BQ958" s="48"/>
      <c r="CB958" s="15"/>
      <c r="CC958" s="2"/>
    </row>
    <row r="959" spans="1:81" ht="12.75">
      <c r="A959" s="18"/>
      <c r="E959" s="13"/>
      <c r="F959" s="36"/>
      <c r="G959" s="2"/>
      <c r="M959" s="2"/>
      <c r="CC959" s="2"/>
    </row>
    <row r="960" spans="1:81" ht="12.75">
      <c r="A960" s="18"/>
      <c r="E960" s="13"/>
      <c r="F960" s="36"/>
      <c r="G960" s="2"/>
      <c r="M960" s="2"/>
      <c r="CC960" s="2"/>
    </row>
    <row r="961" spans="1:81" ht="12.75">
      <c r="A961" s="18"/>
      <c r="E961" s="13"/>
      <c r="F961" s="36"/>
      <c r="G961" s="2"/>
      <c r="M961" s="2"/>
      <c r="CC961" s="2"/>
    </row>
    <row r="962" spans="1:81" ht="12.75">
      <c r="A962" s="18"/>
      <c r="E962" s="13"/>
      <c r="F962" s="36"/>
      <c r="G962" s="2"/>
      <c r="M962" s="2"/>
      <c r="CC962" s="2"/>
    </row>
    <row r="963" spans="1:81" ht="12.75">
      <c r="A963" s="18"/>
      <c r="E963" s="13"/>
      <c r="F963" s="36"/>
      <c r="G963" s="2"/>
      <c r="M963" s="2"/>
      <c r="CC963" s="2"/>
    </row>
    <row r="964" spans="1:81" ht="12.75">
      <c r="A964" s="18"/>
      <c r="E964" s="13"/>
      <c r="F964" s="36"/>
      <c r="G964" s="2"/>
      <c r="M964" s="2"/>
      <c r="CC964" s="2"/>
    </row>
    <row r="965" spans="1:81" ht="12.75">
      <c r="A965" s="18"/>
      <c r="E965" s="13"/>
      <c r="F965" s="36"/>
      <c r="G965" s="2"/>
      <c r="M965" s="2"/>
      <c r="CC965" s="2"/>
    </row>
    <row r="966" spans="1:81" ht="12.75">
      <c r="A966" s="18"/>
      <c r="E966" s="13"/>
      <c r="F966" s="36"/>
      <c r="G966" s="2"/>
      <c r="M966" s="2"/>
      <c r="CC966" s="2"/>
    </row>
    <row r="967" spans="1:81" ht="12.75">
      <c r="A967" s="18"/>
      <c r="E967" s="13"/>
      <c r="F967" s="36"/>
      <c r="G967" s="2"/>
      <c r="M967" s="2"/>
      <c r="CC967" s="2"/>
    </row>
    <row r="968" spans="1:81" ht="12.75">
      <c r="A968" s="18"/>
      <c r="E968" s="13"/>
      <c r="F968" s="36"/>
      <c r="G968" s="2"/>
      <c r="M968" s="2"/>
      <c r="CC968" s="2"/>
    </row>
    <row r="969" spans="1:81" ht="12.75">
      <c r="A969" s="18"/>
      <c r="E969" s="13"/>
      <c r="F969" s="36"/>
      <c r="G969" s="2"/>
      <c r="M969" s="2"/>
      <c r="CC969" s="2"/>
    </row>
    <row r="970" spans="1:81" ht="12.75">
      <c r="A970" s="18"/>
      <c r="E970" s="13"/>
      <c r="F970" s="36"/>
      <c r="G970" s="2"/>
      <c r="M970" s="2"/>
      <c r="CC970" s="2"/>
    </row>
    <row r="971" spans="1:81" ht="12.75">
      <c r="A971" s="18"/>
      <c r="E971" s="13"/>
      <c r="F971" s="36"/>
      <c r="G971" s="2"/>
      <c r="M971" s="2"/>
      <c r="CC971" s="2"/>
    </row>
    <row r="972" spans="1:81" ht="12.75">
      <c r="A972" s="18"/>
      <c r="E972" s="13"/>
      <c r="F972" s="36"/>
      <c r="G972" s="2"/>
      <c r="M972" s="2"/>
      <c r="CC972" s="2"/>
    </row>
    <row r="973" spans="1:81" ht="12.75">
      <c r="A973" s="18"/>
      <c r="E973" s="13"/>
      <c r="F973" s="36"/>
      <c r="G973" s="2"/>
      <c r="M973" s="2"/>
      <c r="CC973" s="2"/>
    </row>
    <row r="974" spans="1:81" ht="12.75">
      <c r="A974" s="18"/>
      <c r="E974" s="13"/>
      <c r="F974" s="36"/>
      <c r="G974" s="2"/>
      <c r="M974" s="2"/>
      <c r="CC974" s="2"/>
    </row>
    <row r="975" spans="1:81" ht="12.75">
      <c r="A975" s="18"/>
      <c r="E975" s="13"/>
      <c r="F975" s="36"/>
      <c r="G975" s="2"/>
      <c r="M975" s="2"/>
      <c r="CC975" s="2"/>
    </row>
    <row r="976" spans="1:81" ht="12.75">
      <c r="A976" s="18"/>
      <c r="E976" s="13"/>
      <c r="F976" s="36"/>
      <c r="G976" s="2"/>
      <c r="M976" s="2"/>
      <c r="CC976" s="2"/>
    </row>
    <row r="977" spans="1:81" ht="12.75">
      <c r="A977" s="18"/>
      <c r="E977" s="13"/>
      <c r="F977" s="36"/>
      <c r="G977" s="2"/>
      <c r="M977" s="2"/>
      <c r="CC977" s="2"/>
    </row>
    <row r="978" spans="1:81" ht="12.75">
      <c r="A978" s="18"/>
      <c r="E978" s="13"/>
      <c r="F978" s="36"/>
      <c r="G978" s="2"/>
      <c r="M978" s="2"/>
      <c r="CC978" s="2"/>
    </row>
    <row r="979" spans="1:81" ht="12.75">
      <c r="A979" s="18"/>
      <c r="E979" s="13"/>
      <c r="F979" s="36"/>
      <c r="G979" s="2"/>
      <c r="M979" s="2"/>
      <c r="CC979" s="2"/>
    </row>
    <row r="980" spans="1:13" ht="12.75">
      <c r="A980" s="18"/>
      <c r="E980" s="13"/>
      <c r="F980" s="36"/>
      <c r="G980" s="2"/>
      <c r="M980" s="2"/>
    </row>
    <row r="981" spans="1:13" ht="12.75">
      <c r="A981" s="18"/>
      <c r="E981" s="13"/>
      <c r="F981" s="36"/>
      <c r="G981" s="2"/>
      <c r="M981" s="2"/>
    </row>
    <row r="982" spans="1:13" ht="12.75">
      <c r="A982" s="18"/>
      <c r="E982" s="13"/>
      <c r="F982" s="36"/>
      <c r="G982" s="2"/>
      <c r="M982" s="2"/>
    </row>
    <row r="983" spans="1:13" ht="12.75">
      <c r="A983" s="18"/>
      <c r="E983" s="13"/>
      <c r="F983" s="36"/>
      <c r="G983" s="2"/>
      <c r="M983" s="2"/>
    </row>
    <row r="984" spans="1:13" ht="12.75">
      <c r="A984" s="18"/>
      <c r="E984" s="13"/>
      <c r="F984" s="36"/>
      <c r="G984" s="2"/>
      <c r="M984" s="2"/>
    </row>
    <row r="985" spans="1:13" ht="12.75">
      <c r="A985" s="18"/>
      <c r="E985" s="13"/>
      <c r="F985" s="36"/>
      <c r="G985" s="2"/>
      <c r="M985" s="2"/>
    </row>
    <row r="986" spans="1:13" ht="12.75">
      <c r="A986" s="18"/>
      <c r="E986" s="13"/>
      <c r="F986" s="36"/>
      <c r="G986" s="2"/>
      <c r="M986" s="2"/>
    </row>
    <row r="987" spans="1:13" ht="12.75">
      <c r="A987" s="18"/>
      <c r="E987" s="13"/>
      <c r="F987" s="36"/>
      <c r="G987" s="2"/>
      <c r="M987" s="2"/>
    </row>
    <row r="988" spans="1:13" ht="12.75">
      <c r="A988" s="18"/>
      <c r="E988" s="13"/>
      <c r="F988" s="36"/>
      <c r="G988" s="2"/>
      <c r="M988" s="2"/>
    </row>
    <row r="989" spans="1:13" ht="12.75">
      <c r="A989" s="18"/>
      <c r="E989" s="13"/>
      <c r="F989" s="36"/>
      <c r="G989" s="2"/>
      <c r="M989"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4.xml><?xml version="1.0" encoding="utf-8"?>
<worksheet xmlns="http://schemas.openxmlformats.org/spreadsheetml/2006/main" xmlns:r="http://schemas.openxmlformats.org/officeDocument/2006/relationships">
  <sheetPr>
    <tabColor indexed="14"/>
  </sheetPr>
  <dimension ref="A1:CF93"/>
  <sheetViews>
    <sheetView zoomScale="90" zoomScaleNormal="9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6.28125" style="0" customWidth="1"/>
    <col min="2" max="2" width="17.140625" style="0" customWidth="1"/>
    <col min="5" max="5" width="6.421875" style="0" customWidth="1"/>
    <col min="6" max="6" width="9.421875" style="0" customWidth="1"/>
    <col min="7" max="7" width="9.00390625" style="0" customWidth="1"/>
    <col min="8" max="8" width="16.7109375" style="0" customWidth="1"/>
    <col min="9" max="9" width="51.7109375" style="0" customWidth="1"/>
    <col min="10" max="10" width="7.7109375" style="0" customWidth="1"/>
    <col min="11" max="11" width="37.7109375" style="0" customWidth="1"/>
    <col min="12" max="12" width="9.57421875" style="0" customWidth="1"/>
    <col min="13" max="13" width="11.8515625" style="0" customWidth="1"/>
    <col min="14" max="14" width="42.8515625" style="0" customWidth="1"/>
    <col min="15" max="15" width="9.8515625" style="0" customWidth="1"/>
    <col min="16" max="16" width="9.00390625" style="0" customWidth="1"/>
    <col min="17" max="17" width="8.28125" style="0" customWidth="1"/>
    <col min="18" max="20" width="14.28125" style="0" customWidth="1"/>
    <col min="21" max="21" width="13.57421875" style="0" customWidth="1"/>
    <col min="22" max="22" width="14.421875" style="0" customWidth="1"/>
    <col min="23" max="23" width="16.140625" style="0" customWidth="1"/>
    <col min="24" max="28" width="14.421875" style="0" customWidth="1"/>
    <col min="29" max="32" width="11.57421875" style="0" customWidth="1"/>
    <col min="33" max="36" width="14.421875" style="0" customWidth="1"/>
    <col min="37" max="37" width="12.28125" style="0" customWidth="1"/>
    <col min="38" max="38" width="13.140625" style="0" customWidth="1"/>
    <col min="39" max="42" width="14.421875" style="0" customWidth="1"/>
    <col min="43" max="43" width="12.28125" style="0" customWidth="1"/>
    <col min="44" max="44" width="12.00390625" style="0" customWidth="1"/>
    <col min="45" max="45" width="12.8515625" style="0" customWidth="1"/>
    <col min="46" max="48" width="9.00390625" style="0" customWidth="1"/>
    <col min="49" max="49" width="12.57421875" style="0" customWidth="1"/>
    <col min="50" max="50" width="11.28125" style="0" customWidth="1"/>
    <col min="51" max="51" width="9.57421875" style="0" customWidth="1"/>
    <col min="52" max="52" width="14.28125" style="0" customWidth="1"/>
    <col min="53" max="53" width="9.00390625" style="0" customWidth="1"/>
    <col min="54" max="54" width="9.421875" style="0" customWidth="1"/>
    <col min="55" max="55" width="8.57421875" style="0" customWidth="1"/>
    <col min="56" max="57" width="10.00390625" style="0" customWidth="1"/>
    <col min="58" max="58" width="9.8515625" style="0" customWidth="1"/>
    <col min="59" max="59" width="11.00390625" style="0" customWidth="1"/>
    <col min="60" max="60" width="8.140625" style="0" customWidth="1"/>
    <col min="61" max="61" width="9.8515625" style="0" customWidth="1"/>
    <col min="62" max="62" width="13.7109375" style="0" customWidth="1"/>
    <col min="63" max="65" width="19.28125" style="0" customWidth="1"/>
    <col min="66" max="67" width="10.140625" style="0" customWidth="1"/>
    <col min="68" max="69" width="11.421875" style="0" customWidth="1"/>
    <col min="70" max="70" width="12.57421875" style="0" customWidth="1"/>
    <col min="71" max="71" width="13.7109375" style="0" customWidth="1"/>
    <col min="72" max="72" width="15.421875" style="0" customWidth="1"/>
    <col min="73" max="73" width="14.28125" style="0" customWidth="1"/>
    <col min="74" max="74" width="19.7109375" style="0" customWidth="1"/>
    <col min="75" max="75" width="10.00390625" style="0" customWidth="1"/>
    <col min="76" max="76" width="12.7109375" style="0" customWidth="1"/>
    <col min="77" max="77" width="13.7109375" style="0" customWidth="1"/>
    <col min="78" max="78" width="6.28125" style="0" customWidth="1"/>
    <col min="79" max="79" width="37.7109375" style="0" customWidth="1"/>
    <col min="80" max="80" width="226.00390625" style="0" customWidth="1"/>
    <col min="81" max="81" width="14.00390625" style="0" customWidth="1"/>
    <col min="82" max="82" width="4.0039062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436</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1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18">
        <v>76</v>
      </c>
      <c r="CA7" s="18">
        <v>77</v>
      </c>
      <c r="CB7" s="18">
        <v>78</v>
      </c>
      <c r="CC7" s="18">
        <v>79</v>
      </c>
      <c r="CD7" s="28">
        <v>80</v>
      </c>
      <c r="CE7" s="1"/>
      <c r="CF7" s="1"/>
    </row>
    <row r="8" spans="1:79" ht="12.75">
      <c r="A8" s="13"/>
      <c r="B8" s="13"/>
      <c r="C8" s="13"/>
      <c r="D8" s="13"/>
      <c r="E8" s="17"/>
      <c r="F8" s="20"/>
      <c r="G8" s="17"/>
      <c r="H8" s="2"/>
      <c r="I8" s="2"/>
      <c r="J8" s="13"/>
      <c r="K8" s="17"/>
      <c r="L8" s="15"/>
      <c r="M8" s="15"/>
      <c r="N8" s="2"/>
      <c r="O8" s="10"/>
      <c r="P8" s="10"/>
      <c r="Q8" s="10"/>
      <c r="R8" s="27"/>
      <c r="S8" s="20"/>
      <c r="T8" s="20"/>
      <c r="U8" s="24"/>
      <c r="V8" s="24"/>
      <c r="W8" s="24"/>
      <c r="X8" s="24"/>
      <c r="AJ8" s="6"/>
      <c r="AQ8" s="16"/>
      <c r="AR8" s="16"/>
      <c r="AS8" s="16"/>
      <c r="AT8" s="16"/>
      <c r="AU8" s="16"/>
      <c r="AV8" s="16"/>
      <c r="AW8" s="37"/>
      <c r="AX8" s="16"/>
      <c r="AY8" s="16"/>
      <c r="AZ8" s="16"/>
      <c r="BA8" s="16"/>
      <c r="BB8" s="37"/>
      <c r="BC8" s="37"/>
      <c r="BD8" s="16"/>
      <c r="BE8" s="16"/>
      <c r="BF8" s="16"/>
      <c r="BG8" s="16"/>
      <c r="BH8" s="39"/>
      <c r="BI8" s="16"/>
      <c r="BJ8" s="16"/>
      <c r="BK8" s="16"/>
      <c r="BL8" s="16"/>
      <c r="BM8" s="16"/>
      <c r="BN8" s="37"/>
      <c r="BP8" s="37"/>
      <c r="BQ8" s="37"/>
      <c r="BR8" s="37"/>
      <c r="BS8" s="37"/>
      <c r="BT8" s="37"/>
      <c r="BU8" s="35"/>
      <c r="BV8" s="35"/>
      <c r="BW8" s="16"/>
      <c r="BX8" s="35"/>
      <c r="BY8" s="35"/>
      <c r="BZ8" s="16"/>
      <c r="CA8" s="17"/>
    </row>
    <row r="9" spans="1:79" ht="12.75">
      <c r="A9" s="14">
        <v>1359</v>
      </c>
      <c r="B9" s="13" t="s">
        <v>1168</v>
      </c>
      <c r="C9" s="13" t="s">
        <v>1355</v>
      </c>
      <c r="D9" s="13" t="s">
        <v>139</v>
      </c>
      <c r="E9" s="13" t="s">
        <v>166</v>
      </c>
      <c r="F9" s="2" t="s">
        <v>172</v>
      </c>
      <c r="G9" s="2">
        <v>2</v>
      </c>
      <c r="H9" s="2" t="s">
        <v>2</v>
      </c>
      <c r="I9" s="2" t="s">
        <v>810</v>
      </c>
      <c r="J9" s="13" t="s">
        <v>444</v>
      </c>
      <c r="K9" s="2" t="s">
        <v>801</v>
      </c>
      <c r="L9" s="13" t="s">
        <v>1397</v>
      </c>
      <c r="M9" s="13" t="s">
        <v>486</v>
      </c>
      <c r="N9" s="2" t="s">
        <v>2</v>
      </c>
      <c r="O9" s="10"/>
      <c r="P9" s="10">
        <v>3.5</v>
      </c>
      <c r="Q9" s="10"/>
      <c r="R9" s="20">
        <v>9</v>
      </c>
      <c r="S9" s="20">
        <v>9</v>
      </c>
      <c r="T9" s="20">
        <v>0</v>
      </c>
      <c r="U9" s="24">
        <v>9.45</v>
      </c>
      <c r="W9" s="24">
        <v>53.99999999999999</v>
      </c>
      <c r="X9" s="24"/>
      <c r="AJ9" s="6"/>
      <c r="AK9" s="38">
        <v>4.499999999999999</v>
      </c>
      <c r="AL9" s="38"/>
      <c r="AM9" s="38"/>
      <c r="AN9" s="38"/>
      <c r="AO9" s="38"/>
      <c r="AP9" s="38"/>
      <c r="AX9" s="7"/>
      <c r="BC9" s="37"/>
      <c r="BD9" s="37"/>
      <c r="BE9" s="37"/>
      <c r="BF9" s="37"/>
      <c r="BK9" s="37"/>
      <c r="BN9" s="37"/>
      <c r="BZ9">
        <v>1359</v>
      </c>
      <c r="CA9" s="2" t="s">
        <v>801</v>
      </c>
    </row>
    <row r="10" spans="1:79" ht="12.75">
      <c r="A10" s="14">
        <v>1359</v>
      </c>
      <c r="B10" s="13" t="s">
        <v>1168</v>
      </c>
      <c r="C10" s="13" t="s">
        <v>1355</v>
      </c>
      <c r="D10" s="13" t="s">
        <v>139</v>
      </c>
      <c r="E10" s="13" t="s">
        <v>166</v>
      </c>
      <c r="F10" s="2" t="s">
        <v>173</v>
      </c>
      <c r="G10" s="2">
        <v>2</v>
      </c>
      <c r="H10" s="2" t="s">
        <v>2</v>
      </c>
      <c r="I10" s="2" t="s">
        <v>837</v>
      </c>
      <c r="J10" s="13" t="s">
        <v>444</v>
      </c>
      <c r="K10" s="2" t="s">
        <v>836</v>
      </c>
      <c r="L10" s="13" t="s">
        <v>1371</v>
      </c>
      <c r="M10" s="13" t="s">
        <v>1284</v>
      </c>
      <c r="N10" s="2" t="s">
        <v>2</v>
      </c>
      <c r="O10" s="10"/>
      <c r="P10" s="10">
        <v>6.75</v>
      </c>
      <c r="Q10" s="10"/>
      <c r="R10" s="20">
        <v>21</v>
      </c>
      <c r="S10" s="20">
        <v>6</v>
      </c>
      <c r="T10" s="20">
        <v>3</v>
      </c>
      <c r="U10" s="24">
        <v>21.3125</v>
      </c>
      <c r="W10" s="24">
        <v>63.148148148148145</v>
      </c>
      <c r="X10" s="24"/>
      <c r="AJ10" s="6"/>
      <c r="AK10" s="38">
        <v>5.262345679012346</v>
      </c>
      <c r="AL10" s="38"/>
      <c r="AM10" s="38"/>
      <c r="AN10" s="38"/>
      <c r="AO10" s="38"/>
      <c r="AP10" s="38"/>
      <c r="BA10" s="7"/>
      <c r="BC10" s="37"/>
      <c r="BD10" s="37"/>
      <c r="BE10" s="37"/>
      <c r="BF10" s="37"/>
      <c r="BK10" s="37"/>
      <c r="BN10" s="37"/>
      <c r="BZ10">
        <v>1359</v>
      </c>
      <c r="CA10" s="2" t="s">
        <v>836</v>
      </c>
    </row>
    <row r="11" spans="21:66" ht="12.75">
      <c r="U11" s="48"/>
      <c r="V11" s="48"/>
      <c r="W11" s="48"/>
      <c r="BN11" s="37"/>
    </row>
    <row r="12" spans="1:80" ht="12.75">
      <c r="A12" s="14">
        <v>1360</v>
      </c>
      <c r="B12" s="13" t="s">
        <v>1081</v>
      </c>
      <c r="C12" s="13" t="s">
        <v>1355</v>
      </c>
      <c r="D12" s="13" t="s">
        <v>140</v>
      </c>
      <c r="E12" s="13" t="s">
        <v>163</v>
      </c>
      <c r="F12" s="2" t="s">
        <v>196</v>
      </c>
      <c r="G12" s="2">
        <v>1</v>
      </c>
      <c r="H12" t="s">
        <v>912</v>
      </c>
      <c r="I12" s="2" t="s">
        <v>1344</v>
      </c>
      <c r="J12" s="13" t="s">
        <v>444</v>
      </c>
      <c r="K12" s="2" t="s">
        <v>1311</v>
      </c>
      <c r="L12" s="13" t="s">
        <v>1397</v>
      </c>
      <c r="M12" s="13" t="s">
        <v>1286</v>
      </c>
      <c r="N12" s="2" t="s">
        <v>1593</v>
      </c>
      <c r="O12" s="10">
        <v>6</v>
      </c>
      <c r="P12" s="10"/>
      <c r="Q12" s="10"/>
      <c r="R12" s="20">
        <v>612</v>
      </c>
      <c r="S12" s="20">
        <v>0</v>
      </c>
      <c r="T12" s="20">
        <v>0</v>
      </c>
      <c r="U12" s="48">
        <v>612</v>
      </c>
      <c r="V12" s="48">
        <v>102</v>
      </c>
      <c r="X12" s="24">
        <v>8.5</v>
      </c>
      <c r="Y12">
        <v>102</v>
      </c>
      <c r="Z12">
        <v>0</v>
      </c>
      <c r="AA12">
        <v>0</v>
      </c>
      <c r="AB12" s="48">
        <v>102</v>
      </c>
      <c r="AG12">
        <v>8</v>
      </c>
      <c r="AH12">
        <v>5</v>
      </c>
      <c r="AI12">
        <v>0</v>
      </c>
      <c r="AJ12" s="6">
        <v>8.5</v>
      </c>
      <c r="AK12" s="38"/>
      <c r="AL12" s="38"/>
      <c r="AM12" s="38"/>
      <c r="AN12" s="38"/>
      <c r="AO12" s="38"/>
      <c r="AP12" s="38"/>
      <c r="AQ12" s="6">
        <v>8.5</v>
      </c>
      <c r="BA12" s="7"/>
      <c r="BC12" s="37"/>
      <c r="BD12" s="37"/>
      <c r="BE12" s="37"/>
      <c r="BG12" s="48">
        <v>8.5</v>
      </c>
      <c r="BK12" s="37"/>
      <c r="BL12" s="37"/>
      <c r="BM12" s="39"/>
      <c r="BN12" s="37">
        <f>BO12*O12</f>
        <v>612</v>
      </c>
      <c r="BO12" s="48">
        <v>102</v>
      </c>
      <c r="BP12" t="s">
        <v>1128</v>
      </c>
      <c r="BR12" s="48">
        <v>0.10833333333333334</v>
      </c>
      <c r="BZ12">
        <v>1360</v>
      </c>
      <c r="CA12" s="2" t="s">
        <v>1311</v>
      </c>
      <c r="CB12" t="s">
        <v>1143</v>
      </c>
    </row>
    <row r="13" spans="1:79" ht="12.75">
      <c r="A13" s="14">
        <v>1360</v>
      </c>
      <c r="B13" s="13" t="s">
        <v>1081</v>
      </c>
      <c r="C13" s="13" t="s">
        <v>1355</v>
      </c>
      <c r="D13" s="13" t="s">
        <v>140</v>
      </c>
      <c r="E13" s="13" t="s">
        <v>163</v>
      </c>
      <c r="F13" s="2" t="s">
        <v>205</v>
      </c>
      <c r="G13" s="2">
        <v>1</v>
      </c>
      <c r="H13" t="s">
        <v>912</v>
      </c>
      <c r="I13" s="2" t="s">
        <v>598</v>
      </c>
      <c r="J13" s="13" t="s">
        <v>444</v>
      </c>
      <c r="K13" s="2" t="s">
        <v>535</v>
      </c>
      <c r="L13" s="13" t="s">
        <v>1371</v>
      </c>
      <c r="M13" s="13" t="s">
        <v>485</v>
      </c>
      <c r="N13" s="2" t="s">
        <v>2</v>
      </c>
      <c r="O13" s="10">
        <v>4</v>
      </c>
      <c r="P13" s="10"/>
      <c r="Q13" s="10"/>
      <c r="R13" s="20">
        <v>456</v>
      </c>
      <c r="S13" s="20">
        <v>0</v>
      </c>
      <c r="T13" s="20">
        <v>0</v>
      </c>
      <c r="U13" s="48">
        <v>456</v>
      </c>
      <c r="V13" s="48">
        <v>114</v>
      </c>
      <c r="X13" s="24">
        <v>9.5</v>
      </c>
      <c r="Y13">
        <v>114</v>
      </c>
      <c r="Z13">
        <v>0</v>
      </c>
      <c r="AA13">
        <v>0</v>
      </c>
      <c r="AB13" s="48">
        <v>114</v>
      </c>
      <c r="AJ13" s="6">
        <v>9.5</v>
      </c>
      <c r="AK13" s="38"/>
      <c r="AL13" s="38"/>
      <c r="AM13" s="38"/>
      <c r="AN13" s="38"/>
      <c r="AO13" s="38"/>
      <c r="AP13" s="38"/>
      <c r="BA13" s="7"/>
      <c r="BC13" s="37"/>
      <c r="BD13" s="37"/>
      <c r="BE13" s="37"/>
      <c r="BG13" s="48">
        <v>9.5</v>
      </c>
      <c r="BK13" s="37"/>
      <c r="BN13" s="37">
        <f>BO13*O13</f>
        <v>456</v>
      </c>
      <c r="BO13" s="48">
        <v>114</v>
      </c>
      <c r="BZ13">
        <v>1360</v>
      </c>
      <c r="CA13" s="2" t="s">
        <v>535</v>
      </c>
    </row>
    <row r="14" spans="21:66" ht="12.75">
      <c r="U14" s="48"/>
      <c r="V14" s="48"/>
      <c r="W14" s="48"/>
      <c r="BN14" s="37"/>
    </row>
    <row r="15" spans="1:80" ht="12.75">
      <c r="A15" s="14">
        <v>1360</v>
      </c>
      <c r="B15" s="13" t="s">
        <v>1168</v>
      </c>
      <c r="C15" s="13" t="s">
        <v>1355</v>
      </c>
      <c r="D15" s="13" t="s">
        <v>140</v>
      </c>
      <c r="E15" s="13" t="s">
        <v>165</v>
      </c>
      <c r="F15" s="2" t="s">
        <v>216</v>
      </c>
      <c r="G15" s="2">
        <v>2</v>
      </c>
      <c r="H15" s="2" t="s">
        <v>606</v>
      </c>
      <c r="I15" s="2" t="s">
        <v>1323</v>
      </c>
      <c r="J15" s="13" t="s">
        <v>444</v>
      </c>
      <c r="K15" s="2" t="s">
        <v>612</v>
      </c>
      <c r="L15" s="13" t="s">
        <v>1371</v>
      </c>
      <c r="M15" s="13" t="s">
        <v>1284</v>
      </c>
      <c r="N15" s="2" t="s">
        <v>1036</v>
      </c>
      <c r="O15" s="10">
        <v>1</v>
      </c>
      <c r="P15" s="10"/>
      <c r="Q15" s="10"/>
      <c r="R15" s="20"/>
      <c r="S15" s="20"/>
      <c r="T15" s="20"/>
      <c r="U15" s="48">
        <v>114</v>
      </c>
      <c r="V15" s="48">
        <v>114</v>
      </c>
      <c r="W15" s="24"/>
      <c r="X15" s="24">
        <v>9.5</v>
      </c>
      <c r="Y15">
        <v>114</v>
      </c>
      <c r="Z15">
        <v>0</v>
      </c>
      <c r="AA15">
        <v>0</v>
      </c>
      <c r="AB15" s="48">
        <v>114</v>
      </c>
      <c r="AJ15" s="6">
        <v>9.5</v>
      </c>
      <c r="AQ15" s="6">
        <v>9.5</v>
      </c>
      <c r="BC15" s="37"/>
      <c r="BD15" s="37"/>
      <c r="BE15" s="37"/>
      <c r="BF15" s="37"/>
      <c r="BG15" s="48">
        <v>9.5</v>
      </c>
      <c r="BH15" s="39"/>
      <c r="BI15" s="39"/>
      <c r="BJ15" s="22"/>
      <c r="BK15" s="37"/>
      <c r="BN15" s="37">
        <f>BO15*O15</f>
        <v>114</v>
      </c>
      <c r="BO15" s="48">
        <v>114</v>
      </c>
      <c r="BZ15">
        <v>1360</v>
      </c>
      <c r="CA15" s="2" t="s">
        <v>612</v>
      </c>
      <c r="CB15" t="s">
        <v>16</v>
      </c>
    </row>
    <row r="16" spans="1:79" ht="12.75">
      <c r="A16" s="14"/>
      <c r="B16" s="13"/>
      <c r="C16" s="13"/>
      <c r="D16" s="13"/>
      <c r="E16" s="13"/>
      <c r="F16" s="2"/>
      <c r="G16" s="2"/>
      <c r="H16" s="2"/>
      <c r="I16" s="2"/>
      <c r="J16" s="13"/>
      <c r="K16" s="2"/>
      <c r="L16" s="13"/>
      <c r="M16" s="13"/>
      <c r="N16" s="2"/>
      <c r="O16" s="10"/>
      <c r="P16" s="10"/>
      <c r="Q16" s="10"/>
      <c r="R16" s="20"/>
      <c r="S16" s="20"/>
      <c r="T16" s="20"/>
      <c r="U16" s="48"/>
      <c r="V16" s="48"/>
      <c r="X16" s="24"/>
      <c r="AB16" s="48"/>
      <c r="AJ16" s="7"/>
      <c r="AQ16" s="7"/>
      <c r="AR16" s="7"/>
      <c r="BN16" s="37"/>
      <c r="BZ16" s="15"/>
      <c r="CA16" s="2"/>
    </row>
    <row r="17" spans="1:80" ht="12.75">
      <c r="A17" s="14">
        <v>1361</v>
      </c>
      <c r="B17" s="13" t="s">
        <v>57</v>
      </c>
      <c r="C17" s="13" t="s">
        <v>1355</v>
      </c>
      <c r="D17" s="13" t="s">
        <v>141</v>
      </c>
      <c r="E17" s="13" t="s">
        <v>164</v>
      </c>
      <c r="F17" s="2" t="s">
        <v>257</v>
      </c>
      <c r="G17" s="2">
        <v>2</v>
      </c>
      <c r="H17" s="2" t="s">
        <v>912</v>
      </c>
      <c r="I17" s="2" t="s">
        <v>5</v>
      </c>
      <c r="J17" s="13" t="s">
        <v>444</v>
      </c>
      <c r="K17" s="2" t="s">
        <v>942</v>
      </c>
      <c r="L17" s="13" t="s">
        <v>1397</v>
      </c>
      <c r="M17" s="13" t="s">
        <v>1427</v>
      </c>
      <c r="N17" s="2" t="s">
        <v>1593</v>
      </c>
      <c r="O17" s="10">
        <v>6</v>
      </c>
      <c r="P17" s="10"/>
      <c r="Q17" s="10"/>
      <c r="R17" s="20">
        <v>660</v>
      </c>
      <c r="S17" s="20">
        <v>0</v>
      </c>
      <c r="T17" s="20">
        <v>0</v>
      </c>
      <c r="U17" s="48">
        <v>660</v>
      </c>
      <c r="V17" s="48">
        <v>110</v>
      </c>
      <c r="X17" s="24">
        <v>9.166666666666666</v>
      </c>
      <c r="Y17">
        <v>110</v>
      </c>
      <c r="Z17">
        <v>0</v>
      </c>
      <c r="AA17">
        <v>0</v>
      </c>
      <c r="AB17" s="48">
        <v>110</v>
      </c>
      <c r="AJ17" s="6">
        <v>9.166666666666666</v>
      </c>
      <c r="AQ17" s="6">
        <v>9.166666666666666</v>
      </c>
      <c r="BC17" s="37"/>
      <c r="BD17" s="37"/>
      <c r="BE17" s="37"/>
      <c r="BG17" s="48">
        <v>9.166666666666666</v>
      </c>
      <c r="BH17" s="39"/>
      <c r="BI17" s="39"/>
      <c r="BJ17" s="22"/>
      <c r="BK17" s="37"/>
      <c r="BN17" s="37">
        <f>BO17*O17</f>
        <v>660</v>
      </c>
      <c r="BO17" s="48">
        <v>110</v>
      </c>
      <c r="BP17" t="s">
        <v>1130</v>
      </c>
      <c r="BQ17" s="19"/>
      <c r="BR17" s="48">
        <v>0.10833333333333334</v>
      </c>
      <c r="BS17" s="24"/>
      <c r="BZ17">
        <v>1361</v>
      </c>
      <c r="CA17" s="2" t="s">
        <v>942</v>
      </c>
      <c r="CB17" t="s">
        <v>1139</v>
      </c>
    </row>
    <row r="18" spans="1:79" ht="12.75">
      <c r="A18" s="14">
        <v>1361</v>
      </c>
      <c r="B18" s="13" t="s">
        <v>57</v>
      </c>
      <c r="C18" s="13" t="s">
        <v>1355</v>
      </c>
      <c r="D18" s="13" t="s">
        <v>141</v>
      </c>
      <c r="E18" s="13" t="s">
        <v>164</v>
      </c>
      <c r="F18" s="2" t="s">
        <v>258</v>
      </c>
      <c r="G18" s="2">
        <v>2</v>
      </c>
      <c r="H18" s="2" t="s">
        <v>912</v>
      </c>
      <c r="I18" s="2" t="s">
        <v>1321</v>
      </c>
      <c r="J18" s="13" t="s">
        <v>444</v>
      </c>
      <c r="K18" s="2" t="s">
        <v>933</v>
      </c>
      <c r="L18" s="13" t="s">
        <v>1371</v>
      </c>
      <c r="M18" s="13" t="s">
        <v>1284</v>
      </c>
      <c r="N18" s="2" t="s">
        <v>1593</v>
      </c>
      <c r="O18" s="10">
        <v>4</v>
      </c>
      <c r="P18" s="10"/>
      <c r="Q18" s="10"/>
      <c r="R18" s="20">
        <v>456</v>
      </c>
      <c r="S18" s="20">
        <v>0</v>
      </c>
      <c r="T18" s="20">
        <v>0</v>
      </c>
      <c r="U18" s="48">
        <v>456</v>
      </c>
      <c r="V18" s="48">
        <v>114</v>
      </c>
      <c r="X18" s="24">
        <v>9.5</v>
      </c>
      <c r="Y18">
        <v>114</v>
      </c>
      <c r="Z18">
        <v>0</v>
      </c>
      <c r="AA18">
        <v>0</v>
      </c>
      <c r="AB18" s="48">
        <v>114</v>
      </c>
      <c r="AJ18" s="6">
        <v>9.5</v>
      </c>
      <c r="AQ18" s="6">
        <v>9.5</v>
      </c>
      <c r="BC18" s="37"/>
      <c r="BD18" s="37"/>
      <c r="BE18" s="37"/>
      <c r="BG18" s="48">
        <v>9.5</v>
      </c>
      <c r="BH18" s="39"/>
      <c r="BI18" s="39"/>
      <c r="BJ18" s="22"/>
      <c r="BK18" s="37"/>
      <c r="BN18" s="37">
        <f>BO18*O18</f>
        <v>456</v>
      </c>
      <c r="BO18" s="48">
        <v>114</v>
      </c>
      <c r="BZ18">
        <v>1361</v>
      </c>
      <c r="CA18" s="2" t="s">
        <v>933</v>
      </c>
    </row>
    <row r="19" spans="21:66" ht="12.75">
      <c r="U19" s="48"/>
      <c r="V19" s="48"/>
      <c r="W19" s="48"/>
      <c r="BN19" s="37"/>
    </row>
    <row r="20" spans="1:79" ht="12.75">
      <c r="A20" s="14">
        <v>1361</v>
      </c>
      <c r="B20" s="13" t="s">
        <v>1168</v>
      </c>
      <c r="C20" s="13" t="s">
        <v>1355</v>
      </c>
      <c r="D20" s="13" t="s">
        <v>141</v>
      </c>
      <c r="E20" s="13" t="s">
        <v>167</v>
      </c>
      <c r="F20" s="2" t="s">
        <v>260</v>
      </c>
      <c r="G20" s="2">
        <v>1</v>
      </c>
      <c r="H20" s="2" t="s">
        <v>2</v>
      </c>
      <c r="I20" s="2" t="s">
        <v>596</v>
      </c>
      <c r="J20" s="13" t="s">
        <v>444</v>
      </c>
      <c r="K20" s="2" t="s">
        <v>534</v>
      </c>
      <c r="L20" s="13" t="s">
        <v>1371</v>
      </c>
      <c r="M20" s="13" t="s">
        <v>485</v>
      </c>
      <c r="N20" s="2" t="s">
        <v>1593</v>
      </c>
      <c r="O20" s="10">
        <v>4</v>
      </c>
      <c r="P20" s="10"/>
      <c r="Q20" s="10"/>
      <c r="R20" s="20">
        <v>432</v>
      </c>
      <c r="S20" s="20">
        <v>0</v>
      </c>
      <c r="T20" s="20">
        <v>0</v>
      </c>
      <c r="U20" s="48">
        <v>432</v>
      </c>
      <c r="V20" s="48">
        <v>108</v>
      </c>
      <c r="X20" s="24">
        <v>9</v>
      </c>
      <c r="Y20">
        <v>108</v>
      </c>
      <c r="Z20">
        <v>0</v>
      </c>
      <c r="AA20">
        <v>0</v>
      </c>
      <c r="AB20" s="48">
        <v>108</v>
      </c>
      <c r="AJ20" s="6">
        <v>9</v>
      </c>
      <c r="AQ20" s="6">
        <v>9</v>
      </c>
      <c r="BC20" s="37"/>
      <c r="BD20" s="37"/>
      <c r="BE20" s="37"/>
      <c r="BG20" s="48">
        <v>9</v>
      </c>
      <c r="BH20" s="39"/>
      <c r="BI20" s="39"/>
      <c r="BJ20" s="22"/>
      <c r="BK20" s="37"/>
      <c r="BL20" s="37"/>
      <c r="BM20" s="39"/>
      <c r="BN20" s="37">
        <f>BO20*O20</f>
        <v>432</v>
      </c>
      <c r="BO20" s="48">
        <v>108</v>
      </c>
      <c r="BZ20">
        <v>1361</v>
      </c>
      <c r="CA20" s="2" t="s">
        <v>534</v>
      </c>
    </row>
    <row r="21" spans="1:79" ht="12.75">
      <c r="A21" s="14">
        <v>1361</v>
      </c>
      <c r="B21" s="13" t="s">
        <v>1168</v>
      </c>
      <c r="C21" s="13" t="s">
        <v>1355</v>
      </c>
      <c r="D21" s="13" t="s">
        <v>141</v>
      </c>
      <c r="E21" s="13" t="s">
        <v>167</v>
      </c>
      <c r="F21" s="2" t="s">
        <v>268</v>
      </c>
      <c r="G21" s="2">
        <v>1</v>
      </c>
      <c r="H21" s="2" t="s">
        <v>2</v>
      </c>
      <c r="I21" s="2" t="s">
        <v>1331</v>
      </c>
      <c r="J21" s="13" t="s">
        <v>444</v>
      </c>
      <c r="K21" s="2" t="s">
        <v>1308</v>
      </c>
      <c r="L21" s="13" t="s">
        <v>1371</v>
      </c>
      <c r="M21" s="13" t="s">
        <v>1284</v>
      </c>
      <c r="N21" s="2" t="s">
        <v>1593</v>
      </c>
      <c r="O21" s="10">
        <v>2</v>
      </c>
      <c r="P21" s="10"/>
      <c r="Q21" s="10"/>
      <c r="R21" s="20">
        <v>213</v>
      </c>
      <c r="S21" s="20">
        <v>0</v>
      </c>
      <c r="T21" s="20">
        <v>0</v>
      </c>
      <c r="U21" s="48">
        <v>213</v>
      </c>
      <c r="V21" s="48">
        <v>106.5</v>
      </c>
      <c r="X21" s="24">
        <v>8.875</v>
      </c>
      <c r="Y21">
        <v>106</v>
      </c>
      <c r="Z21">
        <v>10</v>
      </c>
      <c r="AA21">
        <v>0</v>
      </c>
      <c r="AB21" s="48">
        <v>106.5</v>
      </c>
      <c r="AJ21" s="6">
        <v>8.875</v>
      </c>
      <c r="AQ21" s="6">
        <v>8.875</v>
      </c>
      <c r="BC21" s="37"/>
      <c r="BD21" s="37"/>
      <c r="BE21" s="37"/>
      <c r="BG21" s="48">
        <v>8.875</v>
      </c>
      <c r="BH21" s="39"/>
      <c r="BI21" s="39"/>
      <c r="BJ21" s="22"/>
      <c r="BK21" s="37"/>
      <c r="BL21" s="37"/>
      <c r="BM21" s="39"/>
      <c r="BN21" s="37">
        <f>BO21*O21</f>
        <v>213</v>
      </c>
      <c r="BO21" s="48">
        <v>106.5</v>
      </c>
      <c r="BZ21">
        <v>1361</v>
      </c>
      <c r="CA21" s="2" t="s">
        <v>1308</v>
      </c>
    </row>
    <row r="22" spans="1:79" ht="12.75">
      <c r="A22" s="14">
        <v>1361</v>
      </c>
      <c r="B22" s="13" t="s">
        <v>1168</v>
      </c>
      <c r="C22" s="13" t="s">
        <v>1355</v>
      </c>
      <c r="D22" s="13" t="s">
        <v>141</v>
      </c>
      <c r="E22" s="13" t="s">
        <v>167</v>
      </c>
      <c r="F22" s="2" t="s">
        <v>269</v>
      </c>
      <c r="G22" s="2">
        <v>1</v>
      </c>
      <c r="H22" s="2" t="s">
        <v>2</v>
      </c>
      <c r="I22" s="2" t="s">
        <v>1343</v>
      </c>
      <c r="J22" s="13" t="s">
        <v>444</v>
      </c>
      <c r="K22" s="2" t="s">
        <v>1308</v>
      </c>
      <c r="L22" s="13" t="s">
        <v>1371</v>
      </c>
      <c r="M22" s="13" t="s">
        <v>1284</v>
      </c>
      <c r="N22" s="2" t="s">
        <v>1593</v>
      </c>
      <c r="O22" s="10">
        <v>1</v>
      </c>
      <c r="P22" s="10"/>
      <c r="Q22" s="10"/>
      <c r="R22" s="20">
        <v>108</v>
      </c>
      <c r="S22" s="20">
        <v>0</v>
      </c>
      <c r="T22" s="20">
        <v>0</v>
      </c>
      <c r="U22" s="48">
        <v>108</v>
      </c>
      <c r="V22" s="48">
        <v>108</v>
      </c>
      <c r="X22" s="24">
        <v>9</v>
      </c>
      <c r="Y22">
        <v>108</v>
      </c>
      <c r="Z22">
        <v>0</v>
      </c>
      <c r="AA22">
        <v>0</v>
      </c>
      <c r="AB22" s="48">
        <v>108</v>
      </c>
      <c r="AJ22" s="6">
        <v>9</v>
      </c>
      <c r="AQ22" s="6">
        <v>9</v>
      </c>
      <c r="BC22" s="37"/>
      <c r="BD22" s="37"/>
      <c r="BE22" s="37"/>
      <c r="BG22" s="48">
        <v>9</v>
      </c>
      <c r="BH22" s="39"/>
      <c r="BI22" s="39"/>
      <c r="BJ22" s="22"/>
      <c r="BK22" s="37"/>
      <c r="BL22" s="37"/>
      <c r="BM22" s="39"/>
      <c r="BN22" s="37">
        <f>BO22*O22</f>
        <v>108</v>
      </c>
      <c r="BO22" s="48">
        <v>108</v>
      </c>
      <c r="BZ22">
        <v>1361</v>
      </c>
      <c r="CA22" s="2" t="s">
        <v>1308</v>
      </c>
    </row>
    <row r="23" spans="1:79" ht="12.75">
      <c r="A23" s="14">
        <v>1361</v>
      </c>
      <c r="B23" s="13" t="s">
        <v>1168</v>
      </c>
      <c r="C23" s="13" t="s">
        <v>1355</v>
      </c>
      <c r="D23" s="13" t="s">
        <v>141</v>
      </c>
      <c r="E23" s="13" t="s">
        <v>167</v>
      </c>
      <c r="F23" s="2" t="s">
        <v>270</v>
      </c>
      <c r="G23" s="2">
        <v>1</v>
      </c>
      <c r="H23" s="2" t="s">
        <v>2</v>
      </c>
      <c r="I23" s="2" t="s">
        <v>1343</v>
      </c>
      <c r="J23" s="13" t="s">
        <v>444</v>
      </c>
      <c r="K23" s="2" t="s">
        <v>1308</v>
      </c>
      <c r="L23" s="13" t="s">
        <v>1371</v>
      </c>
      <c r="M23" s="13" t="s">
        <v>1284</v>
      </c>
      <c r="N23" s="2" t="s">
        <v>1593</v>
      </c>
      <c r="O23" s="10">
        <v>1</v>
      </c>
      <c r="P23" s="10"/>
      <c r="Q23" s="10"/>
      <c r="R23" s="20">
        <v>105</v>
      </c>
      <c r="S23" s="20">
        <v>0</v>
      </c>
      <c r="T23" s="20">
        <v>0</v>
      </c>
      <c r="U23" s="48">
        <v>105</v>
      </c>
      <c r="V23" s="48">
        <v>105</v>
      </c>
      <c r="X23" s="24">
        <v>8.75</v>
      </c>
      <c r="Y23">
        <v>105</v>
      </c>
      <c r="Z23">
        <v>0</v>
      </c>
      <c r="AA23">
        <v>0</v>
      </c>
      <c r="AB23" s="48">
        <v>105</v>
      </c>
      <c r="AJ23" s="6">
        <v>8.75</v>
      </c>
      <c r="AQ23" s="6">
        <v>8.75</v>
      </c>
      <c r="BC23" s="37"/>
      <c r="BD23" s="37"/>
      <c r="BE23" s="37"/>
      <c r="BG23" s="48">
        <v>8.75</v>
      </c>
      <c r="BH23" s="39"/>
      <c r="BI23" s="39"/>
      <c r="BJ23" s="22"/>
      <c r="BK23" s="37"/>
      <c r="BL23" s="37"/>
      <c r="BM23" s="39"/>
      <c r="BN23" s="37">
        <f>BO23*O23</f>
        <v>105</v>
      </c>
      <c r="BO23" s="48">
        <v>105</v>
      </c>
      <c r="BZ23">
        <v>1361</v>
      </c>
      <c r="CA23" s="2" t="s">
        <v>1308</v>
      </c>
    </row>
    <row r="24" spans="1:79" ht="12.75">
      <c r="A24" s="14"/>
      <c r="B24" s="13"/>
      <c r="C24" s="13"/>
      <c r="D24" s="13"/>
      <c r="E24" s="13"/>
      <c r="F24" s="2"/>
      <c r="G24" s="2"/>
      <c r="H24" s="2"/>
      <c r="I24" s="2"/>
      <c r="J24" s="13"/>
      <c r="K24" s="2"/>
      <c r="L24" s="13"/>
      <c r="M24" s="13"/>
      <c r="N24" s="2"/>
      <c r="O24" s="10"/>
      <c r="P24" s="10"/>
      <c r="Q24" s="10"/>
      <c r="R24" s="20"/>
      <c r="S24" s="20"/>
      <c r="T24" s="20"/>
      <c r="U24" s="48"/>
      <c r="V24" s="48"/>
      <c r="X24" s="24"/>
      <c r="AB24" s="48"/>
      <c r="AJ24" s="7"/>
      <c r="AQ24" s="7"/>
      <c r="BZ24" s="15"/>
      <c r="CA24" s="2"/>
    </row>
    <row r="25" spans="1:79" ht="12.75">
      <c r="A25" s="14">
        <v>1361</v>
      </c>
      <c r="B25" s="13" t="s">
        <v>1168</v>
      </c>
      <c r="C25" s="13" t="s">
        <v>1355</v>
      </c>
      <c r="D25" s="13" t="s">
        <v>141</v>
      </c>
      <c r="E25" s="13" t="s">
        <v>167</v>
      </c>
      <c r="F25" s="2" t="s">
        <v>264</v>
      </c>
      <c r="G25" s="2">
        <v>2</v>
      </c>
      <c r="H25" s="2" t="s">
        <v>2</v>
      </c>
      <c r="I25" s="2" t="s">
        <v>844</v>
      </c>
      <c r="J25" s="13" t="s">
        <v>444</v>
      </c>
      <c r="K25" s="2" t="s">
        <v>841</v>
      </c>
      <c r="L25" s="13" t="s">
        <v>1371</v>
      </c>
      <c r="M25" s="13" t="s">
        <v>1284</v>
      </c>
      <c r="N25" s="2" t="s">
        <v>1268</v>
      </c>
      <c r="O25" s="10"/>
      <c r="P25" s="10">
        <v>12</v>
      </c>
      <c r="Q25" s="10"/>
      <c r="R25" s="20">
        <v>36</v>
      </c>
      <c r="S25" s="20">
        <v>0</v>
      </c>
      <c r="T25" s="20">
        <v>0</v>
      </c>
      <c r="U25" s="48">
        <v>36</v>
      </c>
      <c r="V25" s="48"/>
      <c r="W25" s="24">
        <v>60</v>
      </c>
      <c r="AJ25" s="6"/>
      <c r="AK25" s="38">
        <v>5</v>
      </c>
      <c r="AL25" s="38"/>
      <c r="AM25" s="38"/>
      <c r="AN25" s="38"/>
      <c r="AO25" s="38"/>
      <c r="AP25" s="38"/>
      <c r="BC25" s="37"/>
      <c r="BD25" s="37"/>
      <c r="BE25" s="37"/>
      <c r="BG25" s="48">
        <v>0</v>
      </c>
      <c r="BH25" s="39"/>
      <c r="BI25" s="39"/>
      <c r="BJ25" s="22"/>
      <c r="BK25" s="37"/>
      <c r="BZ25">
        <v>1361</v>
      </c>
      <c r="CA25" s="2" t="s">
        <v>841</v>
      </c>
    </row>
    <row r="26" spans="1:79" ht="12.75">
      <c r="A26" s="14"/>
      <c r="B26" s="13"/>
      <c r="C26" s="13"/>
      <c r="D26" s="13"/>
      <c r="E26" s="13"/>
      <c r="F26" s="2"/>
      <c r="G26" s="2"/>
      <c r="H26" s="2"/>
      <c r="I26" s="2"/>
      <c r="J26" s="13"/>
      <c r="K26" s="2"/>
      <c r="L26" s="13"/>
      <c r="M26" s="13"/>
      <c r="N26" s="2"/>
      <c r="O26" s="10"/>
      <c r="P26" s="10"/>
      <c r="Q26" s="10"/>
      <c r="R26" s="20"/>
      <c r="S26" s="20"/>
      <c r="T26" s="20"/>
      <c r="U26" s="48"/>
      <c r="V26" s="48"/>
      <c r="X26" s="24"/>
      <c r="AB26" s="48"/>
      <c r="AJ26" s="7"/>
      <c r="AQ26" s="7"/>
      <c r="BZ26" s="15"/>
      <c r="CA26" s="2"/>
    </row>
    <row r="27" spans="1:80" ht="12.75">
      <c r="A27" s="14">
        <v>1362</v>
      </c>
      <c r="B27" s="13" t="s">
        <v>1081</v>
      </c>
      <c r="C27" s="13" t="s">
        <v>1355</v>
      </c>
      <c r="D27" s="13" t="s">
        <v>142</v>
      </c>
      <c r="E27" s="13" t="s">
        <v>159</v>
      </c>
      <c r="F27" s="2" t="s">
        <v>283</v>
      </c>
      <c r="G27" s="2">
        <v>1</v>
      </c>
      <c r="H27" s="2" t="s">
        <v>912</v>
      </c>
      <c r="I27" s="2" t="s">
        <v>1450</v>
      </c>
      <c r="J27" s="13" t="s">
        <v>444</v>
      </c>
      <c r="K27" s="2" t="s">
        <v>1468</v>
      </c>
      <c r="L27" s="13" t="s">
        <v>1397</v>
      </c>
      <c r="M27" s="13" t="s">
        <v>1427</v>
      </c>
      <c r="N27" s="2" t="s">
        <v>1593</v>
      </c>
      <c r="O27" s="10">
        <v>6</v>
      </c>
      <c r="P27" s="10"/>
      <c r="Q27" s="10"/>
      <c r="R27" s="20">
        <v>604</v>
      </c>
      <c r="S27" s="20">
        <v>10</v>
      </c>
      <c r="T27" s="20">
        <v>0</v>
      </c>
      <c r="U27" s="48">
        <v>604.5</v>
      </c>
      <c r="V27" s="48">
        <v>100.75</v>
      </c>
      <c r="W27" s="24"/>
      <c r="X27" s="24">
        <v>8.395833333333334</v>
      </c>
      <c r="Y27">
        <v>100</v>
      </c>
      <c r="Z27">
        <v>15</v>
      </c>
      <c r="AA27">
        <v>0</v>
      </c>
      <c r="AB27" s="48">
        <v>100.75</v>
      </c>
      <c r="AJ27" s="6">
        <v>8.395833333333334</v>
      </c>
      <c r="AQ27" s="6">
        <v>8.395833333333334</v>
      </c>
      <c r="BC27" s="37"/>
      <c r="BD27" s="37"/>
      <c r="BE27" s="37"/>
      <c r="BF27" s="37"/>
      <c r="BG27" s="48">
        <v>8.395833333333334</v>
      </c>
      <c r="BK27" s="37"/>
      <c r="BL27" s="37"/>
      <c r="BN27" s="37">
        <f>BO27*O27</f>
        <v>604.5</v>
      </c>
      <c r="BO27" s="48">
        <v>100.75</v>
      </c>
      <c r="BZ27">
        <v>1362</v>
      </c>
      <c r="CA27" s="2" t="s">
        <v>1468</v>
      </c>
      <c r="CB27" t="s">
        <v>11</v>
      </c>
    </row>
    <row r="28" spans="1:79" ht="12.75">
      <c r="A28" s="14">
        <v>1362</v>
      </c>
      <c r="B28" s="13" t="s">
        <v>1081</v>
      </c>
      <c r="C28" s="13" t="s">
        <v>1355</v>
      </c>
      <c r="D28" s="13" t="s">
        <v>142</v>
      </c>
      <c r="E28" s="13" t="s">
        <v>159</v>
      </c>
      <c r="F28" s="2" t="s">
        <v>294</v>
      </c>
      <c r="G28" s="2">
        <v>1</v>
      </c>
      <c r="H28" s="2" t="s">
        <v>912</v>
      </c>
      <c r="I28" s="2" t="s">
        <v>1208</v>
      </c>
      <c r="J28" s="13" t="s">
        <v>444</v>
      </c>
      <c r="K28" s="2" t="s">
        <v>1227</v>
      </c>
      <c r="L28" s="13" t="s">
        <v>1371</v>
      </c>
      <c r="M28" s="13" t="s">
        <v>477</v>
      </c>
      <c r="N28" s="2" t="s">
        <v>1593</v>
      </c>
      <c r="O28" s="10">
        <v>4</v>
      </c>
      <c r="P28" s="10"/>
      <c r="Q28" s="10"/>
      <c r="R28" s="20">
        <v>456</v>
      </c>
      <c r="S28" s="20">
        <v>0</v>
      </c>
      <c r="T28" s="20">
        <v>0</v>
      </c>
      <c r="U28" s="48">
        <v>456</v>
      </c>
      <c r="V28" s="48">
        <v>114</v>
      </c>
      <c r="W28" s="24"/>
      <c r="X28" s="24">
        <v>9.5</v>
      </c>
      <c r="Y28">
        <v>114</v>
      </c>
      <c r="Z28">
        <v>0</v>
      </c>
      <c r="AA28">
        <v>0</v>
      </c>
      <c r="AB28" s="48">
        <v>114</v>
      </c>
      <c r="AG28">
        <v>9</v>
      </c>
      <c r="AH28">
        <v>10</v>
      </c>
      <c r="AI28">
        <v>0</v>
      </c>
      <c r="AJ28" s="6">
        <v>9.5</v>
      </c>
      <c r="AQ28" s="6">
        <v>9.5</v>
      </c>
      <c r="BC28" s="37"/>
      <c r="BD28" s="37"/>
      <c r="BE28" s="37"/>
      <c r="BF28" s="37"/>
      <c r="BG28" s="48">
        <v>9.5</v>
      </c>
      <c r="BK28" s="37"/>
      <c r="BL28" s="37"/>
      <c r="BN28" s="37">
        <f>BO28*O28</f>
        <v>456</v>
      </c>
      <c r="BO28" s="48">
        <v>114</v>
      </c>
      <c r="BZ28">
        <v>1362</v>
      </c>
      <c r="CA28" s="2" t="s">
        <v>1227</v>
      </c>
    </row>
    <row r="29" spans="1:79" ht="12.75">
      <c r="A29" s="14">
        <v>1362</v>
      </c>
      <c r="B29" s="13" t="s">
        <v>1081</v>
      </c>
      <c r="C29" s="13" t="s">
        <v>1355</v>
      </c>
      <c r="D29" s="13" t="s">
        <v>142</v>
      </c>
      <c r="E29" s="13" t="s">
        <v>159</v>
      </c>
      <c r="F29" s="2" t="s">
        <v>301</v>
      </c>
      <c r="G29" s="2">
        <v>1</v>
      </c>
      <c r="H29" s="2" t="s">
        <v>774</v>
      </c>
      <c r="I29" s="2" t="s">
        <v>1337</v>
      </c>
      <c r="J29" s="13" t="s">
        <v>444</v>
      </c>
      <c r="K29" s="2" t="s">
        <v>1309</v>
      </c>
      <c r="L29" s="13" t="s">
        <v>1371</v>
      </c>
      <c r="M29" s="13" t="s">
        <v>1284</v>
      </c>
      <c r="N29" s="2" t="s">
        <v>1595</v>
      </c>
      <c r="O29" s="10">
        <v>1</v>
      </c>
      <c r="P29" s="10"/>
      <c r="Q29" s="10"/>
      <c r="R29" s="20">
        <v>96</v>
      </c>
      <c r="S29" s="20">
        <v>0</v>
      </c>
      <c r="T29" s="20">
        <v>0</v>
      </c>
      <c r="U29" s="48">
        <v>96</v>
      </c>
      <c r="V29" s="48">
        <v>96</v>
      </c>
      <c r="W29" s="24"/>
      <c r="X29" s="24">
        <v>8</v>
      </c>
      <c r="Y29">
        <v>96</v>
      </c>
      <c r="Z29">
        <v>0</v>
      </c>
      <c r="AA29">
        <v>0</v>
      </c>
      <c r="AB29" s="48">
        <v>96</v>
      </c>
      <c r="AG29">
        <v>8</v>
      </c>
      <c r="AH29">
        <v>0</v>
      </c>
      <c r="AI29">
        <v>0</v>
      </c>
      <c r="AJ29" s="6">
        <v>8</v>
      </c>
      <c r="AQ29" s="6">
        <v>8</v>
      </c>
      <c r="BA29" s="6">
        <v>8</v>
      </c>
      <c r="BC29" s="37"/>
      <c r="BD29" s="37"/>
      <c r="BE29" s="37"/>
      <c r="BF29" s="37"/>
      <c r="BG29" s="48">
        <v>8</v>
      </c>
      <c r="BK29" s="37"/>
      <c r="BL29" s="37"/>
      <c r="BN29" s="37">
        <f>BO29*O29</f>
        <v>96</v>
      </c>
      <c r="BO29" s="48">
        <v>96</v>
      </c>
      <c r="BZ29">
        <v>1362</v>
      </c>
      <c r="CA29" s="2" t="s">
        <v>1309</v>
      </c>
    </row>
    <row r="30" spans="1:79" ht="12.75">
      <c r="A30" s="14">
        <v>1362</v>
      </c>
      <c r="B30" s="13" t="s">
        <v>1081</v>
      </c>
      <c r="C30" s="13" t="s">
        <v>1355</v>
      </c>
      <c r="D30" s="13" t="s">
        <v>142</v>
      </c>
      <c r="E30" s="13" t="s">
        <v>159</v>
      </c>
      <c r="F30" s="2" t="s">
        <v>302</v>
      </c>
      <c r="G30" s="2">
        <v>1</v>
      </c>
      <c r="H30" s="2" t="s">
        <v>2</v>
      </c>
      <c r="I30" s="2" t="s">
        <v>831</v>
      </c>
      <c r="J30" s="13" t="s">
        <v>444</v>
      </c>
      <c r="K30" s="2" t="s">
        <v>835</v>
      </c>
      <c r="L30" s="13" t="s">
        <v>1371</v>
      </c>
      <c r="M30" s="13" t="s">
        <v>477</v>
      </c>
      <c r="N30" s="2" t="s">
        <v>1593</v>
      </c>
      <c r="O30" s="10"/>
      <c r="P30" s="10">
        <v>11</v>
      </c>
      <c r="Q30" s="10"/>
      <c r="R30" s="20">
        <v>37</v>
      </c>
      <c r="S30" s="20">
        <v>4</v>
      </c>
      <c r="T30" s="20">
        <v>0</v>
      </c>
      <c r="U30" s="48">
        <v>37.2</v>
      </c>
      <c r="W30" s="24">
        <v>67.63636363636364</v>
      </c>
      <c r="AB30" s="48"/>
      <c r="AK30" s="38">
        <v>5.636363636363637</v>
      </c>
      <c r="AL30" s="38"/>
      <c r="AM30" s="38"/>
      <c r="AN30" s="38"/>
      <c r="AO30" s="38"/>
      <c r="AP30" s="38"/>
      <c r="BC30" s="37"/>
      <c r="BD30" s="37"/>
      <c r="BE30" s="37"/>
      <c r="BF30" s="37"/>
      <c r="BK30" s="37"/>
      <c r="BL30" s="37"/>
      <c r="BZ30">
        <v>1362</v>
      </c>
      <c r="CA30" s="2" t="s">
        <v>835</v>
      </c>
    </row>
    <row r="31" spans="21:23" ht="12.75">
      <c r="U31" s="48"/>
      <c r="V31" s="48"/>
      <c r="W31" s="48"/>
    </row>
    <row r="32" spans="1:79" ht="12.75">
      <c r="A32" s="14">
        <v>1363</v>
      </c>
      <c r="B32" s="13" t="s">
        <v>1081</v>
      </c>
      <c r="C32" s="13" t="s">
        <v>1355</v>
      </c>
      <c r="D32" s="13" t="s">
        <v>143</v>
      </c>
      <c r="E32" s="13" t="s">
        <v>165</v>
      </c>
      <c r="F32" s="2" t="s">
        <v>325</v>
      </c>
      <c r="G32" s="2">
        <v>1</v>
      </c>
      <c r="H32" s="2" t="s">
        <v>912</v>
      </c>
      <c r="I32" s="2" t="s">
        <v>617</v>
      </c>
      <c r="J32" s="13" t="s">
        <v>444</v>
      </c>
      <c r="K32" s="2" t="s">
        <v>915</v>
      </c>
      <c r="L32" s="13" t="s">
        <v>1397</v>
      </c>
      <c r="M32" s="13" t="s">
        <v>1207</v>
      </c>
      <c r="N32" s="2" t="s">
        <v>1593</v>
      </c>
      <c r="O32" s="10">
        <v>6</v>
      </c>
      <c r="P32" s="10"/>
      <c r="Q32" s="10"/>
      <c r="R32" s="20">
        <v>505</v>
      </c>
      <c r="S32" s="20">
        <v>8</v>
      </c>
      <c r="T32" s="20">
        <v>0</v>
      </c>
      <c r="U32" s="48">
        <v>505.4</v>
      </c>
      <c r="V32" s="48">
        <v>84.23333333333333</v>
      </c>
      <c r="W32" s="24"/>
      <c r="X32" s="24">
        <v>7.019444444444445</v>
      </c>
      <c r="Y32">
        <v>84</v>
      </c>
      <c r="Z32">
        <v>4</v>
      </c>
      <c r="AA32">
        <v>8</v>
      </c>
      <c r="AB32" s="48">
        <v>84.23333333333333</v>
      </c>
      <c r="AF32" s="24">
        <v>42.11666666666667</v>
      </c>
      <c r="AJ32" s="6">
        <v>7.019444444444445</v>
      </c>
      <c r="AM32">
        <v>6</v>
      </c>
      <c r="AN32">
        <v>10</v>
      </c>
      <c r="AO32">
        <v>0</v>
      </c>
      <c r="AP32" s="37">
        <v>6.5</v>
      </c>
      <c r="AQ32" s="6">
        <v>7.019444444444445</v>
      </c>
      <c r="BG32" s="48">
        <v>7.019444444444445</v>
      </c>
      <c r="BH32" s="39"/>
      <c r="BI32" s="39"/>
      <c r="BJ32" s="22"/>
      <c r="BK32" s="37"/>
      <c r="BL32" s="37"/>
      <c r="BM32" s="39"/>
      <c r="BN32" s="37">
        <f>BO32*O32</f>
        <v>505.4</v>
      </c>
      <c r="BO32" s="48">
        <v>84.23333333333333</v>
      </c>
      <c r="BP32" t="s">
        <v>1318</v>
      </c>
      <c r="BQ32">
        <v>808.64</v>
      </c>
      <c r="BR32" s="48">
        <v>0.008680555555555556</v>
      </c>
      <c r="BS32" s="24">
        <v>7.019444444444445</v>
      </c>
      <c r="BT32" s="48">
        <v>0.9259992085476849</v>
      </c>
      <c r="BZ32">
        <v>1363</v>
      </c>
      <c r="CA32" s="2" t="s">
        <v>915</v>
      </c>
    </row>
    <row r="33" spans="1:79" ht="12.75">
      <c r="A33" s="14">
        <v>1363</v>
      </c>
      <c r="B33" s="13" t="s">
        <v>1081</v>
      </c>
      <c r="C33" s="13" t="s">
        <v>1355</v>
      </c>
      <c r="D33" s="13" t="s">
        <v>143</v>
      </c>
      <c r="E33" s="13" t="s">
        <v>165</v>
      </c>
      <c r="F33" s="2" t="s">
        <v>336</v>
      </c>
      <c r="G33" s="2">
        <v>1</v>
      </c>
      <c r="H33" s="2" t="s">
        <v>912</v>
      </c>
      <c r="I33" s="2" t="s">
        <v>1325</v>
      </c>
      <c r="J33" s="13" t="s">
        <v>444</v>
      </c>
      <c r="K33" s="2" t="s">
        <v>933</v>
      </c>
      <c r="L33" s="13" t="s">
        <v>1371</v>
      </c>
      <c r="M33" s="13" t="s">
        <v>1284</v>
      </c>
      <c r="N33" s="2" t="s">
        <v>1593</v>
      </c>
      <c r="O33" s="10">
        <v>4</v>
      </c>
      <c r="P33" s="10"/>
      <c r="Q33" s="10"/>
      <c r="R33" s="20">
        <v>444</v>
      </c>
      <c r="S33" s="20">
        <v>0</v>
      </c>
      <c r="T33" s="20">
        <v>0</v>
      </c>
      <c r="U33" s="48">
        <v>444</v>
      </c>
      <c r="V33" s="48">
        <v>111</v>
      </c>
      <c r="W33" s="24"/>
      <c r="X33" s="24">
        <v>9.25</v>
      </c>
      <c r="Y33">
        <v>111</v>
      </c>
      <c r="Z33">
        <v>0</v>
      </c>
      <c r="AA33">
        <v>0</v>
      </c>
      <c r="AB33" s="48">
        <v>111</v>
      </c>
      <c r="AF33" s="24">
        <v>37</v>
      </c>
      <c r="AG33">
        <v>9</v>
      </c>
      <c r="AH33">
        <v>5</v>
      </c>
      <c r="AI33">
        <v>0</v>
      </c>
      <c r="AJ33" s="6">
        <v>9.25</v>
      </c>
      <c r="AP33" s="37"/>
      <c r="AQ33" s="6">
        <v>9.25</v>
      </c>
      <c r="BA33" s="7"/>
      <c r="BG33" s="48">
        <v>9.25</v>
      </c>
      <c r="BH33" s="39"/>
      <c r="BI33" s="39"/>
      <c r="BJ33" s="22"/>
      <c r="BK33" s="37"/>
      <c r="BL33" s="37"/>
      <c r="BM33" s="39"/>
      <c r="BN33" s="37">
        <f>BO33*O33</f>
        <v>444</v>
      </c>
      <c r="BO33" s="48">
        <v>111</v>
      </c>
      <c r="BZ33">
        <v>1363</v>
      </c>
      <c r="CA33" s="2" t="s">
        <v>933</v>
      </c>
    </row>
    <row r="34" spans="1:79" ht="12.75">
      <c r="A34" s="14">
        <v>1363</v>
      </c>
      <c r="B34" s="13" t="s">
        <v>1081</v>
      </c>
      <c r="C34" s="13" t="s">
        <v>1355</v>
      </c>
      <c r="D34" s="13" t="s">
        <v>143</v>
      </c>
      <c r="E34" s="13" t="s">
        <v>165</v>
      </c>
      <c r="F34" s="2" t="s">
        <v>340</v>
      </c>
      <c r="G34" s="2">
        <v>1</v>
      </c>
      <c r="H34" s="2" t="s">
        <v>2</v>
      </c>
      <c r="I34" s="2" t="s">
        <v>1341</v>
      </c>
      <c r="J34" s="13" t="s">
        <v>444</v>
      </c>
      <c r="K34" s="2" t="s">
        <v>1308</v>
      </c>
      <c r="L34" s="13" t="s">
        <v>1371</v>
      </c>
      <c r="M34" s="13" t="s">
        <v>1284</v>
      </c>
      <c r="N34" s="2" t="s">
        <v>2</v>
      </c>
      <c r="O34" s="10">
        <v>1</v>
      </c>
      <c r="P34" s="10"/>
      <c r="Q34" s="10"/>
      <c r="R34" s="20">
        <v>111</v>
      </c>
      <c r="S34" s="20">
        <v>0</v>
      </c>
      <c r="T34" s="20">
        <v>0</v>
      </c>
      <c r="U34" s="48">
        <v>111</v>
      </c>
      <c r="V34" s="48">
        <v>111</v>
      </c>
      <c r="W34" s="24"/>
      <c r="X34" s="24">
        <v>9.25</v>
      </c>
      <c r="Y34">
        <v>111</v>
      </c>
      <c r="Z34">
        <v>0</v>
      </c>
      <c r="AA34">
        <v>0</v>
      </c>
      <c r="AB34" s="48">
        <v>111</v>
      </c>
      <c r="AF34" s="24">
        <v>9.25</v>
      </c>
      <c r="AG34">
        <v>9</v>
      </c>
      <c r="AH34">
        <v>5</v>
      </c>
      <c r="AI34">
        <v>0</v>
      </c>
      <c r="AJ34" s="6">
        <v>9.25</v>
      </c>
      <c r="AP34" s="37"/>
      <c r="AQ34" s="6">
        <v>9.25</v>
      </c>
      <c r="BG34" s="48">
        <v>9.25</v>
      </c>
      <c r="BH34" s="39"/>
      <c r="BI34" s="39"/>
      <c r="BJ34" s="22"/>
      <c r="BK34" s="37"/>
      <c r="BL34" s="37"/>
      <c r="BM34" s="39"/>
      <c r="BN34" s="37">
        <f>BO34*O34</f>
        <v>111</v>
      </c>
      <c r="BO34" s="48">
        <v>111</v>
      </c>
      <c r="BZ34">
        <v>1363</v>
      </c>
      <c r="CA34" s="2" t="s">
        <v>1308</v>
      </c>
    </row>
    <row r="35" spans="21:23" ht="12.75">
      <c r="U35" s="48"/>
      <c r="V35" s="48"/>
      <c r="W35" s="48"/>
    </row>
    <row r="36" spans="1:79" ht="12.75">
      <c r="A36" s="14">
        <v>1363</v>
      </c>
      <c r="B36" s="13" t="s">
        <v>1081</v>
      </c>
      <c r="C36" s="13" t="s">
        <v>1355</v>
      </c>
      <c r="D36" s="13" t="s">
        <v>143</v>
      </c>
      <c r="E36" s="13" t="s">
        <v>165</v>
      </c>
      <c r="F36" s="2" t="s">
        <v>346</v>
      </c>
      <c r="G36" s="2">
        <v>2</v>
      </c>
      <c r="H36" s="2" t="s">
        <v>1082</v>
      </c>
      <c r="I36" s="2" t="s">
        <v>616</v>
      </c>
      <c r="J36" s="13" t="s">
        <v>444</v>
      </c>
      <c r="K36" s="2" t="s">
        <v>1086</v>
      </c>
      <c r="L36" s="13" t="s">
        <v>1371</v>
      </c>
      <c r="M36" s="13" t="s">
        <v>485</v>
      </c>
      <c r="N36" s="2" t="s">
        <v>1595</v>
      </c>
      <c r="O36" s="10">
        <v>1</v>
      </c>
      <c r="P36" s="10"/>
      <c r="Q36" s="10"/>
      <c r="R36" s="20">
        <v>65</v>
      </c>
      <c r="S36" s="20">
        <v>16</v>
      </c>
      <c r="T36" s="20">
        <v>0</v>
      </c>
      <c r="U36" s="48">
        <v>65.8</v>
      </c>
      <c r="V36" s="48">
        <v>65.8</v>
      </c>
      <c r="X36" s="24">
        <v>5.483333333333333</v>
      </c>
      <c r="Y36">
        <v>65</v>
      </c>
      <c r="Z36">
        <v>16</v>
      </c>
      <c r="AA36">
        <v>0</v>
      </c>
      <c r="AB36" s="48">
        <v>65.8</v>
      </c>
      <c r="AF36" s="24">
        <v>5.483333333333333</v>
      </c>
      <c r="AJ36" s="6">
        <v>5.483333333333333</v>
      </c>
      <c r="AP36" s="37"/>
      <c r="AQ36" s="6">
        <v>5.483333333333333</v>
      </c>
      <c r="AS36" s="7"/>
      <c r="BA36" s="6">
        <v>5.483333333333333</v>
      </c>
      <c r="BG36" s="48">
        <v>5.483333333333333</v>
      </c>
      <c r="BH36" s="39"/>
      <c r="BI36" s="39"/>
      <c r="BJ36" s="22"/>
      <c r="BK36" s="37"/>
      <c r="BL36" s="37"/>
      <c r="BM36" s="39"/>
      <c r="BN36" s="37">
        <f>BO36*O36</f>
        <v>65.8</v>
      </c>
      <c r="BO36" s="48">
        <v>65.8</v>
      </c>
      <c r="BP36" t="s">
        <v>1134</v>
      </c>
      <c r="BQ36">
        <v>48</v>
      </c>
      <c r="BR36" s="48">
        <v>0.11423611111111111</v>
      </c>
      <c r="BS36" s="24">
        <v>5.483333333333333</v>
      </c>
      <c r="BZ36">
        <v>1363</v>
      </c>
      <c r="CA36" s="2" t="s">
        <v>1086</v>
      </c>
    </row>
    <row r="37" spans="1:79" ht="12.75">
      <c r="A37" s="14"/>
      <c r="B37" s="13"/>
      <c r="C37" s="13"/>
      <c r="D37" s="13"/>
      <c r="E37" s="13"/>
      <c r="F37" s="2"/>
      <c r="G37" s="2"/>
      <c r="H37" s="2"/>
      <c r="I37" s="2"/>
      <c r="J37" s="13"/>
      <c r="K37" s="2"/>
      <c r="L37" s="13"/>
      <c r="M37" s="13"/>
      <c r="N37" s="2"/>
      <c r="O37" s="10"/>
      <c r="P37" s="10"/>
      <c r="Q37" s="10"/>
      <c r="R37" s="20"/>
      <c r="S37" s="20"/>
      <c r="T37" s="20"/>
      <c r="U37" s="48"/>
      <c r="V37" s="48"/>
      <c r="W37" s="24"/>
      <c r="X37" s="24"/>
      <c r="AB37" s="48"/>
      <c r="AJ37" s="7"/>
      <c r="AK37" s="38"/>
      <c r="AL37" s="38"/>
      <c r="AM37" s="38"/>
      <c r="AN37" s="38"/>
      <c r="AO37" s="38"/>
      <c r="AP37" s="38"/>
      <c r="AS37" s="7"/>
      <c r="BJ37" s="22"/>
      <c r="BN37" s="37"/>
      <c r="BZ37" s="15"/>
      <c r="CA37" s="2"/>
    </row>
    <row r="38" spans="1:79" ht="12.75">
      <c r="A38" s="14">
        <v>1366</v>
      </c>
      <c r="B38" s="13" t="s">
        <v>1081</v>
      </c>
      <c r="C38" s="13" t="s">
        <v>1355</v>
      </c>
      <c r="D38" s="13" t="s">
        <v>144</v>
      </c>
      <c r="E38" s="13" t="s">
        <v>154</v>
      </c>
      <c r="F38" s="2" t="s">
        <v>359</v>
      </c>
      <c r="G38" s="2">
        <v>1</v>
      </c>
      <c r="H38" s="2" t="s">
        <v>912</v>
      </c>
      <c r="I38" s="2" t="s">
        <v>594</v>
      </c>
      <c r="J38" s="13" t="s">
        <v>444</v>
      </c>
      <c r="K38" s="2" t="s">
        <v>914</v>
      </c>
      <c r="L38" s="13" t="s">
        <v>1371</v>
      </c>
      <c r="M38" s="13" t="s">
        <v>1206</v>
      </c>
      <c r="N38" s="2" t="s">
        <v>1593</v>
      </c>
      <c r="O38" s="10">
        <v>5</v>
      </c>
      <c r="P38" s="10"/>
      <c r="Q38" s="10"/>
      <c r="R38" s="20"/>
      <c r="S38" s="20"/>
      <c r="T38" s="20"/>
      <c r="U38" s="48">
        <v>630</v>
      </c>
      <c r="V38" s="48">
        <v>126</v>
      </c>
      <c r="X38" s="24">
        <v>10.5</v>
      </c>
      <c r="Y38">
        <v>126</v>
      </c>
      <c r="Z38">
        <v>0</v>
      </c>
      <c r="AA38">
        <v>0</v>
      </c>
      <c r="AB38" s="48">
        <v>126</v>
      </c>
      <c r="AF38" s="24">
        <v>52.5</v>
      </c>
      <c r="AG38">
        <v>10</v>
      </c>
      <c r="AJ38" s="6">
        <v>10.5</v>
      </c>
      <c r="AQ38" s="6">
        <v>10.5</v>
      </c>
      <c r="BG38" s="48">
        <v>10.5</v>
      </c>
      <c r="BH38" s="39"/>
      <c r="BI38" s="39"/>
      <c r="BJ38" s="22"/>
      <c r="BK38" s="37"/>
      <c r="BL38" s="37"/>
      <c r="BM38" s="39"/>
      <c r="BN38" s="37">
        <f>BO38*O38</f>
        <v>630</v>
      </c>
      <c r="BO38" s="48">
        <v>126</v>
      </c>
      <c r="BZ38">
        <v>1366</v>
      </c>
      <c r="CA38" s="2" t="s">
        <v>914</v>
      </c>
    </row>
    <row r="39" spans="1:79" ht="12.75">
      <c r="A39" s="14">
        <v>1366</v>
      </c>
      <c r="B39" s="13" t="s">
        <v>1081</v>
      </c>
      <c r="C39" s="13" t="s">
        <v>1355</v>
      </c>
      <c r="D39" s="13" t="s">
        <v>144</v>
      </c>
      <c r="E39" s="13" t="s">
        <v>154</v>
      </c>
      <c r="F39" s="2" t="s">
        <v>360</v>
      </c>
      <c r="G39" s="2">
        <v>1</v>
      </c>
      <c r="H39" s="2" t="s">
        <v>912</v>
      </c>
      <c r="I39" s="2" t="s">
        <v>597</v>
      </c>
      <c r="J39" s="13" t="s">
        <v>444</v>
      </c>
      <c r="K39" s="2" t="s">
        <v>916</v>
      </c>
      <c r="L39" s="13" t="s">
        <v>1371</v>
      </c>
      <c r="M39" s="13" t="s">
        <v>485</v>
      </c>
      <c r="N39" s="2" t="s">
        <v>1593</v>
      </c>
      <c r="O39" s="10">
        <v>5</v>
      </c>
      <c r="P39" s="10"/>
      <c r="Q39" s="10"/>
      <c r="R39" s="20"/>
      <c r="S39" s="20"/>
      <c r="T39" s="20"/>
      <c r="U39" s="48">
        <v>630</v>
      </c>
      <c r="V39" s="48">
        <v>126</v>
      </c>
      <c r="X39" s="24">
        <v>10.5</v>
      </c>
      <c r="Y39">
        <v>126</v>
      </c>
      <c r="Z39">
        <v>0</v>
      </c>
      <c r="AA39">
        <v>0</v>
      </c>
      <c r="AB39" s="48">
        <v>126</v>
      </c>
      <c r="AF39" s="24">
        <v>52.5</v>
      </c>
      <c r="AG39">
        <v>10</v>
      </c>
      <c r="AJ39" s="6">
        <v>10.5</v>
      </c>
      <c r="AQ39" s="6">
        <v>10.5</v>
      </c>
      <c r="BG39" s="48">
        <v>10.5</v>
      </c>
      <c r="BH39" s="39"/>
      <c r="BI39" s="39"/>
      <c r="BJ39" s="22"/>
      <c r="BK39" s="37"/>
      <c r="BL39" s="37"/>
      <c r="BM39" s="39"/>
      <c r="BN39" s="37">
        <f>BO39*O39</f>
        <v>630</v>
      </c>
      <c r="BO39" s="48">
        <v>126</v>
      </c>
      <c r="BZ39">
        <v>1366</v>
      </c>
      <c r="CA39" s="2" t="s">
        <v>916</v>
      </c>
    </row>
    <row r="40" spans="1:79" ht="12.75">
      <c r="A40" s="14">
        <v>1366</v>
      </c>
      <c r="B40" s="13" t="s">
        <v>1081</v>
      </c>
      <c r="C40" s="13" t="s">
        <v>1355</v>
      </c>
      <c r="D40" s="13" t="s">
        <v>144</v>
      </c>
      <c r="E40" s="13" t="s">
        <v>154</v>
      </c>
      <c r="F40" s="2" t="s">
        <v>366</v>
      </c>
      <c r="G40" s="2">
        <v>1</v>
      </c>
      <c r="H40" s="2" t="s">
        <v>943</v>
      </c>
      <c r="I40" s="2" t="s">
        <v>1342</v>
      </c>
      <c r="J40" s="13" t="s">
        <v>444</v>
      </c>
      <c r="K40" s="2" t="s">
        <v>1307</v>
      </c>
      <c r="L40" s="13" t="s">
        <v>1371</v>
      </c>
      <c r="M40" s="13" t="s">
        <v>1284</v>
      </c>
      <c r="N40" s="2" t="s">
        <v>1593</v>
      </c>
      <c r="O40" s="10">
        <v>1</v>
      </c>
      <c r="P40" s="10"/>
      <c r="Q40" s="10"/>
      <c r="R40" s="20">
        <v>102</v>
      </c>
      <c r="S40" s="20">
        <v>0</v>
      </c>
      <c r="T40" s="20">
        <v>0</v>
      </c>
      <c r="U40" s="48">
        <v>102</v>
      </c>
      <c r="V40" s="48">
        <v>102</v>
      </c>
      <c r="X40" s="24">
        <v>8.5</v>
      </c>
      <c r="Y40">
        <v>102</v>
      </c>
      <c r="Z40">
        <v>0</v>
      </c>
      <c r="AA40">
        <v>0</v>
      </c>
      <c r="AB40" s="48">
        <v>102</v>
      </c>
      <c r="AC40">
        <v>8</v>
      </c>
      <c r="AD40">
        <v>10</v>
      </c>
      <c r="AE40">
        <v>0</v>
      </c>
      <c r="AF40" s="24">
        <v>8.5</v>
      </c>
      <c r="AG40">
        <v>8</v>
      </c>
      <c r="AJ40" s="6">
        <v>8.5</v>
      </c>
      <c r="AQ40" s="6">
        <v>8.5</v>
      </c>
      <c r="AX40" s="7"/>
      <c r="BG40" s="48">
        <v>8.5</v>
      </c>
      <c r="BH40" s="39"/>
      <c r="BI40" s="39"/>
      <c r="BJ40" s="22"/>
      <c r="BK40" s="37"/>
      <c r="BL40" s="37"/>
      <c r="BM40" s="39"/>
      <c r="BN40" s="37">
        <f>BO40*O40</f>
        <v>102</v>
      </c>
      <c r="BO40" s="48">
        <v>102</v>
      </c>
      <c r="BZ40">
        <v>1366</v>
      </c>
      <c r="CA40" s="2" t="s">
        <v>1307</v>
      </c>
    </row>
    <row r="41" spans="1:79" ht="12.75">
      <c r="A41" s="14">
        <v>1366</v>
      </c>
      <c r="B41" s="13" t="s">
        <v>1081</v>
      </c>
      <c r="C41" s="13" t="s">
        <v>1355</v>
      </c>
      <c r="D41" s="13" t="s">
        <v>144</v>
      </c>
      <c r="E41" s="13" t="s">
        <v>154</v>
      </c>
      <c r="F41" s="2" t="s">
        <v>367</v>
      </c>
      <c r="G41" s="2">
        <v>1</v>
      </c>
      <c r="H41" s="2" t="s">
        <v>912</v>
      </c>
      <c r="I41" s="2" t="s">
        <v>618</v>
      </c>
      <c r="J41" s="13" t="s">
        <v>444</v>
      </c>
      <c r="K41" s="2" t="s">
        <v>916</v>
      </c>
      <c r="L41" s="13" t="s">
        <v>1371</v>
      </c>
      <c r="M41" s="13" t="s">
        <v>485</v>
      </c>
      <c r="N41" s="2" t="s">
        <v>1593</v>
      </c>
      <c r="O41" s="10">
        <v>1</v>
      </c>
      <c r="P41" s="10"/>
      <c r="Q41" s="10"/>
      <c r="R41" s="20">
        <v>126</v>
      </c>
      <c r="S41" s="20">
        <v>0</v>
      </c>
      <c r="T41" s="20">
        <v>0</v>
      </c>
      <c r="U41" s="48">
        <v>126</v>
      </c>
      <c r="V41" s="48">
        <v>126</v>
      </c>
      <c r="X41" s="24">
        <v>10.5</v>
      </c>
      <c r="Y41">
        <v>126</v>
      </c>
      <c r="Z41">
        <v>0</v>
      </c>
      <c r="AA41">
        <v>0</v>
      </c>
      <c r="AB41" s="48">
        <v>126</v>
      </c>
      <c r="AC41">
        <v>10</v>
      </c>
      <c r="AD41">
        <v>10</v>
      </c>
      <c r="AE41">
        <v>0</v>
      </c>
      <c r="AF41" s="24">
        <v>10.5</v>
      </c>
      <c r="AG41">
        <v>10</v>
      </c>
      <c r="AJ41" s="6">
        <v>10.5</v>
      </c>
      <c r="AQ41" s="6">
        <v>10.5</v>
      </c>
      <c r="AX41" s="7"/>
      <c r="BG41" s="48">
        <v>10.5</v>
      </c>
      <c r="BH41" s="39"/>
      <c r="BI41" s="39"/>
      <c r="BJ41" s="22"/>
      <c r="BK41" s="37"/>
      <c r="BL41" s="37"/>
      <c r="BM41" s="39"/>
      <c r="BN41" s="37">
        <f>BO41*O41</f>
        <v>126</v>
      </c>
      <c r="BO41" s="48">
        <v>126</v>
      </c>
      <c r="BZ41">
        <v>1366</v>
      </c>
      <c r="CA41" s="2" t="s">
        <v>916</v>
      </c>
    </row>
    <row r="42" spans="1:79" ht="12.75">
      <c r="A42" s="14">
        <v>1366</v>
      </c>
      <c r="B42" s="13" t="s">
        <v>1081</v>
      </c>
      <c r="C42" s="13" t="s">
        <v>1355</v>
      </c>
      <c r="D42" s="13" t="s">
        <v>144</v>
      </c>
      <c r="E42" s="13" t="s">
        <v>154</v>
      </c>
      <c r="F42" s="2" t="s">
        <v>368</v>
      </c>
      <c r="G42" s="2">
        <v>1</v>
      </c>
      <c r="H42" s="2" t="s">
        <v>2</v>
      </c>
      <c r="I42" s="2" t="s">
        <v>599</v>
      </c>
      <c r="J42" s="13" t="s">
        <v>444</v>
      </c>
      <c r="K42" s="2" t="s">
        <v>538</v>
      </c>
      <c r="L42" s="13" t="s">
        <v>1397</v>
      </c>
      <c r="M42" s="13" t="s">
        <v>486</v>
      </c>
      <c r="N42" s="2" t="s">
        <v>1593</v>
      </c>
      <c r="O42" s="10">
        <v>4</v>
      </c>
      <c r="P42" s="10"/>
      <c r="Q42" s="10"/>
      <c r="R42" s="20">
        <v>211</v>
      </c>
      <c r="S42" s="20">
        <v>4</v>
      </c>
      <c r="T42" s="20">
        <v>0</v>
      </c>
      <c r="U42" s="48">
        <v>211.2</v>
      </c>
      <c r="V42" s="48">
        <v>52.8</v>
      </c>
      <c r="X42" s="24">
        <v>4.3999999999999995</v>
      </c>
      <c r="AB42" s="48"/>
      <c r="AC42">
        <v>4</v>
      </c>
      <c r="AD42">
        <v>8</v>
      </c>
      <c r="AE42">
        <v>0</v>
      </c>
      <c r="AF42" s="24">
        <v>17.599999999999998</v>
      </c>
      <c r="AJ42" s="6">
        <v>4.3999999999999995</v>
      </c>
      <c r="AQ42" s="6">
        <v>4.3999999999999995</v>
      </c>
      <c r="BG42" s="48">
        <v>4.3999999999999995</v>
      </c>
      <c r="BH42" s="39"/>
      <c r="BI42" s="39"/>
      <c r="BJ42" s="22"/>
      <c r="BK42" s="37"/>
      <c r="BL42" s="37"/>
      <c r="BM42" s="39"/>
      <c r="BN42" s="37">
        <f>BO42*O42</f>
        <v>211.2</v>
      </c>
      <c r="BO42" s="48">
        <v>52.8</v>
      </c>
      <c r="BZ42">
        <v>1366</v>
      </c>
      <c r="CA42" s="2" t="s">
        <v>538</v>
      </c>
    </row>
    <row r="43" spans="1:79" ht="12.75">
      <c r="A43" s="14"/>
      <c r="B43" s="13"/>
      <c r="C43" s="13"/>
      <c r="D43" s="13"/>
      <c r="E43" s="13"/>
      <c r="F43" s="2"/>
      <c r="G43" s="2"/>
      <c r="H43" s="2"/>
      <c r="I43" s="2"/>
      <c r="J43" s="13"/>
      <c r="K43" s="2"/>
      <c r="L43" s="13"/>
      <c r="M43" s="13"/>
      <c r="N43" s="2"/>
      <c r="O43" s="10"/>
      <c r="P43" s="10"/>
      <c r="Q43" s="10"/>
      <c r="R43" s="20"/>
      <c r="S43" s="20"/>
      <c r="T43" s="20"/>
      <c r="U43" s="48"/>
      <c r="V43" s="48"/>
      <c r="W43" s="24"/>
      <c r="X43" s="24"/>
      <c r="AB43" s="48"/>
      <c r="AJ43" s="7"/>
      <c r="AQ43" s="7"/>
      <c r="AZ43" s="7"/>
      <c r="BJ43" s="22"/>
      <c r="BN43" s="37"/>
      <c r="BR43" s="48"/>
      <c r="BZ43" s="15"/>
      <c r="CA43" s="2"/>
    </row>
    <row r="44" spans="1:79" ht="12.75">
      <c r="A44" s="14">
        <v>1367</v>
      </c>
      <c r="B44" s="13" t="s">
        <v>1081</v>
      </c>
      <c r="C44" s="13" t="s">
        <v>1355</v>
      </c>
      <c r="D44" s="13" t="s">
        <v>145</v>
      </c>
      <c r="E44" s="13" t="s">
        <v>151</v>
      </c>
      <c r="F44" s="2" t="s">
        <v>408</v>
      </c>
      <c r="G44" s="2">
        <v>1</v>
      </c>
      <c r="H44" s="2" t="s">
        <v>912</v>
      </c>
      <c r="I44" s="2" t="s">
        <v>1210</v>
      </c>
      <c r="J44" s="13" t="s">
        <v>444</v>
      </c>
      <c r="K44" s="2" t="s">
        <v>929</v>
      </c>
      <c r="L44" s="13" t="s">
        <v>1371</v>
      </c>
      <c r="M44" s="13" t="s">
        <v>1230</v>
      </c>
      <c r="N44" s="2" t="s">
        <v>1593</v>
      </c>
      <c r="O44" s="10">
        <v>5.5</v>
      </c>
      <c r="P44" s="10"/>
      <c r="Q44" s="10"/>
      <c r="R44" s="20">
        <v>765</v>
      </c>
      <c r="S44" s="20">
        <v>10</v>
      </c>
      <c r="T44" s="20">
        <v>0</v>
      </c>
      <c r="U44" s="48">
        <v>765.5</v>
      </c>
      <c r="V44" s="48">
        <v>139.1818181818182</v>
      </c>
      <c r="W44" s="24"/>
      <c r="X44" s="24">
        <v>11.59848484848485</v>
      </c>
      <c r="AF44" s="24">
        <v>63.79166666666667</v>
      </c>
      <c r="AG44">
        <v>11</v>
      </c>
      <c r="AH44">
        <v>15</v>
      </c>
      <c r="AI44">
        <v>0</v>
      </c>
      <c r="AJ44" s="6">
        <v>11.59848484848485</v>
      </c>
      <c r="AK44" s="24"/>
      <c r="AP44" s="37"/>
      <c r="AQ44" s="6">
        <v>11.59848484848485</v>
      </c>
      <c r="AX44" s="7"/>
      <c r="BA44" s="6">
        <v>11.59848484848485</v>
      </c>
      <c r="BG44" s="48">
        <v>11.59848484848485</v>
      </c>
      <c r="BH44" s="39"/>
      <c r="BI44" s="39"/>
      <c r="BJ44" s="22"/>
      <c r="BK44" s="37"/>
      <c r="BL44" s="37"/>
      <c r="BM44" s="39"/>
      <c r="BN44" s="37">
        <f>BO44*O44</f>
        <v>765.5</v>
      </c>
      <c r="BO44" s="48">
        <v>139.1818181818182</v>
      </c>
      <c r="BZ44">
        <v>1367</v>
      </c>
      <c r="CA44" s="2" t="s">
        <v>929</v>
      </c>
    </row>
    <row r="45" spans="1:79" ht="12.75">
      <c r="A45" s="14">
        <v>1367</v>
      </c>
      <c r="B45" s="13" t="s">
        <v>1081</v>
      </c>
      <c r="C45" s="13" t="s">
        <v>1355</v>
      </c>
      <c r="D45" s="13" t="s">
        <v>145</v>
      </c>
      <c r="E45" s="13" t="s">
        <v>151</v>
      </c>
      <c r="F45" s="2" t="s">
        <v>419</v>
      </c>
      <c r="G45" s="2">
        <v>1</v>
      </c>
      <c r="H45" s="2" t="s">
        <v>912</v>
      </c>
      <c r="I45" s="2" t="s">
        <v>1326</v>
      </c>
      <c r="J45" s="13" t="s">
        <v>444</v>
      </c>
      <c r="K45" s="2" t="s">
        <v>932</v>
      </c>
      <c r="L45" s="13" t="s">
        <v>1371</v>
      </c>
      <c r="M45" s="13" t="s">
        <v>1284</v>
      </c>
      <c r="N45" s="2" t="s">
        <v>1593</v>
      </c>
      <c r="O45" s="10">
        <v>5.5</v>
      </c>
      <c r="P45" s="10"/>
      <c r="Q45" s="10"/>
      <c r="R45" s="20">
        <v>759</v>
      </c>
      <c r="S45" s="20">
        <v>0</v>
      </c>
      <c r="T45" s="20">
        <v>0</v>
      </c>
      <c r="U45" s="48">
        <v>759</v>
      </c>
      <c r="V45" s="48">
        <v>138</v>
      </c>
      <c r="W45" s="24"/>
      <c r="X45" s="24">
        <v>11.5</v>
      </c>
      <c r="AF45" s="24">
        <v>63.25</v>
      </c>
      <c r="AG45">
        <v>11</v>
      </c>
      <c r="AH45">
        <v>10</v>
      </c>
      <c r="AI45">
        <v>0</v>
      </c>
      <c r="AJ45" s="6">
        <v>11.5</v>
      </c>
      <c r="AK45" s="24"/>
      <c r="AP45" s="37"/>
      <c r="AQ45" s="6">
        <v>11.5</v>
      </c>
      <c r="BA45" s="6">
        <v>11.5</v>
      </c>
      <c r="BG45" s="48">
        <v>11.5</v>
      </c>
      <c r="BH45" s="39"/>
      <c r="BI45" s="39"/>
      <c r="BJ45" s="22"/>
      <c r="BK45" s="37"/>
      <c r="BL45" s="37"/>
      <c r="BM45" s="39"/>
      <c r="BN45" s="37">
        <f>BO45*O45</f>
        <v>759</v>
      </c>
      <c r="BO45" s="48">
        <v>138</v>
      </c>
      <c r="BZ45">
        <v>1367</v>
      </c>
      <c r="CA45" s="2" t="s">
        <v>932</v>
      </c>
    </row>
    <row r="46" spans="1:79" ht="12.75">
      <c r="A46" s="18"/>
      <c r="B46" s="13"/>
      <c r="C46" s="13"/>
      <c r="D46" s="13"/>
      <c r="E46" s="13"/>
      <c r="F46" s="36"/>
      <c r="G46" s="2"/>
      <c r="H46" s="2"/>
      <c r="I46" s="2"/>
      <c r="J46" s="13"/>
      <c r="K46" s="2"/>
      <c r="L46" s="13"/>
      <c r="M46" s="13"/>
      <c r="N46" s="2"/>
      <c r="O46" s="10"/>
      <c r="P46" s="10"/>
      <c r="Q46" s="10"/>
      <c r="R46" s="20"/>
      <c r="S46" s="20"/>
      <c r="T46" s="20"/>
      <c r="U46" s="48"/>
      <c r="V46" s="48"/>
      <c r="W46" s="24"/>
      <c r="X46" s="24"/>
      <c r="AB46" s="48"/>
      <c r="AJ46" s="7"/>
      <c r="AK46" s="24"/>
      <c r="AQ46" s="7"/>
      <c r="AR46" s="7"/>
      <c r="BG46" s="37"/>
      <c r="BJ46" s="22"/>
      <c r="BO46" s="48"/>
      <c r="BZ46" s="15"/>
      <c r="CA46" s="2"/>
    </row>
    <row r="47" spans="1:79" ht="12.75">
      <c r="A47" s="14">
        <v>1367</v>
      </c>
      <c r="B47" s="13" t="s">
        <v>1081</v>
      </c>
      <c r="C47" s="13" t="s">
        <v>1355</v>
      </c>
      <c r="D47" s="13" t="s">
        <v>145</v>
      </c>
      <c r="E47" s="13" t="s">
        <v>152</v>
      </c>
      <c r="F47" s="2" t="s">
        <v>424</v>
      </c>
      <c r="G47" s="2">
        <v>4</v>
      </c>
      <c r="H47" s="2" t="s">
        <v>2</v>
      </c>
      <c r="I47" s="2" t="s">
        <v>831</v>
      </c>
      <c r="J47" s="13" t="s">
        <v>444</v>
      </c>
      <c r="K47" s="2" t="s">
        <v>834</v>
      </c>
      <c r="L47" s="13" t="s">
        <v>1371</v>
      </c>
      <c r="M47" s="13" t="s">
        <v>1230</v>
      </c>
      <c r="N47" s="2" t="s">
        <v>2</v>
      </c>
      <c r="O47" s="10"/>
      <c r="P47" s="10">
        <v>3</v>
      </c>
      <c r="Q47" s="10"/>
      <c r="R47" s="20"/>
      <c r="S47" s="20"/>
      <c r="T47" s="20"/>
      <c r="U47" s="48">
        <v>9.9</v>
      </c>
      <c r="V47" s="48"/>
      <c r="W47" s="24">
        <v>66</v>
      </c>
      <c r="X47" s="24"/>
      <c r="AF47" s="24"/>
      <c r="AJ47" s="6"/>
      <c r="AK47" s="24">
        <v>5.5</v>
      </c>
      <c r="BA47" s="7"/>
      <c r="BG47" s="48"/>
      <c r="BH47" s="39"/>
      <c r="BI47" s="39"/>
      <c r="BJ47" s="22"/>
      <c r="BK47" s="37"/>
      <c r="BL47" s="37"/>
      <c r="BM47" s="39"/>
      <c r="BZ47">
        <v>1367</v>
      </c>
      <c r="CA47" s="2" t="s">
        <v>834</v>
      </c>
    </row>
    <row r="48" spans="1:79" ht="12.75">
      <c r="A48" s="14">
        <v>1367</v>
      </c>
      <c r="B48" s="13" t="s">
        <v>1081</v>
      </c>
      <c r="C48" s="13" t="s">
        <v>1355</v>
      </c>
      <c r="D48" s="13" t="s">
        <v>145</v>
      </c>
      <c r="E48" s="13" t="s">
        <v>152</v>
      </c>
      <c r="F48" s="2" t="s">
        <v>425</v>
      </c>
      <c r="G48" s="2">
        <v>4</v>
      </c>
      <c r="H48" s="2" t="s">
        <v>2</v>
      </c>
      <c r="I48" s="2" t="s">
        <v>844</v>
      </c>
      <c r="J48" s="13" t="s">
        <v>444</v>
      </c>
      <c r="K48" s="2" t="s">
        <v>840</v>
      </c>
      <c r="L48" s="13" t="s">
        <v>1371</v>
      </c>
      <c r="M48" s="13" t="s">
        <v>1284</v>
      </c>
      <c r="N48" s="2" t="s">
        <v>2</v>
      </c>
      <c r="O48" s="10"/>
      <c r="P48" s="10">
        <v>3</v>
      </c>
      <c r="Q48" s="10"/>
      <c r="R48" s="20"/>
      <c r="S48" s="20"/>
      <c r="T48" s="20"/>
      <c r="U48" s="48">
        <v>9.9</v>
      </c>
      <c r="V48" s="48"/>
      <c r="W48" s="24">
        <v>66</v>
      </c>
      <c r="X48" s="24"/>
      <c r="AF48" s="24"/>
      <c r="AJ48" s="6"/>
      <c r="AK48" s="24">
        <v>5.5</v>
      </c>
      <c r="BA48" s="7"/>
      <c r="BG48" s="48"/>
      <c r="BH48" s="39"/>
      <c r="BI48" s="39"/>
      <c r="BJ48" s="22"/>
      <c r="BK48" s="37"/>
      <c r="BL48" s="37"/>
      <c r="BM48" s="39"/>
      <c r="BZ48">
        <v>1367</v>
      </c>
      <c r="CA48" s="2" t="s">
        <v>840</v>
      </c>
    </row>
    <row r="49" spans="1:79" ht="12.75">
      <c r="A49" s="14"/>
      <c r="B49" s="13"/>
      <c r="C49" s="13"/>
      <c r="D49" s="13"/>
      <c r="E49" s="13"/>
      <c r="F49" s="2"/>
      <c r="G49" s="2"/>
      <c r="H49" s="2"/>
      <c r="I49" s="2"/>
      <c r="J49" s="13"/>
      <c r="K49" s="2"/>
      <c r="L49" s="13"/>
      <c r="M49" s="13"/>
      <c r="N49" s="2"/>
      <c r="O49" s="10"/>
      <c r="P49" s="10"/>
      <c r="Q49" s="10"/>
      <c r="R49" s="20"/>
      <c r="S49" s="20"/>
      <c r="T49" s="20"/>
      <c r="U49" s="48"/>
      <c r="V49" s="48"/>
      <c r="X49" s="24"/>
      <c r="AB49" s="48"/>
      <c r="AJ49" s="7"/>
      <c r="AQ49" s="7"/>
      <c r="AS49" s="7"/>
      <c r="BJ49" s="22"/>
      <c r="BZ49" s="15"/>
      <c r="CA49" s="2"/>
    </row>
    <row r="50" spans="1:79" ht="12.75">
      <c r="A50" s="14">
        <v>1368</v>
      </c>
      <c r="B50" s="13" t="s">
        <v>1081</v>
      </c>
      <c r="C50" s="13" t="s">
        <v>1355</v>
      </c>
      <c r="D50" s="13" t="s">
        <v>146</v>
      </c>
      <c r="E50" s="13" t="s">
        <v>149</v>
      </c>
      <c r="F50" s="2" t="s">
        <v>50</v>
      </c>
      <c r="G50" s="2">
        <v>1</v>
      </c>
      <c r="H50" s="2" t="s">
        <v>912</v>
      </c>
      <c r="I50" s="2" t="s">
        <v>934</v>
      </c>
      <c r="J50" s="13" t="s">
        <v>444</v>
      </c>
      <c r="K50" s="2" t="s">
        <v>932</v>
      </c>
      <c r="L50" s="13" t="s">
        <v>1371</v>
      </c>
      <c r="M50" s="13" t="s">
        <v>1284</v>
      </c>
      <c r="N50" s="2" t="s">
        <v>1593</v>
      </c>
      <c r="O50" s="10">
        <v>5</v>
      </c>
      <c r="P50" s="10"/>
      <c r="Q50" s="10"/>
      <c r="R50" s="20"/>
      <c r="S50" s="20"/>
      <c r="T50" s="20"/>
      <c r="U50" s="48">
        <v>765</v>
      </c>
      <c r="V50" s="48">
        <v>153</v>
      </c>
      <c r="W50" s="24"/>
      <c r="X50" s="24">
        <v>12.75</v>
      </c>
      <c r="Y50">
        <v>153</v>
      </c>
      <c r="Z50">
        <v>0</v>
      </c>
      <c r="AA50">
        <v>0</v>
      </c>
      <c r="AB50" s="48">
        <v>153</v>
      </c>
      <c r="AF50" s="24">
        <v>63.75</v>
      </c>
      <c r="AG50">
        <v>12</v>
      </c>
      <c r="AH50">
        <v>15</v>
      </c>
      <c r="AI50">
        <v>0</v>
      </c>
      <c r="AJ50" s="6">
        <v>12.75</v>
      </c>
      <c r="AK50" s="24"/>
      <c r="AP50" s="37"/>
      <c r="AQ50" s="6">
        <v>12.75</v>
      </c>
      <c r="BA50" s="6">
        <v>12.75</v>
      </c>
      <c r="BG50" s="48">
        <v>12.75</v>
      </c>
      <c r="BH50" s="39"/>
      <c r="BI50" s="39"/>
      <c r="BJ50" s="22"/>
      <c r="BK50" s="37"/>
      <c r="BL50" s="37"/>
      <c r="BM50" s="39"/>
      <c r="BN50" s="48">
        <v>765</v>
      </c>
      <c r="BO50" s="48">
        <v>153</v>
      </c>
      <c r="BZ50">
        <v>1368</v>
      </c>
      <c r="CA50" s="2" t="s">
        <v>932</v>
      </c>
    </row>
    <row r="51" spans="1:79" ht="12.75">
      <c r="A51" s="14">
        <v>1368</v>
      </c>
      <c r="B51" s="13" t="s">
        <v>1081</v>
      </c>
      <c r="C51" s="13" t="s">
        <v>1355</v>
      </c>
      <c r="D51" s="13" t="s">
        <v>146</v>
      </c>
      <c r="E51" s="13" t="s">
        <v>149</v>
      </c>
      <c r="F51" s="2" t="s">
        <v>51</v>
      </c>
      <c r="G51" s="2">
        <v>1</v>
      </c>
      <c r="H51" s="2" t="s">
        <v>912</v>
      </c>
      <c r="I51" s="2" t="s">
        <v>918</v>
      </c>
      <c r="J51" s="13" t="s">
        <v>444</v>
      </c>
      <c r="K51" s="2" t="s">
        <v>916</v>
      </c>
      <c r="L51" s="13" t="s">
        <v>1371</v>
      </c>
      <c r="M51" s="13" t="s">
        <v>485</v>
      </c>
      <c r="N51" s="2" t="s">
        <v>1593</v>
      </c>
      <c r="O51" s="10">
        <v>5</v>
      </c>
      <c r="P51" s="10"/>
      <c r="Q51" s="10"/>
      <c r="R51" s="20"/>
      <c r="S51" s="20"/>
      <c r="T51" s="20"/>
      <c r="U51" s="48">
        <v>765</v>
      </c>
      <c r="V51" s="48">
        <v>153</v>
      </c>
      <c r="W51" s="24"/>
      <c r="X51" s="24">
        <v>12.75</v>
      </c>
      <c r="Y51">
        <v>153</v>
      </c>
      <c r="Z51">
        <v>0</v>
      </c>
      <c r="AA51">
        <v>0</v>
      </c>
      <c r="AB51" s="48">
        <v>153</v>
      </c>
      <c r="AF51" s="24">
        <v>63.75</v>
      </c>
      <c r="AG51">
        <v>12</v>
      </c>
      <c r="AH51">
        <v>15</v>
      </c>
      <c r="AI51">
        <v>0</v>
      </c>
      <c r="AJ51" s="6">
        <v>12.75</v>
      </c>
      <c r="AK51" s="24"/>
      <c r="AP51" s="37"/>
      <c r="AQ51" s="6">
        <v>12.75</v>
      </c>
      <c r="BA51" s="6">
        <v>12.75</v>
      </c>
      <c r="BG51" s="48">
        <v>12.75</v>
      </c>
      <c r="BH51" s="39"/>
      <c r="BI51" s="39"/>
      <c r="BJ51" s="22"/>
      <c r="BK51" s="37"/>
      <c r="BL51" s="37"/>
      <c r="BM51" s="39"/>
      <c r="BN51" s="48">
        <v>765</v>
      </c>
      <c r="BO51" s="48">
        <v>153</v>
      </c>
      <c r="BZ51">
        <v>1368</v>
      </c>
      <c r="CA51" s="2" t="s">
        <v>916</v>
      </c>
    </row>
    <row r="52" spans="1:79" ht="12.75">
      <c r="A52" s="14">
        <v>1368</v>
      </c>
      <c r="B52" s="13" t="s">
        <v>1081</v>
      </c>
      <c r="C52" s="13" t="s">
        <v>1355</v>
      </c>
      <c r="D52" s="13" t="s">
        <v>146</v>
      </c>
      <c r="E52" s="13" t="s">
        <v>149</v>
      </c>
      <c r="F52" s="2" t="s">
        <v>56</v>
      </c>
      <c r="G52" s="2">
        <v>1</v>
      </c>
      <c r="H52" s="2" t="s">
        <v>912</v>
      </c>
      <c r="I52" s="2" t="s">
        <v>928</v>
      </c>
      <c r="J52" s="13" t="s">
        <v>444</v>
      </c>
      <c r="K52" s="2" t="s">
        <v>929</v>
      </c>
      <c r="L52" s="13" t="s">
        <v>1371</v>
      </c>
      <c r="M52" s="13" t="s">
        <v>1230</v>
      </c>
      <c r="N52" s="2" t="s">
        <v>1593</v>
      </c>
      <c r="O52" s="10">
        <v>1</v>
      </c>
      <c r="P52" s="10"/>
      <c r="Q52" s="10"/>
      <c r="R52" s="20">
        <v>153</v>
      </c>
      <c r="S52" s="20">
        <v>0</v>
      </c>
      <c r="T52" s="20">
        <v>0</v>
      </c>
      <c r="U52" s="48">
        <v>153</v>
      </c>
      <c r="V52" s="48">
        <v>153</v>
      </c>
      <c r="W52" s="24"/>
      <c r="X52" s="24">
        <v>12.75</v>
      </c>
      <c r="Y52">
        <v>153</v>
      </c>
      <c r="Z52">
        <v>0</v>
      </c>
      <c r="AA52">
        <v>0</v>
      </c>
      <c r="AB52" s="48">
        <v>153</v>
      </c>
      <c r="AC52">
        <v>12</v>
      </c>
      <c r="AD52">
        <v>15</v>
      </c>
      <c r="AE52">
        <v>0</v>
      </c>
      <c r="AF52" s="24">
        <v>12.75</v>
      </c>
      <c r="AG52">
        <v>12</v>
      </c>
      <c r="AH52">
        <v>15</v>
      </c>
      <c r="AI52">
        <v>0</v>
      </c>
      <c r="AJ52" s="6">
        <v>12.75</v>
      </c>
      <c r="AK52" s="24"/>
      <c r="AP52" s="37"/>
      <c r="AQ52" s="6">
        <v>12.75</v>
      </c>
      <c r="BA52" s="6">
        <v>12.75</v>
      </c>
      <c r="BG52" s="48">
        <v>12.75</v>
      </c>
      <c r="BH52" s="39"/>
      <c r="BI52" s="39"/>
      <c r="BJ52" s="22"/>
      <c r="BK52" s="37"/>
      <c r="BL52" s="37"/>
      <c r="BM52" s="39"/>
      <c r="BN52" s="48">
        <v>153</v>
      </c>
      <c r="BO52" s="48">
        <v>153</v>
      </c>
      <c r="BZ52">
        <v>1368</v>
      </c>
      <c r="CA52" s="2" t="s">
        <v>929</v>
      </c>
    </row>
    <row r="53" spans="1:79" ht="12.75">
      <c r="A53" s="14"/>
      <c r="B53" s="13"/>
      <c r="C53" s="13"/>
      <c r="D53" s="13"/>
      <c r="E53" s="13"/>
      <c r="F53" s="2"/>
      <c r="G53" s="2"/>
      <c r="H53" s="2"/>
      <c r="I53" s="2"/>
      <c r="J53" s="13"/>
      <c r="K53" s="2"/>
      <c r="L53" s="13"/>
      <c r="M53" s="13"/>
      <c r="N53" s="2"/>
      <c r="O53" s="10"/>
      <c r="P53" s="10"/>
      <c r="Q53" s="10"/>
      <c r="R53" s="20"/>
      <c r="S53" s="20"/>
      <c r="T53" s="20"/>
      <c r="U53" s="48"/>
      <c r="V53" s="48"/>
      <c r="W53" s="24"/>
      <c r="X53" s="24"/>
      <c r="AB53" s="48"/>
      <c r="AJ53" s="7"/>
      <c r="AQ53" s="7"/>
      <c r="AR53" s="7"/>
      <c r="BJ53" s="22"/>
      <c r="BN53" s="48"/>
      <c r="BO53" s="48"/>
      <c r="BZ53" s="15"/>
      <c r="CA53" s="2"/>
    </row>
    <row r="54" spans="1:79" ht="12.75">
      <c r="A54" s="14">
        <v>1368</v>
      </c>
      <c r="B54" s="13" t="s">
        <v>1081</v>
      </c>
      <c r="C54" s="13" t="s">
        <v>1355</v>
      </c>
      <c r="D54" s="13" t="s">
        <v>146</v>
      </c>
      <c r="E54" s="13" t="s">
        <v>149</v>
      </c>
      <c r="F54" s="2" t="s">
        <v>74</v>
      </c>
      <c r="G54" s="2">
        <v>3</v>
      </c>
      <c r="H54" s="2" t="s">
        <v>1652</v>
      </c>
      <c r="I54" s="2" t="s">
        <v>521</v>
      </c>
      <c r="J54" s="13" t="s">
        <v>444</v>
      </c>
      <c r="K54" s="2" t="s">
        <v>1664</v>
      </c>
      <c r="L54" s="13" t="s">
        <v>1372</v>
      </c>
      <c r="M54" s="13" t="s">
        <v>1285</v>
      </c>
      <c r="N54" s="2" t="s">
        <v>670</v>
      </c>
      <c r="O54" s="10">
        <v>1</v>
      </c>
      <c r="P54" s="10"/>
      <c r="Q54" s="10"/>
      <c r="R54" s="20">
        <v>78</v>
      </c>
      <c r="S54" s="20">
        <v>0</v>
      </c>
      <c r="T54" s="20">
        <v>0</v>
      </c>
      <c r="U54" s="48">
        <v>78</v>
      </c>
      <c r="V54" s="48">
        <v>78</v>
      </c>
      <c r="W54" s="24"/>
      <c r="X54" s="24">
        <v>6.5</v>
      </c>
      <c r="Y54">
        <v>78</v>
      </c>
      <c r="Z54">
        <v>0</v>
      </c>
      <c r="AA54">
        <v>0</v>
      </c>
      <c r="AB54" s="48">
        <v>78</v>
      </c>
      <c r="AC54">
        <v>6</v>
      </c>
      <c r="AD54">
        <v>10</v>
      </c>
      <c r="AE54">
        <v>0</v>
      </c>
      <c r="AF54" s="24">
        <v>6.5</v>
      </c>
      <c r="AG54">
        <v>6</v>
      </c>
      <c r="AH54">
        <v>10</v>
      </c>
      <c r="AI54">
        <v>0</v>
      </c>
      <c r="AJ54" s="6">
        <v>6.5</v>
      </c>
      <c r="AP54" s="37"/>
      <c r="AQ54" s="6">
        <v>6.5</v>
      </c>
      <c r="BA54" s="7"/>
      <c r="BG54" s="48">
        <v>6.5</v>
      </c>
      <c r="BH54" s="39"/>
      <c r="BI54" s="39"/>
      <c r="BJ54" s="22"/>
      <c r="BK54" s="37"/>
      <c r="BL54" s="37"/>
      <c r="BM54" s="39"/>
      <c r="BN54" s="48">
        <v>78</v>
      </c>
      <c r="BO54" s="48">
        <v>78</v>
      </c>
      <c r="BZ54">
        <v>1368</v>
      </c>
      <c r="CA54" s="2" t="s">
        <v>1664</v>
      </c>
    </row>
    <row r="55" spans="1:80" ht="12.75">
      <c r="A55" s="14">
        <v>1368</v>
      </c>
      <c r="B55" s="13" t="s">
        <v>1081</v>
      </c>
      <c r="C55" s="13" t="s">
        <v>1355</v>
      </c>
      <c r="D55" s="13" t="s">
        <v>146</v>
      </c>
      <c r="E55" s="13" t="s">
        <v>149</v>
      </c>
      <c r="F55" s="2" t="s">
        <v>77</v>
      </c>
      <c r="G55" s="2">
        <v>3</v>
      </c>
      <c r="H55" s="2" t="s">
        <v>912</v>
      </c>
      <c r="I55" s="2" t="s">
        <v>845</v>
      </c>
      <c r="J55" s="13" t="s">
        <v>444</v>
      </c>
      <c r="K55" s="2" t="s">
        <v>923</v>
      </c>
      <c r="L55" s="13" t="s">
        <v>1371</v>
      </c>
      <c r="M55" s="13" t="s">
        <v>1284</v>
      </c>
      <c r="N55" s="2" t="s">
        <v>1593</v>
      </c>
      <c r="O55" s="10"/>
      <c r="P55" s="10">
        <v>4</v>
      </c>
      <c r="Q55" s="10"/>
      <c r="R55" s="20"/>
      <c r="S55" s="20"/>
      <c r="T55" s="20"/>
      <c r="U55" s="48">
        <v>14.4</v>
      </c>
      <c r="V55" s="48"/>
      <c r="W55" s="24">
        <v>72</v>
      </c>
      <c r="X55" s="24"/>
      <c r="AF55" s="24"/>
      <c r="AJ55" s="6"/>
      <c r="AK55" s="24">
        <v>6</v>
      </c>
      <c r="AP55" s="37"/>
      <c r="BA55" s="7"/>
      <c r="BH55" s="39"/>
      <c r="BI55" s="39"/>
      <c r="BJ55" s="22"/>
      <c r="BK55" s="37"/>
      <c r="BL55" s="37"/>
      <c r="BM55" s="39"/>
      <c r="BZ55">
        <v>1368</v>
      </c>
      <c r="CA55" s="2" t="s">
        <v>923</v>
      </c>
      <c r="CB55" t="s">
        <v>18</v>
      </c>
    </row>
    <row r="56" spans="1:79" ht="12.75">
      <c r="A56" s="14">
        <v>1368</v>
      </c>
      <c r="B56" s="13" t="s">
        <v>1081</v>
      </c>
      <c r="C56" s="13" t="s">
        <v>1355</v>
      </c>
      <c r="D56" s="13" t="s">
        <v>146</v>
      </c>
      <c r="E56" s="13" t="s">
        <v>149</v>
      </c>
      <c r="F56" s="2" t="s">
        <v>78</v>
      </c>
      <c r="G56" s="2">
        <v>3</v>
      </c>
      <c r="H56" s="2" t="s">
        <v>912</v>
      </c>
      <c r="I56" s="2" t="s">
        <v>812</v>
      </c>
      <c r="J56" s="13" t="s">
        <v>444</v>
      </c>
      <c r="K56" s="2" t="s">
        <v>921</v>
      </c>
      <c r="L56" s="13" t="s">
        <v>1371</v>
      </c>
      <c r="M56" s="13" t="s">
        <v>485</v>
      </c>
      <c r="N56" s="2" t="s">
        <v>1593</v>
      </c>
      <c r="O56" s="10"/>
      <c r="P56" s="10">
        <v>4</v>
      </c>
      <c r="Q56" s="10"/>
      <c r="R56" s="20"/>
      <c r="S56" s="20"/>
      <c r="T56" s="20"/>
      <c r="U56" s="48">
        <v>14.4</v>
      </c>
      <c r="V56" s="48"/>
      <c r="W56" s="24">
        <v>72</v>
      </c>
      <c r="X56" s="24"/>
      <c r="AF56" s="24"/>
      <c r="AJ56" s="6"/>
      <c r="AK56" s="24">
        <v>6</v>
      </c>
      <c r="AP56" s="37"/>
      <c r="BA56" s="7"/>
      <c r="BH56" s="39"/>
      <c r="BI56" s="39"/>
      <c r="BJ56" s="22"/>
      <c r="BK56" s="37"/>
      <c r="BL56" s="37"/>
      <c r="BM56" s="39"/>
      <c r="BZ56">
        <v>1368</v>
      </c>
      <c r="CA56" s="2" t="s">
        <v>921</v>
      </c>
    </row>
    <row r="57" spans="1:79" ht="12.75">
      <c r="A57" s="14">
        <v>1368</v>
      </c>
      <c r="B57" s="13" t="s">
        <v>1081</v>
      </c>
      <c r="C57" s="13" t="s">
        <v>1355</v>
      </c>
      <c r="D57" s="13" t="s">
        <v>146</v>
      </c>
      <c r="E57" s="13" t="s">
        <v>149</v>
      </c>
      <c r="F57" s="2" t="s">
        <v>79</v>
      </c>
      <c r="G57" s="2">
        <v>3</v>
      </c>
      <c r="H57" s="2" t="s">
        <v>912</v>
      </c>
      <c r="I57" s="2" t="s">
        <v>832</v>
      </c>
      <c r="J57" s="13" t="s">
        <v>444</v>
      </c>
      <c r="K57" s="2" t="s">
        <v>922</v>
      </c>
      <c r="L57" s="13" t="s">
        <v>1371</v>
      </c>
      <c r="M57" s="13" t="s">
        <v>1230</v>
      </c>
      <c r="N57" s="2" t="s">
        <v>1593</v>
      </c>
      <c r="O57" s="10"/>
      <c r="P57" s="10">
        <v>1</v>
      </c>
      <c r="Q57" s="10"/>
      <c r="R57" s="20"/>
      <c r="S57" s="20"/>
      <c r="T57" s="20"/>
      <c r="U57" s="48">
        <v>3.6</v>
      </c>
      <c r="V57" s="48"/>
      <c r="W57" s="24">
        <v>72</v>
      </c>
      <c r="X57" s="24"/>
      <c r="AF57" s="24"/>
      <c r="AJ57" s="6"/>
      <c r="AK57" s="24">
        <v>6</v>
      </c>
      <c r="AP57" s="37"/>
      <c r="BA57" s="7"/>
      <c r="BH57" s="39"/>
      <c r="BI57" s="39"/>
      <c r="BJ57" s="22"/>
      <c r="BK57" s="37"/>
      <c r="BL57" s="37"/>
      <c r="BM57" s="39"/>
      <c r="BZ57">
        <v>1368</v>
      </c>
      <c r="CA57" s="2" t="s">
        <v>922</v>
      </c>
    </row>
    <row r="58" spans="1:79" ht="12.75">
      <c r="A58" s="18"/>
      <c r="B58" s="13"/>
      <c r="C58" s="13"/>
      <c r="D58" s="13"/>
      <c r="E58" s="13"/>
      <c r="F58" s="36"/>
      <c r="G58" s="2"/>
      <c r="H58" s="2"/>
      <c r="I58" s="2"/>
      <c r="J58" s="13"/>
      <c r="K58" s="2"/>
      <c r="L58" s="13"/>
      <c r="M58" s="13"/>
      <c r="N58" s="2"/>
      <c r="O58" s="10"/>
      <c r="P58" s="10"/>
      <c r="Q58" s="10"/>
      <c r="R58" s="20"/>
      <c r="S58" s="20"/>
      <c r="T58" s="20"/>
      <c r="U58" s="48"/>
      <c r="V58" s="48"/>
      <c r="W58" s="24"/>
      <c r="X58" s="24"/>
      <c r="AB58" s="48"/>
      <c r="AJ58" s="7"/>
      <c r="AK58" s="38"/>
      <c r="AL58" s="38"/>
      <c r="AM58" s="38"/>
      <c r="AN58" s="38"/>
      <c r="AO58" s="38"/>
      <c r="AP58" s="38"/>
      <c r="AQ58" s="7"/>
      <c r="AR58" s="7"/>
      <c r="BJ58" s="22"/>
      <c r="BN58" s="48"/>
      <c r="BO58" s="48"/>
      <c r="BZ58" s="15"/>
      <c r="CA58" s="2"/>
    </row>
    <row r="59" spans="1:79" ht="12.75">
      <c r="A59" s="14">
        <v>1369</v>
      </c>
      <c r="B59" s="13" t="s">
        <v>1081</v>
      </c>
      <c r="C59" s="13" t="s">
        <v>1355</v>
      </c>
      <c r="D59" s="13" t="s">
        <v>147</v>
      </c>
      <c r="E59" s="13" t="s">
        <v>157</v>
      </c>
      <c r="F59" s="2" t="s">
        <v>109</v>
      </c>
      <c r="G59" s="2">
        <v>1</v>
      </c>
      <c r="H59" s="2" t="s">
        <v>912</v>
      </c>
      <c r="I59" s="2" t="s">
        <v>1209</v>
      </c>
      <c r="J59" s="13" t="s">
        <v>444</v>
      </c>
      <c r="K59" s="2" t="s">
        <v>930</v>
      </c>
      <c r="L59" s="13" t="s">
        <v>1371</v>
      </c>
      <c r="M59" s="13" t="s">
        <v>1230</v>
      </c>
      <c r="N59" s="2" t="s">
        <v>1593</v>
      </c>
      <c r="O59" s="10">
        <v>5</v>
      </c>
      <c r="P59" s="10"/>
      <c r="Q59" s="10"/>
      <c r="R59" s="20">
        <v>795</v>
      </c>
      <c r="S59" s="20">
        <v>0</v>
      </c>
      <c r="T59" s="20">
        <v>0</v>
      </c>
      <c r="U59" s="48">
        <v>795</v>
      </c>
      <c r="V59" s="48">
        <v>159</v>
      </c>
      <c r="X59" s="24">
        <v>13.25</v>
      </c>
      <c r="AB59" s="48"/>
      <c r="AF59" s="24">
        <v>66.25</v>
      </c>
      <c r="AG59">
        <v>13</v>
      </c>
      <c r="AH59">
        <v>5</v>
      </c>
      <c r="AI59">
        <v>0</v>
      </c>
      <c r="AJ59" s="6">
        <v>13.25</v>
      </c>
      <c r="AK59" s="24"/>
      <c r="AP59" s="37"/>
      <c r="AQ59" s="6">
        <v>13.25</v>
      </c>
      <c r="BA59" s="7"/>
      <c r="BG59" s="48">
        <v>13.25</v>
      </c>
      <c r="BH59" s="39"/>
      <c r="BI59" s="39"/>
      <c r="BJ59" s="22"/>
      <c r="BK59" s="37"/>
      <c r="BL59" s="37"/>
      <c r="BM59" s="39"/>
      <c r="BN59" s="48">
        <v>795</v>
      </c>
      <c r="BO59" s="48">
        <v>159</v>
      </c>
      <c r="BZ59">
        <v>1369</v>
      </c>
      <c r="CA59" s="2" t="s">
        <v>930</v>
      </c>
    </row>
    <row r="60" spans="1:79" ht="12.75">
      <c r="A60" s="14">
        <v>1369</v>
      </c>
      <c r="B60" s="13" t="s">
        <v>1081</v>
      </c>
      <c r="C60" s="13" t="s">
        <v>1355</v>
      </c>
      <c r="D60" s="13" t="s">
        <v>147</v>
      </c>
      <c r="E60" s="13" t="s">
        <v>157</v>
      </c>
      <c r="F60" s="2" t="s">
        <v>121</v>
      </c>
      <c r="G60" s="2">
        <v>1</v>
      </c>
      <c r="H60" s="2" t="s">
        <v>912</v>
      </c>
      <c r="I60" s="2" t="s">
        <v>1332</v>
      </c>
      <c r="J60" s="13" t="s">
        <v>444</v>
      </c>
      <c r="K60" s="2" t="s">
        <v>933</v>
      </c>
      <c r="L60" s="13" t="s">
        <v>1371</v>
      </c>
      <c r="M60" s="13" t="s">
        <v>1284</v>
      </c>
      <c r="N60" s="2" t="s">
        <v>1593</v>
      </c>
      <c r="O60" s="10">
        <v>5</v>
      </c>
      <c r="P60" s="10"/>
      <c r="Q60" s="10"/>
      <c r="R60" s="20">
        <v>810</v>
      </c>
      <c r="S60" s="20">
        <v>0</v>
      </c>
      <c r="T60" s="20">
        <v>0</v>
      </c>
      <c r="U60" s="48">
        <v>810</v>
      </c>
      <c r="V60" s="48">
        <v>162</v>
      </c>
      <c r="X60" s="24">
        <v>13.5</v>
      </c>
      <c r="AB60" s="48"/>
      <c r="AF60" s="24">
        <v>67.5</v>
      </c>
      <c r="AG60">
        <v>13</v>
      </c>
      <c r="AH60">
        <v>10</v>
      </c>
      <c r="AI60">
        <v>0</v>
      </c>
      <c r="AJ60" s="6">
        <v>13.5</v>
      </c>
      <c r="AK60" s="24"/>
      <c r="AP60" s="37"/>
      <c r="AQ60" s="6">
        <v>13.5</v>
      </c>
      <c r="BA60" s="7"/>
      <c r="BG60" s="48">
        <v>13.5</v>
      </c>
      <c r="BH60" s="39"/>
      <c r="BI60" s="39"/>
      <c r="BJ60" s="22"/>
      <c r="BK60" s="37"/>
      <c r="BL60" s="37"/>
      <c r="BM60" s="39"/>
      <c r="BN60" s="48">
        <v>810</v>
      </c>
      <c r="BO60" s="48">
        <v>162</v>
      </c>
      <c r="BZ60">
        <v>1369</v>
      </c>
      <c r="CA60" s="2" t="s">
        <v>933</v>
      </c>
    </row>
    <row r="61" spans="1:79" ht="12.75">
      <c r="A61" s="14">
        <v>1369</v>
      </c>
      <c r="B61" s="13" t="s">
        <v>1081</v>
      </c>
      <c r="C61" s="13" t="s">
        <v>1355</v>
      </c>
      <c r="D61" s="13" t="s">
        <v>147</v>
      </c>
      <c r="E61" s="13" t="s">
        <v>157</v>
      </c>
      <c r="F61" s="2" t="s">
        <v>131</v>
      </c>
      <c r="G61" s="2">
        <v>1</v>
      </c>
      <c r="H61" s="2" t="s">
        <v>912</v>
      </c>
      <c r="I61" s="2" t="s">
        <v>615</v>
      </c>
      <c r="J61" s="13" t="s">
        <v>444</v>
      </c>
      <c r="K61" s="2" t="s">
        <v>917</v>
      </c>
      <c r="L61" s="13" t="s">
        <v>1371</v>
      </c>
      <c r="M61" s="13" t="s">
        <v>485</v>
      </c>
      <c r="N61" s="2" t="s">
        <v>1594</v>
      </c>
      <c r="O61" s="10">
        <v>1</v>
      </c>
      <c r="P61" s="10"/>
      <c r="Q61" s="10"/>
      <c r="R61" s="20">
        <v>159</v>
      </c>
      <c r="S61" s="20">
        <v>0</v>
      </c>
      <c r="T61" s="20">
        <v>0</v>
      </c>
      <c r="U61" s="48">
        <v>159</v>
      </c>
      <c r="V61" s="48">
        <v>159</v>
      </c>
      <c r="X61" s="24">
        <v>13.25</v>
      </c>
      <c r="Y61">
        <v>159</v>
      </c>
      <c r="AB61" s="48">
        <v>159</v>
      </c>
      <c r="AC61">
        <v>13</v>
      </c>
      <c r="AD61">
        <v>5</v>
      </c>
      <c r="AE61">
        <v>0</v>
      </c>
      <c r="AF61" s="24">
        <v>13.25</v>
      </c>
      <c r="AG61">
        <v>13</v>
      </c>
      <c r="AH61">
        <v>5</v>
      </c>
      <c r="AI61">
        <v>0</v>
      </c>
      <c r="AJ61" s="6">
        <v>13.25</v>
      </c>
      <c r="AK61" s="24"/>
      <c r="AP61" s="37"/>
      <c r="AQ61" s="6">
        <v>13.25</v>
      </c>
      <c r="BA61" s="7"/>
      <c r="BG61" s="48">
        <v>13.25</v>
      </c>
      <c r="BH61" s="39"/>
      <c r="BI61" s="39"/>
      <c r="BJ61" s="22"/>
      <c r="BK61" s="37"/>
      <c r="BL61" s="37"/>
      <c r="BM61" s="39"/>
      <c r="BN61" s="48">
        <v>159</v>
      </c>
      <c r="BO61" s="48">
        <v>159</v>
      </c>
      <c r="BZ61">
        <v>1369</v>
      </c>
      <c r="CA61" s="2" t="s">
        <v>917</v>
      </c>
    </row>
    <row r="62" spans="21:23" ht="12.75">
      <c r="U62" s="48"/>
      <c r="V62" s="48"/>
      <c r="W62" s="48"/>
    </row>
    <row r="63" spans="1:80" ht="12.75">
      <c r="A63" s="14">
        <v>1369</v>
      </c>
      <c r="B63" s="13" t="s">
        <v>1081</v>
      </c>
      <c r="C63" s="13" t="s">
        <v>1355</v>
      </c>
      <c r="D63" s="13" t="s">
        <v>147</v>
      </c>
      <c r="E63" s="13" t="s">
        <v>157</v>
      </c>
      <c r="F63" s="2" t="s">
        <v>128</v>
      </c>
      <c r="G63" s="2">
        <v>4</v>
      </c>
      <c r="H63" s="2" t="s">
        <v>2</v>
      </c>
      <c r="I63" s="2" t="s">
        <v>833</v>
      </c>
      <c r="J63" s="13" t="s">
        <v>444</v>
      </c>
      <c r="K63" s="2" t="s">
        <v>835</v>
      </c>
      <c r="L63" s="13" t="s">
        <v>1371</v>
      </c>
      <c r="M63" s="13" t="s">
        <v>1230</v>
      </c>
      <c r="N63" s="2" t="s">
        <v>1593</v>
      </c>
      <c r="O63" s="10"/>
      <c r="P63" s="10">
        <v>6</v>
      </c>
      <c r="Q63" s="10"/>
      <c r="R63" s="20"/>
      <c r="S63" s="20"/>
      <c r="T63" s="20"/>
      <c r="U63" s="48">
        <v>23.4</v>
      </c>
      <c r="V63" s="48"/>
      <c r="W63" s="24">
        <v>78</v>
      </c>
      <c r="AB63" s="48"/>
      <c r="AF63" s="24"/>
      <c r="AK63" s="24">
        <v>6.5</v>
      </c>
      <c r="BA63" s="7"/>
      <c r="BG63" s="48"/>
      <c r="BH63" s="39"/>
      <c r="BI63" s="39"/>
      <c r="BJ63" s="22"/>
      <c r="BK63" s="37"/>
      <c r="BL63" s="37"/>
      <c r="BM63" s="39"/>
      <c r="BN63" s="48"/>
      <c r="BO63" s="48"/>
      <c r="BZ63">
        <v>1369</v>
      </c>
      <c r="CA63" s="2" t="s">
        <v>835</v>
      </c>
      <c r="CB63" t="s">
        <v>17</v>
      </c>
    </row>
    <row r="64" spans="1:79" ht="12.75">
      <c r="A64" s="14">
        <v>1369</v>
      </c>
      <c r="B64" s="13" t="s">
        <v>1081</v>
      </c>
      <c r="C64" s="13" t="s">
        <v>1355</v>
      </c>
      <c r="D64" s="13" t="s">
        <v>147</v>
      </c>
      <c r="E64" s="13" t="s">
        <v>157</v>
      </c>
      <c r="F64" s="2" t="s">
        <v>129</v>
      </c>
      <c r="G64" s="2">
        <v>4</v>
      </c>
      <c r="H64" s="2" t="s">
        <v>2</v>
      </c>
      <c r="I64" s="2" t="s">
        <v>811</v>
      </c>
      <c r="J64" s="13" t="s">
        <v>444</v>
      </c>
      <c r="K64" s="2" t="s">
        <v>791</v>
      </c>
      <c r="L64" s="13" t="s">
        <v>1371</v>
      </c>
      <c r="M64" s="13" t="s">
        <v>485</v>
      </c>
      <c r="N64" s="2" t="s">
        <v>1593</v>
      </c>
      <c r="O64" s="10"/>
      <c r="P64" s="10">
        <v>1</v>
      </c>
      <c r="Q64" s="10"/>
      <c r="R64" s="20"/>
      <c r="S64" s="20"/>
      <c r="T64" s="20"/>
      <c r="U64" s="48">
        <v>3.9</v>
      </c>
      <c r="V64" s="48"/>
      <c r="W64" s="24">
        <v>78</v>
      </c>
      <c r="AB64" s="48"/>
      <c r="AF64" s="24"/>
      <c r="AK64" s="24">
        <v>6.5</v>
      </c>
      <c r="BA64" s="7"/>
      <c r="BG64" s="48"/>
      <c r="BH64" s="39"/>
      <c r="BI64" s="39"/>
      <c r="BJ64" s="22"/>
      <c r="BK64" s="37"/>
      <c r="BL64" s="37"/>
      <c r="BM64" s="39"/>
      <c r="BN64" s="48"/>
      <c r="BO64" s="48"/>
      <c r="BZ64">
        <v>1369</v>
      </c>
      <c r="CA64" s="2" t="s">
        <v>791</v>
      </c>
    </row>
    <row r="66" spans="1:79" ht="12.75">
      <c r="A66" s="18"/>
      <c r="B66" s="13"/>
      <c r="C66" s="13"/>
      <c r="D66" s="13"/>
      <c r="E66" s="13"/>
      <c r="F66" s="36"/>
      <c r="G66" s="2"/>
      <c r="H66" s="2"/>
      <c r="I66" s="2"/>
      <c r="J66" s="13"/>
      <c r="K66" s="2"/>
      <c r="L66" s="13"/>
      <c r="M66" s="13"/>
      <c r="N66" s="2"/>
      <c r="O66" s="10"/>
      <c r="P66" s="10"/>
      <c r="Q66" s="10"/>
      <c r="R66" s="20"/>
      <c r="S66" s="20"/>
      <c r="T66" s="20"/>
      <c r="U66" s="48"/>
      <c r="V66" s="48"/>
      <c r="W66" s="24"/>
      <c r="X66" s="24"/>
      <c r="AB66" s="48"/>
      <c r="AJ66" s="7"/>
      <c r="AX66" s="7"/>
      <c r="BJ66" s="22"/>
      <c r="BN66" s="48"/>
      <c r="BO66" s="48"/>
      <c r="BZ66" s="15"/>
      <c r="CA66" s="2"/>
    </row>
    <row r="68" spans="1:79" ht="12.75">
      <c r="A68" s="18"/>
      <c r="B68" s="13"/>
      <c r="C68" s="13"/>
      <c r="D68" s="13"/>
      <c r="E68" s="13"/>
      <c r="F68" s="36"/>
      <c r="G68" s="2"/>
      <c r="H68" s="2"/>
      <c r="I68" s="2"/>
      <c r="J68" s="13"/>
      <c r="K68" s="2"/>
      <c r="L68" s="13"/>
      <c r="M68" s="13"/>
      <c r="N68" s="2"/>
      <c r="O68" s="10"/>
      <c r="P68" s="10"/>
      <c r="Q68" s="10"/>
      <c r="R68" s="20"/>
      <c r="S68" s="20"/>
      <c r="T68" s="20"/>
      <c r="U68" s="48"/>
      <c r="V68" s="48"/>
      <c r="X68" s="24"/>
      <c r="AB68" s="48"/>
      <c r="AJ68" s="7"/>
      <c r="AK68" s="38"/>
      <c r="AL68" s="38"/>
      <c r="AM68" s="38"/>
      <c r="AN68" s="38"/>
      <c r="AO68" s="38"/>
      <c r="AP68" s="38"/>
      <c r="AQ68" s="7"/>
      <c r="AR68" s="7"/>
      <c r="BG68" s="37"/>
      <c r="BJ68" s="22"/>
      <c r="BN68" s="48"/>
      <c r="BO68" s="48"/>
      <c r="BZ68" s="15"/>
      <c r="CA68" s="2"/>
    </row>
    <row r="69" spans="21:23" ht="12.75">
      <c r="U69" s="48"/>
      <c r="V69" s="48"/>
      <c r="W69" s="48"/>
    </row>
    <row r="70" spans="1:79" ht="12.75">
      <c r="A70" s="18"/>
      <c r="B70" s="13"/>
      <c r="C70" s="13"/>
      <c r="D70" s="13"/>
      <c r="E70" s="13"/>
      <c r="F70" s="36"/>
      <c r="G70" s="2"/>
      <c r="H70" s="2"/>
      <c r="I70" s="2"/>
      <c r="J70" s="13"/>
      <c r="K70" s="2"/>
      <c r="L70" s="13"/>
      <c r="M70" s="13"/>
      <c r="N70" s="2"/>
      <c r="O70" s="10"/>
      <c r="P70" s="10"/>
      <c r="Q70" s="10"/>
      <c r="R70" s="20"/>
      <c r="S70" s="20"/>
      <c r="T70" s="20"/>
      <c r="U70" s="48"/>
      <c r="V70" s="48"/>
      <c r="X70" s="24"/>
      <c r="AB70" s="48"/>
      <c r="AJ70" s="7"/>
      <c r="AK70" s="38"/>
      <c r="AL70" s="38"/>
      <c r="AM70" s="38"/>
      <c r="AN70" s="38"/>
      <c r="AO70" s="38"/>
      <c r="AP70" s="38"/>
      <c r="AQ70" s="7"/>
      <c r="AT70" s="7"/>
      <c r="AU70" s="16"/>
      <c r="AV70" s="16"/>
      <c r="BG70" s="37"/>
      <c r="BJ70" s="22"/>
      <c r="BN70" s="48"/>
      <c r="BO70" s="48"/>
      <c r="BZ70" s="15"/>
      <c r="CA70" s="2"/>
    </row>
    <row r="72" spans="1:79" ht="12.75">
      <c r="A72" s="18"/>
      <c r="B72" s="13"/>
      <c r="C72" s="13"/>
      <c r="D72" s="13"/>
      <c r="E72" s="13"/>
      <c r="F72" s="36"/>
      <c r="G72" s="2"/>
      <c r="H72" s="2"/>
      <c r="I72" s="2"/>
      <c r="J72" s="13"/>
      <c r="K72" s="2"/>
      <c r="L72" s="13"/>
      <c r="M72" s="13"/>
      <c r="N72" s="2"/>
      <c r="O72" s="10"/>
      <c r="P72" s="10"/>
      <c r="Q72" s="10"/>
      <c r="R72" s="20"/>
      <c r="S72" s="20"/>
      <c r="T72" s="20"/>
      <c r="U72" s="48"/>
      <c r="V72" s="48"/>
      <c r="X72" s="24"/>
      <c r="AB72" s="48"/>
      <c r="AJ72" s="7"/>
      <c r="AQ72" s="7"/>
      <c r="AT72" s="7"/>
      <c r="AU72" s="16"/>
      <c r="AV72" s="16"/>
      <c r="BG72" s="37"/>
      <c r="BJ72" s="22"/>
      <c r="BN72" s="48"/>
      <c r="BO72" s="48"/>
      <c r="BZ72" s="15"/>
      <c r="CA72" s="2"/>
    </row>
    <row r="74" spans="1:79" ht="12.75">
      <c r="A74" s="18"/>
      <c r="B74" s="13"/>
      <c r="C74" s="13"/>
      <c r="D74" s="13"/>
      <c r="E74" s="13"/>
      <c r="F74" s="36"/>
      <c r="G74" s="2"/>
      <c r="H74" s="2"/>
      <c r="I74" s="2"/>
      <c r="J74" s="13"/>
      <c r="K74" s="2"/>
      <c r="L74" s="13"/>
      <c r="M74" s="13"/>
      <c r="N74" s="2"/>
      <c r="O74" s="10"/>
      <c r="P74" s="10"/>
      <c r="Q74" s="10"/>
      <c r="R74" s="20"/>
      <c r="S74" s="20"/>
      <c r="T74" s="20"/>
      <c r="U74" s="48"/>
      <c r="V74" s="48"/>
      <c r="W74" s="24"/>
      <c r="X74" s="24"/>
      <c r="AB74" s="48"/>
      <c r="AJ74" s="7"/>
      <c r="AK74" s="38"/>
      <c r="AL74" s="38"/>
      <c r="AM74" s="38"/>
      <c r="AN74" s="38"/>
      <c r="AO74" s="38"/>
      <c r="AP74" s="38"/>
      <c r="AQ74" s="7"/>
      <c r="BG74" s="37"/>
      <c r="BJ74" s="22"/>
      <c r="BN74" s="48"/>
      <c r="BO74" s="48"/>
      <c r="BZ74" s="15"/>
      <c r="CA74" s="2"/>
    </row>
    <row r="75" spans="1:79" ht="12.75">
      <c r="A75" s="18"/>
      <c r="B75" s="13"/>
      <c r="C75" s="13"/>
      <c r="D75" s="13"/>
      <c r="E75" s="13"/>
      <c r="F75" s="36"/>
      <c r="G75" s="2"/>
      <c r="H75" s="2"/>
      <c r="I75" s="2"/>
      <c r="J75" s="13"/>
      <c r="K75" s="2"/>
      <c r="L75" s="13"/>
      <c r="M75" s="13"/>
      <c r="N75" s="2"/>
      <c r="O75" s="10"/>
      <c r="P75" s="10"/>
      <c r="Q75" s="10"/>
      <c r="R75" s="20"/>
      <c r="S75" s="20"/>
      <c r="T75" s="20"/>
      <c r="U75" s="48"/>
      <c r="V75" s="48"/>
      <c r="W75" s="24"/>
      <c r="X75" s="24"/>
      <c r="AB75" s="48"/>
      <c r="AJ75" s="7"/>
      <c r="AK75" s="38"/>
      <c r="AL75" s="38"/>
      <c r="AM75" s="38"/>
      <c r="AN75" s="38"/>
      <c r="AO75" s="38"/>
      <c r="AP75" s="38"/>
      <c r="AQ75" s="7"/>
      <c r="BG75" s="37"/>
      <c r="BJ75" s="22"/>
      <c r="BN75" s="48"/>
      <c r="BO75" s="48"/>
      <c r="BZ75" s="15"/>
      <c r="CA75" s="2"/>
    </row>
    <row r="77" spans="1:79" ht="12.75">
      <c r="A77" s="18"/>
      <c r="B77" s="13"/>
      <c r="C77" s="13"/>
      <c r="D77" s="13"/>
      <c r="E77" s="13"/>
      <c r="F77" s="36"/>
      <c r="G77" s="2"/>
      <c r="H77" s="2"/>
      <c r="I77" s="2"/>
      <c r="J77" s="13"/>
      <c r="K77" s="2"/>
      <c r="L77" s="13"/>
      <c r="M77" s="13"/>
      <c r="N77" s="2"/>
      <c r="O77" s="10"/>
      <c r="P77" s="10"/>
      <c r="Q77" s="10"/>
      <c r="R77" s="20"/>
      <c r="S77" s="20"/>
      <c r="T77" s="20"/>
      <c r="U77" s="48"/>
      <c r="V77" s="48"/>
      <c r="W77" s="24"/>
      <c r="X77" s="24"/>
      <c r="AB77" s="48"/>
      <c r="AJ77" s="7"/>
      <c r="AK77" s="24"/>
      <c r="AQ77" s="7"/>
      <c r="BG77" s="37"/>
      <c r="BJ77" s="22"/>
      <c r="BN77" s="48"/>
      <c r="BO77" s="48"/>
      <c r="BZ77" s="15"/>
      <c r="CA77" s="2"/>
    </row>
    <row r="79" spans="1:79" ht="12.75">
      <c r="A79" s="18"/>
      <c r="B79" s="13"/>
      <c r="C79" s="13"/>
      <c r="D79" s="13"/>
      <c r="E79" s="13"/>
      <c r="F79" s="36"/>
      <c r="G79" s="2"/>
      <c r="H79" s="2"/>
      <c r="I79" s="2"/>
      <c r="J79" s="13"/>
      <c r="K79" s="2"/>
      <c r="L79" s="13"/>
      <c r="M79" s="13"/>
      <c r="N79" s="2"/>
      <c r="O79" s="10"/>
      <c r="P79" s="10"/>
      <c r="Q79" s="10"/>
      <c r="R79" s="20"/>
      <c r="S79" s="20"/>
      <c r="T79" s="20"/>
      <c r="U79" s="48"/>
      <c r="V79" s="48"/>
      <c r="W79" s="24"/>
      <c r="X79" s="24"/>
      <c r="AB79" s="48"/>
      <c r="AJ79" s="7"/>
      <c r="AQ79" s="7"/>
      <c r="BG79" s="37"/>
      <c r="BJ79" s="22"/>
      <c r="BN79" s="48"/>
      <c r="BO79" s="48"/>
      <c r="BZ79" s="15"/>
      <c r="CA79" s="2"/>
    </row>
    <row r="81" spans="1:79" ht="12.75">
      <c r="A81" s="18"/>
      <c r="B81" s="13"/>
      <c r="C81" s="13"/>
      <c r="D81" s="13"/>
      <c r="E81" s="13"/>
      <c r="F81" s="36"/>
      <c r="G81" s="2"/>
      <c r="H81" s="2"/>
      <c r="I81" s="2"/>
      <c r="J81" s="13"/>
      <c r="K81" s="2"/>
      <c r="L81" s="13"/>
      <c r="M81" s="13"/>
      <c r="N81" s="2"/>
      <c r="O81" s="10"/>
      <c r="P81" s="10"/>
      <c r="Q81" s="10"/>
      <c r="R81" s="20"/>
      <c r="S81" s="20"/>
      <c r="T81" s="20"/>
      <c r="U81" s="48"/>
      <c r="V81" s="48"/>
      <c r="X81" s="24"/>
      <c r="BG81" s="37"/>
      <c r="BJ81" s="22"/>
      <c r="BN81" s="48"/>
      <c r="BO81" s="48"/>
      <c r="BZ81" s="15"/>
      <c r="CA81" s="2"/>
    </row>
    <row r="83" spans="1:79" ht="12.75">
      <c r="A83" s="18"/>
      <c r="B83" s="13"/>
      <c r="C83" s="13"/>
      <c r="D83" s="13"/>
      <c r="E83" s="13"/>
      <c r="F83" s="36"/>
      <c r="G83" s="2"/>
      <c r="H83" s="2"/>
      <c r="I83" s="2"/>
      <c r="J83" s="13"/>
      <c r="K83" s="2"/>
      <c r="L83" s="13"/>
      <c r="M83" s="13"/>
      <c r="N83" s="2"/>
      <c r="O83" s="10"/>
      <c r="P83" s="10"/>
      <c r="Q83" s="10"/>
      <c r="R83" s="20"/>
      <c r="S83" s="20"/>
      <c r="T83" s="20"/>
      <c r="U83" s="48"/>
      <c r="V83" s="48"/>
      <c r="X83" s="24"/>
      <c r="AB83" s="48"/>
      <c r="AJ83" s="7"/>
      <c r="AK83" s="24"/>
      <c r="BG83" s="37"/>
      <c r="BJ83" s="22"/>
      <c r="BN83" s="48"/>
      <c r="BO83" s="48"/>
      <c r="BZ83" s="15"/>
      <c r="CA83" s="2"/>
    </row>
    <row r="84" spans="1:79" ht="12.75">
      <c r="A84" s="18"/>
      <c r="B84" s="13"/>
      <c r="C84" s="13"/>
      <c r="D84" s="13"/>
      <c r="E84" s="13"/>
      <c r="F84" s="36"/>
      <c r="G84" s="2"/>
      <c r="H84" s="2"/>
      <c r="I84" s="2"/>
      <c r="J84" s="13"/>
      <c r="K84" s="2"/>
      <c r="L84" s="13"/>
      <c r="M84" s="13"/>
      <c r="N84" s="2"/>
      <c r="O84" s="10"/>
      <c r="P84" s="10"/>
      <c r="Q84" s="10"/>
      <c r="R84" s="20"/>
      <c r="S84" s="20"/>
      <c r="T84" s="20"/>
      <c r="U84" s="48"/>
      <c r="W84" s="24"/>
      <c r="AJ84" s="7"/>
      <c r="AK84" s="24"/>
      <c r="BG84" s="37"/>
      <c r="BJ84" s="22"/>
      <c r="BN84" s="48"/>
      <c r="BO84" s="48"/>
      <c r="BZ84" s="15"/>
      <c r="CA84" s="2"/>
    </row>
    <row r="86" spans="1:79" ht="12.75">
      <c r="A86" s="18"/>
      <c r="B86" s="13"/>
      <c r="C86" s="13"/>
      <c r="D86" s="13"/>
      <c r="E86" s="13"/>
      <c r="F86" s="36"/>
      <c r="G86" s="2"/>
      <c r="H86" s="2"/>
      <c r="I86" s="2"/>
      <c r="J86" s="13"/>
      <c r="K86" s="2"/>
      <c r="L86" s="13"/>
      <c r="M86" s="13"/>
      <c r="N86" s="2"/>
      <c r="O86" s="10"/>
      <c r="P86" s="10"/>
      <c r="Q86" s="10"/>
      <c r="R86" s="20"/>
      <c r="S86" s="20"/>
      <c r="T86" s="20"/>
      <c r="U86" s="48"/>
      <c r="V86" s="48"/>
      <c r="W86" s="24"/>
      <c r="X86" s="24"/>
      <c r="AB86" s="48"/>
      <c r="AJ86" s="7"/>
      <c r="AK86" s="38"/>
      <c r="AL86" s="38"/>
      <c r="AM86" s="38"/>
      <c r="AN86" s="38"/>
      <c r="AO86" s="38"/>
      <c r="AP86" s="38"/>
      <c r="AQ86" s="7"/>
      <c r="BG86" s="37"/>
      <c r="BJ86" s="22"/>
      <c r="BN86" s="48"/>
      <c r="BO86" s="48"/>
      <c r="BZ86" s="15"/>
      <c r="CA86" s="2"/>
    </row>
    <row r="87" spans="1:79" ht="12.75">
      <c r="A87" s="18"/>
      <c r="B87" s="13"/>
      <c r="C87" s="13"/>
      <c r="D87" s="13"/>
      <c r="E87" s="13"/>
      <c r="F87" s="36"/>
      <c r="G87" s="2"/>
      <c r="H87" s="2"/>
      <c r="I87" s="2"/>
      <c r="J87" s="13"/>
      <c r="K87" s="2"/>
      <c r="L87" s="13"/>
      <c r="M87" s="13"/>
      <c r="N87" s="2"/>
      <c r="O87" s="10"/>
      <c r="P87" s="10"/>
      <c r="Q87" s="10"/>
      <c r="R87" s="20"/>
      <c r="S87" s="20"/>
      <c r="T87" s="20"/>
      <c r="U87" s="48"/>
      <c r="V87" s="48"/>
      <c r="W87" s="24"/>
      <c r="X87" s="24"/>
      <c r="AB87" s="48"/>
      <c r="AJ87" s="7"/>
      <c r="AK87" s="38"/>
      <c r="AL87" s="38"/>
      <c r="AM87" s="38"/>
      <c r="AN87" s="38"/>
      <c r="AO87" s="38"/>
      <c r="AP87" s="38"/>
      <c r="AQ87" s="7"/>
      <c r="BG87" s="37"/>
      <c r="BJ87" s="22"/>
      <c r="BN87" s="48"/>
      <c r="BO87" s="48"/>
      <c r="BZ87" s="15"/>
      <c r="CA87" s="2"/>
    </row>
    <row r="89" spans="1:79" ht="12.75">
      <c r="A89" s="18"/>
      <c r="B89" s="13"/>
      <c r="C89" s="13"/>
      <c r="D89" s="13"/>
      <c r="E89" s="13"/>
      <c r="F89" s="36"/>
      <c r="G89" s="2"/>
      <c r="H89" s="2"/>
      <c r="I89" s="2"/>
      <c r="J89" s="13"/>
      <c r="K89" s="2"/>
      <c r="L89" s="13"/>
      <c r="M89" s="13"/>
      <c r="N89" s="2"/>
      <c r="O89" s="10"/>
      <c r="P89" s="10"/>
      <c r="Q89" s="10"/>
      <c r="R89" s="20"/>
      <c r="S89" s="20"/>
      <c r="T89" s="20"/>
      <c r="U89" s="48"/>
      <c r="V89" s="48"/>
      <c r="X89" s="24"/>
      <c r="AB89" s="48"/>
      <c r="AJ89" s="7"/>
      <c r="AQ89" s="7"/>
      <c r="BG89" s="37"/>
      <c r="BJ89" s="22"/>
      <c r="BN89" s="48"/>
      <c r="BO89" s="48"/>
      <c r="BZ89" s="15"/>
      <c r="CA89" s="2"/>
    </row>
    <row r="90" spans="1:79" ht="12.75">
      <c r="A90" s="18"/>
      <c r="B90" s="13"/>
      <c r="C90" s="13"/>
      <c r="D90" s="13"/>
      <c r="E90" s="13"/>
      <c r="F90" s="36"/>
      <c r="G90" s="2"/>
      <c r="H90" s="2"/>
      <c r="I90" s="2"/>
      <c r="J90" s="13"/>
      <c r="K90" s="2"/>
      <c r="L90" s="13"/>
      <c r="M90" s="13"/>
      <c r="N90" s="2"/>
      <c r="O90" s="10"/>
      <c r="P90" s="10"/>
      <c r="Q90" s="10"/>
      <c r="R90" s="20"/>
      <c r="S90" s="20"/>
      <c r="T90" s="20"/>
      <c r="U90" s="48"/>
      <c r="V90" s="48"/>
      <c r="X90" s="24"/>
      <c r="AB90" s="48"/>
      <c r="AJ90" s="7"/>
      <c r="AQ90" s="7"/>
      <c r="BG90" s="37"/>
      <c r="BJ90" s="22"/>
      <c r="BN90" s="48"/>
      <c r="BO90" s="48"/>
      <c r="BZ90" s="15"/>
      <c r="CA90" s="2"/>
    </row>
    <row r="92" spans="1:79" ht="12.75">
      <c r="A92" s="18"/>
      <c r="B92" s="13"/>
      <c r="C92" s="13"/>
      <c r="D92" s="13"/>
      <c r="E92" s="13"/>
      <c r="F92" s="36"/>
      <c r="G92" s="2"/>
      <c r="H92" s="2"/>
      <c r="I92" s="2"/>
      <c r="J92" s="13"/>
      <c r="K92" s="2"/>
      <c r="L92" s="13"/>
      <c r="M92" s="13"/>
      <c r="N92" s="2"/>
      <c r="O92" s="10"/>
      <c r="P92" s="10"/>
      <c r="Q92" s="10"/>
      <c r="R92" s="20"/>
      <c r="S92" s="20"/>
      <c r="T92" s="20"/>
      <c r="U92" s="48"/>
      <c r="V92" s="48"/>
      <c r="W92" s="24"/>
      <c r="X92" s="24"/>
      <c r="AB92" s="48"/>
      <c r="AJ92" s="7"/>
      <c r="AK92" s="38"/>
      <c r="AL92" s="38"/>
      <c r="AM92" s="38"/>
      <c r="AN92" s="38"/>
      <c r="AO92" s="38"/>
      <c r="AP92" s="38"/>
      <c r="AQ92" s="7"/>
      <c r="BG92" s="37"/>
      <c r="BJ92" s="22"/>
      <c r="BN92" s="48"/>
      <c r="BO92" s="48"/>
      <c r="BZ92" s="15"/>
      <c r="CA92" s="2"/>
    </row>
    <row r="93" spans="1:79" ht="12.75">
      <c r="A93" s="18"/>
      <c r="B93" s="13"/>
      <c r="C93" s="13"/>
      <c r="D93" s="13"/>
      <c r="E93" s="13"/>
      <c r="F93" s="36"/>
      <c r="G93" s="2"/>
      <c r="H93" s="2"/>
      <c r="I93" s="2"/>
      <c r="J93" s="13"/>
      <c r="K93" s="2"/>
      <c r="L93" s="13"/>
      <c r="M93" s="13"/>
      <c r="N93" s="2"/>
      <c r="O93" s="10"/>
      <c r="P93" s="10"/>
      <c r="Q93" s="10"/>
      <c r="R93" s="20"/>
      <c r="S93" s="20"/>
      <c r="T93" s="20"/>
      <c r="U93" s="48"/>
      <c r="V93" s="48"/>
      <c r="W93" s="24"/>
      <c r="X93" s="24"/>
      <c r="AB93" s="48"/>
      <c r="AJ93" s="7"/>
      <c r="AK93" s="38"/>
      <c r="AL93" s="38"/>
      <c r="AM93" s="38"/>
      <c r="AN93" s="38"/>
      <c r="AO93" s="38"/>
      <c r="AP93" s="38"/>
      <c r="AQ93" s="7"/>
      <c r="BG93" s="37"/>
      <c r="BJ93" s="22"/>
      <c r="BN93" s="48"/>
      <c r="BO93" s="48"/>
      <c r="BZ93" s="15"/>
      <c r="CA93" s="2"/>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5.xml><?xml version="1.0" encoding="utf-8"?>
<worksheet xmlns="http://schemas.openxmlformats.org/spreadsheetml/2006/main" xmlns:r="http://schemas.openxmlformats.org/officeDocument/2006/relationships">
  <sheetPr>
    <tabColor indexed="15"/>
  </sheetPr>
  <dimension ref="A1:CF159"/>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16.42187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32.28125" style="0" customWidth="1"/>
    <col min="10" max="10" width="7.57421875" style="0" customWidth="1"/>
    <col min="11" max="11" width="30.28125" style="0" customWidth="1"/>
    <col min="12" max="12" width="6.28125" style="0" customWidth="1"/>
    <col min="13" max="13" width="7.57421875" style="0" customWidth="1"/>
    <col min="14" max="14" width="26.574218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2" width="14.28125" style="0" customWidth="1"/>
    <col min="43" max="44" width="11.8515625" style="0" customWidth="1"/>
    <col min="45" max="45" width="12.57421875" style="0" customWidth="1"/>
    <col min="46" max="48" width="8.8515625" style="0" customWidth="1"/>
    <col min="49" max="49" width="12.57421875" style="0" customWidth="1"/>
    <col min="50" max="50" width="10.7109375" style="0" customWidth="1"/>
    <col min="51" max="51" width="8.8515625" style="0" customWidth="1"/>
    <col min="52" max="52" width="13.421875" style="0" customWidth="1"/>
    <col min="53" max="53" width="8.8515625" style="0" customWidth="1"/>
    <col min="54" max="54" width="9.28125" style="0" customWidth="1"/>
    <col min="55" max="55" width="8.421875" style="0" customWidth="1"/>
    <col min="56" max="56" width="9.8515625" style="0" customWidth="1"/>
    <col min="57" max="57" width="10.00390625" style="0" customWidth="1"/>
    <col min="58" max="58" width="9.8515625" style="0" customWidth="1"/>
    <col min="59" max="59" width="10.8515625" style="0" customWidth="1"/>
    <col min="60" max="60" width="7.8515625" style="0" customWidth="1"/>
    <col min="61" max="61" width="9.8515625" style="0" customWidth="1"/>
    <col min="62" max="62" width="13.8515625" style="0" customWidth="1"/>
    <col min="63" max="65" width="19.00390625" style="0" customWidth="1"/>
    <col min="66" max="66" width="10.140625" style="0" customWidth="1"/>
    <col min="67" max="67" width="9.8515625" style="0" customWidth="1"/>
    <col min="68" max="69" width="11.421875" style="0" customWidth="1"/>
    <col min="70" max="70" width="12.8515625" style="0" customWidth="1"/>
    <col min="71" max="71" width="13.7109375" style="0" customWidth="1"/>
    <col min="72" max="72" width="15.28125" style="0" customWidth="1"/>
    <col min="73" max="73" width="14.00390625" style="0" customWidth="1"/>
    <col min="74" max="74" width="19.7109375" style="0" customWidth="1"/>
    <col min="75" max="75" width="9.8515625" style="0" customWidth="1"/>
    <col min="76" max="76" width="13.140625" style="0" customWidth="1"/>
    <col min="77" max="77" width="13.00390625" style="0" customWidth="1"/>
    <col min="78" max="78" width="5.7109375" style="0" customWidth="1"/>
    <col min="79" max="79" width="30.28125" style="0" customWidth="1"/>
    <col min="80" max="80" width="61.140625" style="0" customWidth="1"/>
    <col min="81" max="81" width="13.4218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436</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8" spans="1:79" ht="12.75">
      <c r="A8" s="13"/>
      <c r="B8" s="13"/>
      <c r="C8" s="13"/>
      <c r="D8" s="13"/>
      <c r="E8" s="17"/>
      <c r="F8" s="20"/>
      <c r="G8" s="17"/>
      <c r="H8" s="2"/>
      <c r="I8" s="2"/>
      <c r="J8" s="13"/>
      <c r="K8" s="17"/>
      <c r="L8" s="15"/>
      <c r="M8" s="15"/>
      <c r="N8" s="2"/>
      <c r="O8" s="10"/>
      <c r="P8" s="10"/>
      <c r="Q8" s="10"/>
      <c r="R8" s="27"/>
      <c r="S8" s="20"/>
      <c r="T8" s="20"/>
      <c r="U8" s="24"/>
      <c r="V8" s="24"/>
      <c r="W8" s="24"/>
      <c r="X8" s="24"/>
      <c r="AJ8" s="6"/>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16"/>
      <c r="BK8" s="16"/>
      <c r="BP8" s="37"/>
      <c r="BQ8" s="37"/>
      <c r="BR8" s="37"/>
      <c r="BS8" s="37"/>
      <c r="BT8" s="37"/>
      <c r="BU8" s="35"/>
      <c r="BV8" s="35"/>
      <c r="BW8" s="16"/>
      <c r="BX8" s="35"/>
      <c r="BY8" s="35"/>
      <c r="BZ8" s="13"/>
      <c r="CA8" s="17"/>
    </row>
    <row r="9" spans="1:79" ht="12.75">
      <c r="A9" s="14">
        <v>1359</v>
      </c>
      <c r="B9" s="13" t="s">
        <v>2</v>
      </c>
      <c r="C9" s="13" t="s">
        <v>1355</v>
      </c>
      <c r="D9" s="13" t="s">
        <v>139</v>
      </c>
      <c r="E9" s="13" t="s">
        <v>167</v>
      </c>
      <c r="F9" s="2" t="s">
        <v>187</v>
      </c>
      <c r="G9" s="2">
        <v>1</v>
      </c>
      <c r="H9" s="2" t="s">
        <v>557</v>
      </c>
      <c r="I9" s="2" t="s">
        <v>792</v>
      </c>
      <c r="J9" s="13" t="s">
        <v>444</v>
      </c>
      <c r="K9" s="2" t="s">
        <v>804</v>
      </c>
      <c r="L9" s="13" t="s">
        <v>526</v>
      </c>
      <c r="M9" s="13" t="s">
        <v>2</v>
      </c>
      <c r="N9" s="2" t="s">
        <v>1376</v>
      </c>
      <c r="O9" s="10"/>
      <c r="P9" s="10">
        <v>19</v>
      </c>
      <c r="Q9" s="10"/>
      <c r="R9" s="20">
        <v>15</v>
      </c>
      <c r="S9" s="20">
        <v>4</v>
      </c>
      <c r="T9" s="20">
        <v>0</v>
      </c>
      <c r="U9" s="48">
        <v>15.2</v>
      </c>
      <c r="W9" s="24">
        <v>16</v>
      </c>
      <c r="AB9" s="48"/>
      <c r="AK9" s="38">
        <v>1.3333333333333333</v>
      </c>
      <c r="BC9" s="37"/>
      <c r="BD9" s="37"/>
      <c r="BE9" s="37"/>
      <c r="BK9" s="37"/>
      <c r="BZ9">
        <v>1359</v>
      </c>
      <c r="CA9" s="2" t="s">
        <v>804</v>
      </c>
    </row>
    <row r="11" spans="1:79" ht="12.75">
      <c r="A11" s="14">
        <v>1360</v>
      </c>
      <c r="B11" s="13" t="s">
        <v>1081</v>
      </c>
      <c r="C11" s="13" t="s">
        <v>1355</v>
      </c>
      <c r="D11" s="13" t="s">
        <v>140</v>
      </c>
      <c r="E11" s="13" t="s">
        <v>163</v>
      </c>
      <c r="F11" s="2" t="s">
        <v>197</v>
      </c>
      <c r="G11" s="2">
        <v>2</v>
      </c>
      <c r="H11" s="2" t="s">
        <v>557</v>
      </c>
      <c r="I11" s="2" t="s">
        <v>590</v>
      </c>
      <c r="J11" s="13" t="s">
        <v>444</v>
      </c>
      <c r="K11" s="2" t="s">
        <v>574</v>
      </c>
      <c r="L11" s="13" t="s">
        <v>526</v>
      </c>
      <c r="M11" s="13" t="s">
        <v>1237</v>
      </c>
      <c r="N11" s="2" t="s">
        <v>1413</v>
      </c>
      <c r="O11" s="10">
        <v>2</v>
      </c>
      <c r="P11" s="10"/>
      <c r="Q11" s="10"/>
      <c r="R11" s="20">
        <v>56</v>
      </c>
      <c r="S11" s="20">
        <v>8</v>
      </c>
      <c r="T11" s="20">
        <v>0</v>
      </c>
      <c r="U11" s="48">
        <v>56.4</v>
      </c>
      <c r="V11" s="48">
        <v>28.2</v>
      </c>
      <c r="W11" s="24"/>
      <c r="X11" s="24">
        <v>2.35</v>
      </c>
      <c r="Y11">
        <v>28</v>
      </c>
      <c r="Z11">
        <v>4</v>
      </c>
      <c r="AA11">
        <v>0</v>
      </c>
      <c r="AB11" s="48">
        <v>28.2</v>
      </c>
      <c r="AJ11" s="6">
        <v>2.35</v>
      </c>
      <c r="AK11" s="38"/>
      <c r="AX11" s="6">
        <v>2.35</v>
      </c>
      <c r="BC11" s="37"/>
      <c r="BD11" s="37"/>
      <c r="BE11" s="37"/>
      <c r="BF11" s="37"/>
      <c r="BG11" s="48">
        <v>2.35</v>
      </c>
      <c r="BH11" s="39"/>
      <c r="BI11" s="39"/>
      <c r="BJ11" s="22"/>
      <c r="BK11" s="37"/>
      <c r="BL11" s="37"/>
      <c r="BM11" s="39"/>
      <c r="BN11" s="37">
        <f>BO11*O11</f>
        <v>56.400000000000006</v>
      </c>
      <c r="BO11" s="48">
        <v>28.200000000000003</v>
      </c>
      <c r="BZ11">
        <v>1360</v>
      </c>
      <c r="CA11" s="2" t="s">
        <v>574</v>
      </c>
    </row>
    <row r="12" spans="1:79" ht="12.75">
      <c r="A12" s="14">
        <v>1360</v>
      </c>
      <c r="B12" s="13" t="s">
        <v>1081</v>
      </c>
      <c r="C12" s="13" t="s">
        <v>1355</v>
      </c>
      <c r="D12" s="13" t="s">
        <v>140</v>
      </c>
      <c r="E12" s="13" t="s">
        <v>163</v>
      </c>
      <c r="F12" s="2" t="s">
        <v>202</v>
      </c>
      <c r="G12" s="2">
        <v>2</v>
      </c>
      <c r="H12" s="2" t="s">
        <v>557</v>
      </c>
      <c r="I12" s="2" t="s">
        <v>448</v>
      </c>
      <c r="J12" s="13" t="s">
        <v>444</v>
      </c>
      <c r="K12" s="2" t="s">
        <v>565</v>
      </c>
      <c r="L12" s="13" t="s">
        <v>526</v>
      </c>
      <c r="M12" s="13" t="s">
        <v>2</v>
      </c>
      <c r="N12" s="2" t="s">
        <v>1394</v>
      </c>
      <c r="O12" s="10">
        <v>29</v>
      </c>
      <c r="P12" s="10"/>
      <c r="Q12" s="10"/>
      <c r="R12" s="20">
        <v>713</v>
      </c>
      <c r="S12" s="20">
        <v>8</v>
      </c>
      <c r="T12" s="20">
        <v>0</v>
      </c>
      <c r="U12" s="48">
        <v>713.4</v>
      </c>
      <c r="V12" s="48">
        <v>24.6</v>
      </c>
      <c r="W12" s="24"/>
      <c r="X12" s="24">
        <v>2.05</v>
      </c>
      <c r="Y12">
        <v>24</v>
      </c>
      <c r="Z12">
        <v>12</v>
      </c>
      <c r="AA12">
        <v>0</v>
      </c>
      <c r="AB12" s="48">
        <v>24.6</v>
      </c>
      <c r="AJ12" s="6">
        <v>2.05</v>
      </c>
      <c r="AK12" s="38"/>
      <c r="AY12" s="6">
        <v>2.05</v>
      </c>
      <c r="BA12" s="7"/>
      <c r="BC12" s="37"/>
      <c r="BD12" s="37"/>
      <c r="BE12" s="37"/>
      <c r="BF12" s="37"/>
      <c r="BG12" s="48">
        <v>2.05</v>
      </c>
      <c r="BH12" s="39"/>
      <c r="BI12" s="39"/>
      <c r="BJ12" s="22"/>
      <c r="BK12" s="37"/>
      <c r="BL12" s="37"/>
      <c r="BM12" s="39"/>
      <c r="BN12" s="37">
        <f>BO12*O12</f>
        <v>713.4000000000001</v>
      </c>
      <c r="BO12" s="48">
        <v>24.6</v>
      </c>
      <c r="BZ12">
        <v>1360</v>
      </c>
      <c r="CA12" s="2" t="s">
        <v>565</v>
      </c>
    </row>
    <row r="13" spans="1:79" ht="12.75">
      <c r="A13" s="14"/>
      <c r="B13" s="13"/>
      <c r="C13" s="13"/>
      <c r="D13" s="13"/>
      <c r="E13" s="13"/>
      <c r="F13" s="2"/>
      <c r="G13" s="2"/>
      <c r="H13" s="2"/>
      <c r="I13" s="2"/>
      <c r="J13" s="13"/>
      <c r="K13" s="2"/>
      <c r="L13" s="13"/>
      <c r="M13" s="13"/>
      <c r="N13" s="2"/>
      <c r="O13" s="10"/>
      <c r="P13" s="10"/>
      <c r="Q13" s="10"/>
      <c r="R13" s="20"/>
      <c r="S13" s="20"/>
      <c r="T13" s="20"/>
      <c r="U13" s="48"/>
      <c r="V13" s="48"/>
      <c r="X13" s="24"/>
      <c r="AB13" s="48"/>
      <c r="AJ13" s="7"/>
      <c r="AQ13" s="7"/>
      <c r="BZ13" s="15"/>
      <c r="CA13" s="2"/>
    </row>
    <row r="14" spans="1:79" ht="12.75">
      <c r="A14" s="14">
        <v>1360</v>
      </c>
      <c r="B14" s="13" t="s">
        <v>1168</v>
      </c>
      <c r="C14" s="13" t="s">
        <v>1355</v>
      </c>
      <c r="D14" s="13" t="s">
        <v>140</v>
      </c>
      <c r="E14" s="13" t="s">
        <v>165</v>
      </c>
      <c r="F14" s="2" t="s">
        <v>214</v>
      </c>
      <c r="G14" s="2">
        <v>1</v>
      </c>
      <c r="H14" s="2" t="s">
        <v>557</v>
      </c>
      <c r="I14" s="2" t="s">
        <v>446</v>
      </c>
      <c r="J14" s="13" t="s">
        <v>444</v>
      </c>
      <c r="K14" s="2" t="s">
        <v>565</v>
      </c>
      <c r="L14" s="13" t="s">
        <v>526</v>
      </c>
      <c r="M14" s="13" t="s">
        <v>2</v>
      </c>
      <c r="N14" s="2" t="s">
        <v>1529</v>
      </c>
      <c r="O14" s="10">
        <v>1</v>
      </c>
      <c r="P14" s="10"/>
      <c r="Q14" s="10"/>
      <c r="R14" s="20">
        <v>60</v>
      </c>
      <c r="S14" s="20">
        <v>4</v>
      </c>
      <c r="T14" s="20">
        <v>0</v>
      </c>
      <c r="U14" s="48">
        <v>60.2</v>
      </c>
      <c r="V14" s="48">
        <v>60.2</v>
      </c>
      <c r="W14" s="24"/>
      <c r="X14" s="24">
        <v>5.016666666666667</v>
      </c>
      <c r="Y14">
        <v>60</v>
      </c>
      <c r="Z14">
        <v>4</v>
      </c>
      <c r="AA14">
        <v>0</v>
      </c>
      <c r="AB14" s="48">
        <v>60.2</v>
      </c>
      <c r="AJ14" s="6">
        <v>5.016666666666667</v>
      </c>
      <c r="AU14" s="6">
        <v>5.016666666666667</v>
      </c>
      <c r="BA14" s="7"/>
      <c r="BC14" s="37"/>
      <c r="BD14" s="37"/>
      <c r="BE14" s="37"/>
      <c r="BF14" s="37"/>
      <c r="BG14" s="48">
        <v>5.016666666666667</v>
      </c>
      <c r="BK14" s="37"/>
      <c r="BN14" s="37">
        <f>BO14*O14</f>
        <v>60.2</v>
      </c>
      <c r="BO14" s="48">
        <v>60.2</v>
      </c>
      <c r="BZ14">
        <v>1360</v>
      </c>
      <c r="CA14" s="2" t="s">
        <v>565</v>
      </c>
    </row>
    <row r="15" spans="1:79" ht="12.75">
      <c r="A15" s="14">
        <v>1360</v>
      </c>
      <c r="B15" s="13" t="s">
        <v>1168</v>
      </c>
      <c r="C15" s="13" t="s">
        <v>1355</v>
      </c>
      <c r="D15" s="13" t="s">
        <v>140</v>
      </c>
      <c r="E15" s="13" t="s">
        <v>165</v>
      </c>
      <c r="F15" s="2" t="s">
        <v>215</v>
      </c>
      <c r="G15" s="2">
        <v>1</v>
      </c>
      <c r="H15" s="2" t="s">
        <v>557</v>
      </c>
      <c r="I15" s="2" t="s">
        <v>446</v>
      </c>
      <c r="J15" s="13" t="s">
        <v>444</v>
      </c>
      <c r="K15" s="2" t="s">
        <v>565</v>
      </c>
      <c r="L15" s="13" t="s">
        <v>526</v>
      </c>
      <c r="M15" s="13" t="s">
        <v>2</v>
      </c>
      <c r="N15" s="2" t="s">
        <v>1529</v>
      </c>
      <c r="O15" s="10">
        <v>0.5</v>
      </c>
      <c r="P15" s="10"/>
      <c r="Q15" s="10"/>
      <c r="R15" s="20">
        <v>30</v>
      </c>
      <c r="S15" s="20">
        <v>2</v>
      </c>
      <c r="T15" s="20">
        <v>0</v>
      </c>
      <c r="U15" s="48">
        <v>30.1</v>
      </c>
      <c r="V15" s="48">
        <v>60.2</v>
      </c>
      <c r="W15" s="24"/>
      <c r="X15" s="24">
        <v>5.016666666666667</v>
      </c>
      <c r="Y15">
        <v>60</v>
      </c>
      <c r="Z15">
        <v>4</v>
      </c>
      <c r="AA15">
        <v>0</v>
      </c>
      <c r="AB15" s="48">
        <v>60.2</v>
      </c>
      <c r="AJ15" s="6">
        <v>5.016666666666667</v>
      </c>
      <c r="AU15" s="6">
        <v>5.016666666666667</v>
      </c>
      <c r="BC15" s="37"/>
      <c r="BD15" s="37"/>
      <c r="BE15" s="37"/>
      <c r="BF15" s="37"/>
      <c r="BG15" s="48">
        <v>5.016666666666667</v>
      </c>
      <c r="BK15" s="37"/>
      <c r="BN15" s="37">
        <f>BO15*O15</f>
        <v>30.1</v>
      </c>
      <c r="BO15" s="48">
        <v>60.2</v>
      </c>
      <c r="BZ15">
        <v>1360</v>
      </c>
      <c r="CA15" s="2" t="s">
        <v>565</v>
      </c>
    </row>
    <row r="16" spans="1:79" ht="12.75">
      <c r="A16" s="14">
        <v>1360</v>
      </c>
      <c r="B16" s="13" t="s">
        <v>1168</v>
      </c>
      <c r="C16" s="13" t="s">
        <v>1355</v>
      </c>
      <c r="D16" s="13" t="s">
        <v>140</v>
      </c>
      <c r="E16" s="13" t="s">
        <v>165</v>
      </c>
      <c r="F16" s="2" t="s">
        <v>223</v>
      </c>
      <c r="G16" s="2">
        <v>1</v>
      </c>
      <c r="H16" s="2" t="s">
        <v>557</v>
      </c>
      <c r="I16" s="2" t="s">
        <v>626</v>
      </c>
      <c r="J16" s="13" t="s">
        <v>444</v>
      </c>
      <c r="K16" s="2" t="s">
        <v>565</v>
      </c>
      <c r="L16" s="13" t="s">
        <v>526</v>
      </c>
      <c r="M16" s="13" t="s">
        <v>2</v>
      </c>
      <c r="N16" s="2" t="s">
        <v>1298</v>
      </c>
      <c r="O16" s="10">
        <v>1</v>
      </c>
      <c r="P16" s="10"/>
      <c r="Q16" s="10"/>
      <c r="R16" s="20">
        <v>31</v>
      </c>
      <c r="S16" s="20">
        <v>4</v>
      </c>
      <c r="T16" s="20">
        <v>0</v>
      </c>
      <c r="U16" s="48">
        <v>31.2</v>
      </c>
      <c r="V16" s="48">
        <v>31.2</v>
      </c>
      <c r="W16" s="24"/>
      <c r="X16" s="24">
        <v>2.6</v>
      </c>
      <c r="Y16">
        <v>31</v>
      </c>
      <c r="Z16">
        <v>4</v>
      </c>
      <c r="AA16">
        <v>0</v>
      </c>
      <c r="AB16" s="48">
        <v>31.2</v>
      </c>
      <c r="AJ16" s="6">
        <v>2.6</v>
      </c>
      <c r="BA16" s="6">
        <v>2.6</v>
      </c>
      <c r="BC16" s="37"/>
      <c r="BD16" s="37"/>
      <c r="BE16" s="37"/>
      <c r="BF16" s="37"/>
      <c r="BG16" s="48">
        <v>2.6</v>
      </c>
      <c r="BK16" s="37"/>
      <c r="BN16" s="37">
        <f>BO16*O16</f>
        <v>31.200000000000003</v>
      </c>
      <c r="BO16" s="48">
        <v>31.200000000000003</v>
      </c>
      <c r="BZ16">
        <v>1360</v>
      </c>
      <c r="CA16" s="2" t="s">
        <v>565</v>
      </c>
    </row>
    <row r="17" spans="21:66" ht="12.75">
      <c r="U17" s="48"/>
      <c r="V17" s="48"/>
      <c r="W17" s="48"/>
      <c r="X17" s="24"/>
      <c r="AJ17" s="6"/>
      <c r="BN17" s="37"/>
    </row>
    <row r="18" spans="1:79" ht="12.75">
      <c r="A18" s="14">
        <v>1360</v>
      </c>
      <c r="B18" s="13" t="s">
        <v>2</v>
      </c>
      <c r="C18" s="13" t="s">
        <v>1355</v>
      </c>
      <c r="D18" s="13" t="s">
        <v>140</v>
      </c>
      <c r="E18" s="13" t="s">
        <v>168</v>
      </c>
      <c r="F18" s="2" t="s">
        <v>227</v>
      </c>
      <c r="G18" s="2">
        <v>1</v>
      </c>
      <c r="H18" s="2" t="s">
        <v>557</v>
      </c>
      <c r="I18" s="2" t="s">
        <v>546</v>
      </c>
      <c r="J18" s="13" t="s">
        <v>444</v>
      </c>
      <c r="K18" s="2" t="s">
        <v>565</v>
      </c>
      <c r="L18" s="13" t="s">
        <v>526</v>
      </c>
      <c r="M18" s="13" t="s">
        <v>2</v>
      </c>
      <c r="N18" s="2" t="s">
        <v>1385</v>
      </c>
      <c r="O18" s="10">
        <v>2</v>
      </c>
      <c r="P18" s="10"/>
      <c r="Q18" s="10"/>
      <c r="R18" s="20">
        <v>50</v>
      </c>
      <c r="S18" s="20">
        <v>8</v>
      </c>
      <c r="T18" s="20">
        <v>0</v>
      </c>
      <c r="U18" s="48">
        <v>50.4</v>
      </c>
      <c r="V18" s="48">
        <v>25.2</v>
      </c>
      <c r="X18" s="24">
        <v>2.1</v>
      </c>
      <c r="Y18">
        <v>25</v>
      </c>
      <c r="Z18">
        <v>4</v>
      </c>
      <c r="AA18">
        <v>0</v>
      </c>
      <c r="AB18" s="48">
        <v>25.2</v>
      </c>
      <c r="AJ18" s="6">
        <v>2.1</v>
      </c>
      <c r="AK18" s="38"/>
      <c r="AZ18" s="6">
        <v>2.1</v>
      </c>
      <c r="BC18" s="37"/>
      <c r="BD18" s="37"/>
      <c r="BE18" s="37"/>
      <c r="BG18" s="48">
        <v>2.1</v>
      </c>
      <c r="BH18" s="39"/>
      <c r="BK18" s="37"/>
      <c r="BN18" s="37">
        <f aca="true" t="shared" si="0" ref="BN18:BN24">BO18*O18</f>
        <v>50.400000000000006</v>
      </c>
      <c r="BO18" s="48">
        <v>25.200000000000003</v>
      </c>
      <c r="BZ18">
        <v>1360</v>
      </c>
      <c r="CA18" s="2" t="s">
        <v>565</v>
      </c>
    </row>
    <row r="19" spans="1:79" ht="12.75">
      <c r="A19" s="14">
        <v>1360</v>
      </c>
      <c r="B19" s="13" t="s">
        <v>2</v>
      </c>
      <c r="C19" s="13" t="s">
        <v>1355</v>
      </c>
      <c r="D19" s="13" t="s">
        <v>140</v>
      </c>
      <c r="E19" s="13" t="s">
        <v>168</v>
      </c>
      <c r="F19" s="2" t="s">
        <v>228</v>
      </c>
      <c r="G19" s="2">
        <v>1</v>
      </c>
      <c r="H19" s="2" t="s">
        <v>557</v>
      </c>
      <c r="I19" s="2" t="s">
        <v>546</v>
      </c>
      <c r="J19" s="13" t="s">
        <v>444</v>
      </c>
      <c r="K19" s="2" t="s">
        <v>565</v>
      </c>
      <c r="L19" s="13" t="s">
        <v>526</v>
      </c>
      <c r="M19" s="13" t="s">
        <v>2</v>
      </c>
      <c r="N19" s="2" t="s">
        <v>1385</v>
      </c>
      <c r="O19" s="10">
        <v>2</v>
      </c>
      <c r="P19" s="10"/>
      <c r="Q19" s="10"/>
      <c r="R19" s="20">
        <v>49</v>
      </c>
      <c r="S19" s="20">
        <v>4</v>
      </c>
      <c r="T19" s="20">
        <v>0</v>
      </c>
      <c r="U19" s="48">
        <v>49.2</v>
      </c>
      <c r="V19" s="48">
        <v>24.6</v>
      </c>
      <c r="X19" s="24">
        <v>2.0500000000000003</v>
      </c>
      <c r="Y19">
        <v>24</v>
      </c>
      <c r="Z19">
        <v>12</v>
      </c>
      <c r="AA19">
        <v>0</v>
      </c>
      <c r="AB19" s="48">
        <v>24.6</v>
      </c>
      <c r="AJ19" s="6">
        <v>2.0500000000000003</v>
      </c>
      <c r="AK19" s="38"/>
      <c r="AZ19" s="6">
        <v>2.0500000000000003</v>
      </c>
      <c r="BC19" s="37"/>
      <c r="BD19" s="37"/>
      <c r="BE19" s="37"/>
      <c r="BG19" s="48">
        <v>2.0500000000000003</v>
      </c>
      <c r="BH19" s="39"/>
      <c r="BK19" s="37"/>
      <c r="BN19" s="37">
        <f t="shared" si="0"/>
        <v>49.2</v>
      </c>
      <c r="BO19" s="48">
        <v>24.6</v>
      </c>
      <c r="BZ19">
        <v>1360</v>
      </c>
      <c r="CA19" s="2" t="s">
        <v>565</v>
      </c>
    </row>
    <row r="20" spans="1:80" ht="12.75">
      <c r="A20" s="14">
        <v>1360</v>
      </c>
      <c r="B20" s="13" t="s">
        <v>2</v>
      </c>
      <c r="C20" s="13" t="s">
        <v>1355</v>
      </c>
      <c r="D20" s="13" t="s">
        <v>140</v>
      </c>
      <c r="E20" s="13" t="s">
        <v>168</v>
      </c>
      <c r="F20" s="2" t="s">
        <v>229</v>
      </c>
      <c r="G20" s="2">
        <v>1</v>
      </c>
      <c r="H20" s="2" t="s">
        <v>557</v>
      </c>
      <c r="I20" s="2" t="s">
        <v>545</v>
      </c>
      <c r="J20" s="13" t="s">
        <v>444</v>
      </c>
      <c r="K20" s="2" t="s">
        <v>577</v>
      </c>
      <c r="L20" s="13" t="s">
        <v>526</v>
      </c>
      <c r="M20" s="13" t="s">
        <v>1282</v>
      </c>
      <c r="N20" s="2" t="s">
        <v>1385</v>
      </c>
      <c r="O20" s="10">
        <v>2</v>
      </c>
      <c r="P20" s="10"/>
      <c r="Q20" s="10"/>
      <c r="R20" s="20"/>
      <c r="S20" s="20"/>
      <c r="T20" s="20"/>
      <c r="U20" s="48">
        <v>50.4</v>
      </c>
      <c r="V20" s="48">
        <v>25.2</v>
      </c>
      <c r="X20" s="24">
        <v>2.1</v>
      </c>
      <c r="Y20">
        <v>25</v>
      </c>
      <c r="Z20">
        <v>4</v>
      </c>
      <c r="AA20">
        <v>0</v>
      </c>
      <c r="AB20" s="48">
        <v>25.2</v>
      </c>
      <c r="AJ20" s="6">
        <v>2.1</v>
      </c>
      <c r="AK20" s="38"/>
      <c r="AZ20" s="6">
        <v>2.1</v>
      </c>
      <c r="BC20" s="37"/>
      <c r="BD20" s="37"/>
      <c r="BE20" s="37"/>
      <c r="BG20" s="48">
        <v>2.1</v>
      </c>
      <c r="BH20" s="39"/>
      <c r="BK20" s="37"/>
      <c r="BN20" s="37">
        <f t="shared" si="0"/>
        <v>50.400000000000006</v>
      </c>
      <c r="BO20" s="48">
        <v>25.200000000000003</v>
      </c>
      <c r="BZ20">
        <v>1360</v>
      </c>
      <c r="CA20" s="2" t="s">
        <v>577</v>
      </c>
      <c r="CB20" t="s">
        <v>61</v>
      </c>
    </row>
    <row r="21" spans="1:79" ht="12.75">
      <c r="A21" s="14">
        <v>1360</v>
      </c>
      <c r="B21" s="13" t="s">
        <v>2</v>
      </c>
      <c r="C21" s="13" t="s">
        <v>1355</v>
      </c>
      <c r="D21" s="13" t="s">
        <v>140</v>
      </c>
      <c r="E21" s="13" t="s">
        <v>168</v>
      </c>
      <c r="F21" s="2" t="s">
        <v>230</v>
      </c>
      <c r="G21" s="2">
        <v>1</v>
      </c>
      <c r="H21" s="2" t="s">
        <v>557</v>
      </c>
      <c r="I21" s="2" t="s">
        <v>542</v>
      </c>
      <c r="J21" s="13" t="s">
        <v>444</v>
      </c>
      <c r="K21" s="2" t="s">
        <v>572</v>
      </c>
      <c r="L21" s="13" t="s">
        <v>524</v>
      </c>
      <c r="M21" s="13" t="s">
        <v>1071</v>
      </c>
      <c r="N21" s="2" t="s">
        <v>1385</v>
      </c>
      <c r="O21" s="10">
        <v>2</v>
      </c>
      <c r="P21" s="10"/>
      <c r="Q21" s="10"/>
      <c r="R21" s="20"/>
      <c r="S21" s="20"/>
      <c r="T21" s="20"/>
      <c r="U21" s="48">
        <v>50.4</v>
      </c>
      <c r="V21" s="48">
        <v>25.2</v>
      </c>
      <c r="X21" s="24">
        <v>2.1</v>
      </c>
      <c r="Y21">
        <v>25</v>
      </c>
      <c r="Z21">
        <v>4</v>
      </c>
      <c r="AA21">
        <v>0</v>
      </c>
      <c r="AB21" s="48">
        <v>25.2</v>
      </c>
      <c r="AJ21" s="6">
        <v>2.1</v>
      </c>
      <c r="AK21" s="38"/>
      <c r="AZ21" s="6">
        <v>2.1</v>
      </c>
      <c r="BC21" s="37"/>
      <c r="BD21" s="37"/>
      <c r="BE21" s="37"/>
      <c r="BG21" s="48">
        <v>2.1</v>
      </c>
      <c r="BH21" s="39"/>
      <c r="BK21" s="37"/>
      <c r="BN21" s="37">
        <f t="shared" si="0"/>
        <v>50.400000000000006</v>
      </c>
      <c r="BO21" s="48">
        <v>25.200000000000003</v>
      </c>
      <c r="BZ21">
        <v>1360</v>
      </c>
      <c r="CA21" s="2" t="s">
        <v>572</v>
      </c>
    </row>
    <row r="22" spans="1:79" ht="12.75">
      <c r="A22" s="14">
        <v>1360</v>
      </c>
      <c r="B22" s="13" t="s">
        <v>2</v>
      </c>
      <c r="C22" s="13" t="s">
        <v>1355</v>
      </c>
      <c r="D22" s="13" t="s">
        <v>140</v>
      </c>
      <c r="E22" s="13" t="s">
        <v>168</v>
      </c>
      <c r="F22" s="2" t="s">
        <v>231</v>
      </c>
      <c r="G22" s="2">
        <v>1</v>
      </c>
      <c r="H22" s="2" t="s">
        <v>557</v>
      </c>
      <c r="I22" s="2" t="s">
        <v>544</v>
      </c>
      <c r="J22" s="13" t="s">
        <v>444</v>
      </c>
      <c r="K22" s="2" t="s">
        <v>565</v>
      </c>
      <c r="L22" s="13" t="s">
        <v>526</v>
      </c>
      <c r="M22" s="13" t="s">
        <v>2</v>
      </c>
      <c r="N22" s="2" t="s">
        <v>1385</v>
      </c>
      <c r="O22" s="10">
        <v>2</v>
      </c>
      <c r="P22" s="10"/>
      <c r="Q22" s="10"/>
      <c r="R22" s="20">
        <v>54</v>
      </c>
      <c r="S22" s="20">
        <v>0</v>
      </c>
      <c r="T22" s="20">
        <v>0</v>
      </c>
      <c r="U22" s="48">
        <v>54</v>
      </c>
      <c r="V22" s="48">
        <v>27</v>
      </c>
      <c r="X22" s="24">
        <v>2.25</v>
      </c>
      <c r="Y22">
        <v>27</v>
      </c>
      <c r="Z22">
        <v>0</v>
      </c>
      <c r="AA22">
        <v>0</v>
      </c>
      <c r="AB22" s="48">
        <v>27</v>
      </c>
      <c r="AJ22" s="6">
        <v>2.25</v>
      </c>
      <c r="AK22" s="38"/>
      <c r="AX22" s="7"/>
      <c r="AZ22" s="6">
        <v>2.25</v>
      </c>
      <c r="BC22" s="37"/>
      <c r="BD22" s="37"/>
      <c r="BE22" s="37"/>
      <c r="BG22" s="48">
        <v>2.25</v>
      </c>
      <c r="BH22" s="39"/>
      <c r="BK22" s="37"/>
      <c r="BN22" s="37">
        <f t="shared" si="0"/>
        <v>54</v>
      </c>
      <c r="BO22" s="48">
        <v>27</v>
      </c>
      <c r="BZ22">
        <v>1360</v>
      </c>
      <c r="CA22" s="2" t="s">
        <v>565</v>
      </c>
    </row>
    <row r="23" spans="1:79" ht="12.75">
      <c r="A23" s="14">
        <v>1360</v>
      </c>
      <c r="B23" s="13" t="s">
        <v>2</v>
      </c>
      <c r="C23" s="13" t="s">
        <v>1355</v>
      </c>
      <c r="D23" s="13" t="s">
        <v>140</v>
      </c>
      <c r="E23" s="13" t="s">
        <v>168</v>
      </c>
      <c r="F23" s="2" t="s">
        <v>232</v>
      </c>
      <c r="G23" s="2">
        <v>1</v>
      </c>
      <c r="H23" s="2" t="s">
        <v>557</v>
      </c>
      <c r="I23" s="2" t="s">
        <v>990</v>
      </c>
      <c r="J23" s="13" t="s">
        <v>444</v>
      </c>
      <c r="K23" s="2" t="s">
        <v>568</v>
      </c>
      <c r="L23" s="13" t="s">
        <v>526</v>
      </c>
      <c r="M23" s="13" t="s">
        <v>871</v>
      </c>
      <c r="N23" s="2" t="s">
        <v>1385</v>
      </c>
      <c r="O23" s="10">
        <v>1</v>
      </c>
      <c r="P23" s="10"/>
      <c r="Q23" s="10"/>
      <c r="R23" s="20">
        <v>30</v>
      </c>
      <c r="S23" s="20">
        <v>12</v>
      </c>
      <c r="T23" s="20">
        <v>0</v>
      </c>
      <c r="U23" s="48">
        <v>30.6</v>
      </c>
      <c r="V23" s="48">
        <v>30.6</v>
      </c>
      <c r="X23" s="24">
        <v>2.5500000000000003</v>
      </c>
      <c r="Y23">
        <v>30</v>
      </c>
      <c r="Z23">
        <v>12</v>
      </c>
      <c r="AA23">
        <v>0</v>
      </c>
      <c r="AB23" s="48">
        <v>30.6</v>
      </c>
      <c r="AJ23" s="6">
        <v>2.5500000000000003</v>
      </c>
      <c r="AK23" s="38"/>
      <c r="AZ23" s="6">
        <v>2.5500000000000003</v>
      </c>
      <c r="BA23" s="7"/>
      <c r="BC23" s="37"/>
      <c r="BD23" s="37"/>
      <c r="BE23" s="37"/>
      <c r="BG23" s="48">
        <v>2.5500000000000003</v>
      </c>
      <c r="BH23" s="39"/>
      <c r="BK23" s="37"/>
      <c r="BN23" s="37">
        <f t="shared" si="0"/>
        <v>30.6</v>
      </c>
      <c r="BO23" s="48">
        <v>30.6</v>
      </c>
      <c r="BZ23">
        <v>1360</v>
      </c>
      <c r="CA23" s="2" t="s">
        <v>568</v>
      </c>
    </row>
    <row r="24" spans="1:79" ht="12.75">
      <c r="A24" s="14">
        <v>1360</v>
      </c>
      <c r="B24" s="13" t="s">
        <v>2</v>
      </c>
      <c r="C24" s="13" t="s">
        <v>1355</v>
      </c>
      <c r="D24" s="13" t="s">
        <v>140</v>
      </c>
      <c r="E24" s="13" t="s">
        <v>168</v>
      </c>
      <c r="F24" s="2" t="s">
        <v>233</v>
      </c>
      <c r="G24" s="2">
        <v>1</v>
      </c>
      <c r="H24" s="2" t="s">
        <v>557</v>
      </c>
      <c r="I24" s="2" t="s">
        <v>990</v>
      </c>
      <c r="J24" s="13" t="s">
        <v>444</v>
      </c>
      <c r="K24" s="2" t="s">
        <v>568</v>
      </c>
      <c r="L24" s="13" t="s">
        <v>526</v>
      </c>
      <c r="M24" s="13" t="s">
        <v>871</v>
      </c>
      <c r="N24" s="2" t="s">
        <v>1385</v>
      </c>
      <c r="O24" s="10">
        <v>1</v>
      </c>
      <c r="P24" s="10"/>
      <c r="Q24" s="10"/>
      <c r="R24" s="20">
        <v>28</v>
      </c>
      <c r="S24" s="20">
        <v>16</v>
      </c>
      <c r="T24" s="20">
        <v>0</v>
      </c>
      <c r="U24" s="48">
        <v>28.8</v>
      </c>
      <c r="V24" s="48">
        <v>28.8</v>
      </c>
      <c r="X24" s="24">
        <v>2.4</v>
      </c>
      <c r="Y24">
        <v>28</v>
      </c>
      <c r="Z24">
        <v>16</v>
      </c>
      <c r="AA24">
        <v>0</v>
      </c>
      <c r="AB24" s="48">
        <v>28.8</v>
      </c>
      <c r="AJ24" s="6">
        <v>2.4</v>
      </c>
      <c r="AK24" s="38"/>
      <c r="AZ24" s="6">
        <v>2.4</v>
      </c>
      <c r="BA24" s="7"/>
      <c r="BC24" s="37"/>
      <c r="BD24" s="37"/>
      <c r="BE24" s="37"/>
      <c r="BG24" s="48">
        <v>2.4</v>
      </c>
      <c r="BH24" s="39"/>
      <c r="BK24" s="37"/>
      <c r="BN24" s="37">
        <f t="shared" si="0"/>
        <v>28.799999999999997</v>
      </c>
      <c r="BO24" s="48">
        <v>28.799999999999997</v>
      </c>
      <c r="BZ24">
        <v>1360</v>
      </c>
      <c r="CA24" s="2" t="s">
        <v>568</v>
      </c>
    </row>
    <row r="25" spans="1:79" ht="12.75">
      <c r="A25" s="14"/>
      <c r="B25" s="13"/>
      <c r="C25" s="13"/>
      <c r="D25" s="13"/>
      <c r="E25" s="13"/>
      <c r="F25" s="2"/>
      <c r="G25" s="2"/>
      <c r="H25" s="2"/>
      <c r="I25" s="2"/>
      <c r="J25" s="13"/>
      <c r="K25" s="2"/>
      <c r="L25" s="13"/>
      <c r="M25" s="13"/>
      <c r="N25" s="2"/>
      <c r="O25" s="10"/>
      <c r="P25" s="10"/>
      <c r="Q25" s="10"/>
      <c r="R25" s="20"/>
      <c r="S25" s="20"/>
      <c r="T25" s="20"/>
      <c r="U25" s="48"/>
      <c r="V25" s="48"/>
      <c r="W25" s="24"/>
      <c r="X25" s="24"/>
      <c r="AB25" s="48"/>
      <c r="AJ25" s="7"/>
      <c r="BA25" s="7"/>
      <c r="BN25" s="37"/>
      <c r="BZ25" s="15"/>
      <c r="CA25" s="2"/>
    </row>
    <row r="26" spans="1:79" ht="12.75">
      <c r="A26" s="14">
        <v>1361</v>
      </c>
      <c r="B26" s="13" t="s">
        <v>57</v>
      </c>
      <c r="C26" s="13" t="s">
        <v>1355</v>
      </c>
      <c r="D26" s="13" t="s">
        <v>141</v>
      </c>
      <c r="E26" s="13" t="s">
        <v>164</v>
      </c>
      <c r="F26" s="2" t="s">
        <v>246</v>
      </c>
      <c r="G26" s="2">
        <v>1</v>
      </c>
      <c r="H26" s="2" t="s">
        <v>557</v>
      </c>
      <c r="I26" s="2" t="s">
        <v>1667</v>
      </c>
      <c r="J26" s="13" t="s">
        <v>444</v>
      </c>
      <c r="K26" s="2" t="s">
        <v>567</v>
      </c>
      <c r="L26" s="13" t="s">
        <v>526</v>
      </c>
      <c r="M26" s="13" t="s">
        <v>874</v>
      </c>
      <c r="N26" s="2" t="s">
        <v>1593</v>
      </c>
      <c r="O26" s="10">
        <v>1</v>
      </c>
      <c r="P26" s="10"/>
      <c r="Q26" s="10"/>
      <c r="R26" s="20">
        <v>37</v>
      </c>
      <c r="S26" s="20">
        <v>4</v>
      </c>
      <c r="T26" s="20">
        <v>0</v>
      </c>
      <c r="U26" s="48">
        <v>37.2</v>
      </c>
      <c r="V26" s="48">
        <v>37.2</v>
      </c>
      <c r="W26" s="24"/>
      <c r="X26" s="24">
        <v>3.1</v>
      </c>
      <c r="Y26">
        <v>37</v>
      </c>
      <c r="Z26">
        <v>4</v>
      </c>
      <c r="AA26">
        <v>0</v>
      </c>
      <c r="AB26" s="48">
        <v>37.2</v>
      </c>
      <c r="AJ26" s="6">
        <v>3.1</v>
      </c>
      <c r="AK26" s="38"/>
      <c r="BA26" s="7"/>
      <c r="BC26" s="37"/>
      <c r="BD26" s="37"/>
      <c r="BE26" s="37"/>
      <c r="BG26" s="48">
        <v>3.1</v>
      </c>
      <c r="BJ26" s="22"/>
      <c r="BK26" s="37"/>
      <c r="BL26" s="37"/>
      <c r="BM26" s="39"/>
      <c r="BN26" s="37">
        <f>BO26*O26</f>
        <v>37.2</v>
      </c>
      <c r="BO26" s="48">
        <v>37.2</v>
      </c>
      <c r="BZ26">
        <v>1361</v>
      </c>
      <c r="CA26" s="2" t="s">
        <v>567</v>
      </c>
    </row>
    <row r="27" spans="1:79" ht="12.75">
      <c r="A27" s="14">
        <v>1361</v>
      </c>
      <c r="B27" s="13" t="s">
        <v>57</v>
      </c>
      <c r="C27" s="13" t="s">
        <v>1355</v>
      </c>
      <c r="D27" s="13" t="s">
        <v>141</v>
      </c>
      <c r="E27" s="13" t="s">
        <v>164</v>
      </c>
      <c r="F27" s="2" t="s">
        <v>253</v>
      </c>
      <c r="G27" s="2">
        <v>1</v>
      </c>
      <c r="H27" s="2" t="s">
        <v>557</v>
      </c>
      <c r="I27" s="2" t="s">
        <v>1667</v>
      </c>
      <c r="J27" s="13" t="s">
        <v>444</v>
      </c>
      <c r="K27" s="2" t="s">
        <v>567</v>
      </c>
      <c r="L27" s="13" t="s">
        <v>526</v>
      </c>
      <c r="M27" s="13" t="s">
        <v>874</v>
      </c>
      <c r="N27" s="2" t="s">
        <v>1593</v>
      </c>
      <c r="O27" s="10">
        <v>1</v>
      </c>
      <c r="P27" s="10"/>
      <c r="Q27" s="10"/>
      <c r="R27" s="20">
        <v>34</v>
      </c>
      <c r="S27" s="20">
        <v>16</v>
      </c>
      <c r="T27" s="20">
        <v>0</v>
      </c>
      <c r="U27" s="48">
        <v>34.8</v>
      </c>
      <c r="V27" s="48">
        <v>34.8</v>
      </c>
      <c r="W27" s="24"/>
      <c r="X27" s="24">
        <v>2.9</v>
      </c>
      <c r="Y27">
        <v>34</v>
      </c>
      <c r="Z27">
        <v>16</v>
      </c>
      <c r="AA27">
        <v>0</v>
      </c>
      <c r="AB27" s="48">
        <v>34.8</v>
      </c>
      <c r="AJ27" s="6">
        <v>2.9</v>
      </c>
      <c r="AK27" s="38"/>
      <c r="BA27" s="7"/>
      <c r="BC27" s="37"/>
      <c r="BD27" s="37"/>
      <c r="BE27" s="37"/>
      <c r="BG27" s="48">
        <v>2.9</v>
      </c>
      <c r="BJ27" s="22"/>
      <c r="BK27" s="37"/>
      <c r="BL27" s="37"/>
      <c r="BM27" s="39"/>
      <c r="BN27" s="37">
        <f>BO27*O27</f>
        <v>34.8</v>
      </c>
      <c r="BO27" s="48">
        <v>34.8</v>
      </c>
      <c r="BZ27">
        <v>1361</v>
      </c>
      <c r="CA27" s="2" t="s">
        <v>567</v>
      </c>
    </row>
    <row r="28" spans="1:79" ht="12.75">
      <c r="A28" s="14">
        <v>1361</v>
      </c>
      <c r="B28" s="13" t="s">
        <v>57</v>
      </c>
      <c r="C28" s="13" t="s">
        <v>1355</v>
      </c>
      <c r="D28" s="13" t="s">
        <v>141</v>
      </c>
      <c r="E28" s="13" t="s">
        <v>164</v>
      </c>
      <c r="F28" s="2" t="s">
        <v>254</v>
      </c>
      <c r="G28" s="2">
        <v>1</v>
      </c>
      <c r="H28" s="2" t="s">
        <v>557</v>
      </c>
      <c r="I28" s="2" t="s">
        <v>814</v>
      </c>
      <c r="J28" s="13" t="s">
        <v>444</v>
      </c>
      <c r="K28" s="2" t="s">
        <v>804</v>
      </c>
      <c r="L28" s="13" t="s">
        <v>648</v>
      </c>
      <c r="M28" s="13" t="s">
        <v>2</v>
      </c>
      <c r="N28" s="2" t="s">
        <v>676</v>
      </c>
      <c r="O28" s="10"/>
      <c r="P28" s="10">
        <v>24</v>
      </c>
      <c r="Q28" s="10"/>
      <c r="R28" s="20">
        <v>30</v>
      </c>
      <c r="S28" s="20">
        <v>0</v>
      </c>
      <c r="T28" s="20">
        <v>0</v>
      </c>
      <c r="U28" s="48">
        <v>30</v>
      </c>
      <c r="W28" s="24">
        <v>25</v>
      </c>
      <c r="AJ28" s="6"/>
      <c r="AK28" s="38">
        <v>2.0833333333333335</v>
      </c>
      <c r="BA28" s="7"/>
      <c r="BC28" s="37"/>
      <c r="BD28" s="37"/>
      <c r="BE28" s="37"/>
      <c r="BJ28" s="22"/>
      <c r="BK28" s="37"/>
      <c r="BZ28">
        <v>1361</v>
      </c>
      <c r="CA28" s="2" t="s">
        <v>804</v>
      </c>
    </row>
    <row r="29" spans="21:36" ht="12.75">
      <c r="U29" s="48"/>
      <c r="V29" s="48"/>
      <c r="W29" s="48"/>
      <c r="X29" s="24"/>
      <c r="AJ29" s="6"/>
    </row>
    <row r="30" spans="1:79" ht="12.75">
      <c r="A30" s="14">
        <v>1361</v>
      </c>
      <c r="B30" s="13" t="s">
        <v>57</v>
      </c>
      <c r="C30" s="13" t="s">
        <v>1355</v>
      </c>
      <c r="D30" s="13" t="s">
        <v>141</v>
      </c>
      <c r="E30" s="13" t="s">
        <v>164</v>
      </c>
      <c r="F30" s="2" t="s">
        <v>241</v>
      </c>
      <c r="G30" s="2">
        <v>3</v>
      </c>
      <c r="H30" s="2" t="s">
        <v>557</v>
      </c>
      <c r="I30" s="2" t="s">
        <v>506</v>
      </c>
      <c r="J30" s="13" t="s">
        <v>444</v>
      </c>
      <c r="K30" s="2" t="s">
        <v>561</v>
      </c>
      <c r="L30" s="13" t="s">
        <v>526</v>
      </c>
      <c r="M30" s="13" t="s">
        <v>470</v>
      </c>
      <c r="N30" s="2" t="s">
        <v>1408</v>
      </c>
      <c r="O30" s="10">
        <v>2</v>
      </c>
      <c r="P30" s="10"/>
      <c r="Q30" s="10"/>
      <c r="R30" s="20"/>
      <c r="S30" s="20"/>
      <c r="T30" s="20"/>
      <c r="U30" s="48">
        <v>0</v>
      </c>
      <c r="V30" s="48">
        <v>0</v>
      </c>
      <c r="W30" s="24" t="e">
        <v>#VALUE!</v>
      </c>
      <c r="X30" s="24">
        <v>0</v>
      </c>
      <c r="AB30" s="48">
        <v>0</v>
      </c>
      <c r="AF30">
        <v>0</v>
      </c>
      <c r="AG30">
        <v>0</v>
      </c>
      <c r="AJ30" s="6">
        <v>0</v>
      </c>
      <c r="AK30" s="38" t="e">
        <v>#VALUE!</v>
      </c>
      <c r="BC30" s="37"/>
      <c r="BD30" s="37"/>
      <c r="BE30" s="37"/>
      <c r="BK30" s="37"/>
      <c r="BZ30">
        <v>1361</v>
      </c>
      <c r="CA30" s="2" t="s">
        <v>561</v>
      </c>
    </row>
    <row r="31" spans="1:79" ht="12.75">
      <c r="A31" s="14">
        <v>1361</v>
      </c>
      <c r="B31" s="13" t="s">
        <v>57</v>
      </c>
      <c r="C31" s="13" t="s">
        <v>1355</v>
      </c>
      <c r="D31" s="13" t="s">
        <v>141</v>
      </c>
      <c r="E31" s="13" t="s">
        <v>164</v>
      </c>
      <c r="F31" s="2" t="s">
        <v>247</v>
      </c>
      <c r="G31" s="2">
        <v>3</v>
      </c>
      <c r="H31" s="2" t="s">
        <v>557</v>
      </c>
      <c r="I31" s="2" t="s">
        <v>626</v>
      </c>
      <c r="J31" s="13" t="s">
        <v>444</v>
      </c>
      <c r="K31" s="2" t="s">
        <v>565</v>
      </c>
      <c r="L31" s="13" t="s">
        <v>526</v>
      </c>
      <c r="M31" s="13" t="s">
        <v>2</v>
      </c>
      <c r="N31" s="2" t="s">
        <v>1295</v>
      </c>
      <c r="O31" s="10">
        <v>1</v>
      </c>
      <c r="P31" s="10"/>
      <c r="Q31" s="10"/>
      <c r="R31" s="20"/>
      <c r="S31" s="20"/>
      <c r="T31" s="20"/>
      <c r="U31" s="48">
        <v>0</v>
      </c>
      <c r="V31" s="48">
        <v>0</v>
      </c>
      <c r="W31" s="24" t="e">
        <v>#VALUE!</v>
      </c>
      <c r="X31" s="24">
        <v>0</v>
      </c>
      <c r="AB31" s="48">
        <v>0</v>
      </c>
      <c r="AF31">
        <v>0</v>
      </c>
      <c r="AG31">
        <v>0</v>
      </c>
      <c r="AJ31" s="6">
        <v>0</v>
      </c>
      <c r="AK31" s="38" t="e">
        <v>#VALUE!</v>
      </c>
      <c r="BC31" s="37"/>
      <c r="BD31" s="37"/>
      <c r="BE31" s="37"/>
      <c r="BK31" s="37"/>
      <c r="BZ31">
        <v>1361</v>
      </c>
      <c r="CA31" s="2" t="s">
        <v>565</v>
      </c>
    </row>
    <row r="32" spans="1:79" ht="12.75">
      <c r="A32" s="14"/>
      <c r="B32" s="13"/>
      <c r="C32" s="13"/>
      <c r="D32" s="13"/>
      <c r="E32" s="13"/>
      <c r="F32" s="2"/>
      <c r="G32" s="2"/>
      <c r="H32" s="2"/>
      <c r="I32" s="2"/>
      <c r="J32" s="13"/>
      <c r="K32" s="2"/>
      <c r="L32" s="13"/>
      <c r="M32" s="13"/>
      <c r="N32" s="2"/>
      <c r="O32" s="10"/>
      <c r="P32" s="10"/>
      <c r="Q32" s="10"/>
      <c r="R32" s="20"/>
      <c r="S32" s="20"/>
      <c r="T32" s="20"/>
      <c r="U32" s="48"/>
      <c r="V32" s="48"/>
      <c r="X32" s="24"/>
      <c r="AB32" s="48"/>
      <c r="AJ32" s="7"/>
      <c r="BA32" s="7"/>
      <c r="BJ32" s="22"/>
      <c r="BZ32" s="15"/>
      <c r="CA32" s="2"/>
    </row>
    <row r="33" spans="1:79" ht="12.75">
      <c r="A33" s="14">
        <v>1361</v>
      </c>
      <c r="B33" s="13" t="s">
        <v>57</v>
      </c>
      <c r="C33" s="13" t="s">
        <v>1355</v>
      </c>
      <c r="D33" s="13" t="s">
        <v>141</v>
      </c>
      <c r="E33" s="13" t="s">
        <v>164</v>
      </c>
      <c r="F33" s="2" t="s">
        <v>252</v>
      </c>
      <c r="G33" s="2">
        <v>4</v>
      </c>
      <c r="H33" s="2" t="s">
        <v>557</v>
      </c>
      <c r="I33" s="2" t="s">
        <v>543</v>
      </c>
      <c r="J33" s="13" t="s">
        <v>444</v>
      </c>
      <c r="K33" s="2" t="s">
        <v>565</v>
      </c>
      <c r="L33" s="13" t="s">
        <v>526</v>
      </c>
      <c r="M33" s="13" t="s">
        <v>2</v>
      </c>
      <c r="N33" s="2" t="s">
        <v>1393</v>
      </c>
      <c r="O33" s="10">
        <v>29</v>
      </c>
      <c r="P33" s="10"/>
      <c r="Q33" s="10"/>
      <c r="R33" s="20">
        <v>922</v>
      </c>
      <c r="S33" s="20">
        <v>4</v>
      </c>
      <c r="T33" s="20">
        <v>0</v>
      </c>
      <c r="U33" s="48">
        <v>922.2</v>
      </c>
      <c r="V33" s="48">
        <v>31.8</v>
      </c>
      <c r="X33" s="24">
        <v>2.65</v>
      </c>
      <c r="Y33">
        <v>31</v>
      </c>
      <c r="Z33">
        <v>16</v>
      </c>
      <c r="AA33">
        <v>0</v>
      </c>
      <c r="AB33" s="48">
        <v>31.8</v>
      </c>
      <c r="AJ33" s="6">
        <v>2.65</v>
      </c>
      <c r="AY33" s="6">
        <v>2.65</v>
      </c>
      <c r="BC33" s="37"/>
      <c r="BD33" s="37"/>
      <c r="BE33" s="37"/>
      <c r="BF33" s="37"/>
      <c r="BG33" s="48">
        <v>2.65</v>
      </c>
      <c r="BK33" s="37"/>
      <c r="BN33" s="37">
        <f>BO33*O33</f>
        <v>922.1999999999999</v>
      </c>
      <c r="BO33" s="48">
        <v>31.799999999999997</v>
      </c>
      <c r="BZ33">
        <v>1361</v>
      </c>
      <c r="CA33" s="2" t="s">
        <v>565</v>
      </c>
    </row>
    <row r="34" spans="21:36" ht="12.75">
      <c r="U34" s="48"/>
      <c r="V34" s="48"/>
      <c r="W34" s="48"/>
      <c r="X34" s="24"/>
      <c r="AJ34" s="6"/>
    </row>
    <row r="35" spans="1:79" ht="12.75">
      <c r="A35" s="14">
        <v>1361</v>
      </c>
      <c r="B35" s="13" t="s">
        <v>1168</v>
      </c>
      <c r="C35" s="13" t="s">
        <v>1355</v>
      </c>
      <c r="D35" s="13" t="s">
        <v>141</v>
      </c>
      <c r="E35" s="13" t="s">
        <v>167</v>
      </c>
      <c r="F35" s="2" t="s">
        <v>272</v>
      </c>
      <c r="G35" s="2">
        <v>1</v>
      </c>
      <c r="H35" s="2" t="s">
        <v>557</v>
      </c>
      <c r="I35" s="2" t="s">
        <v>896</v>
      </c>
      <c r="J35" s="13" t="s">
        <v>444</v>
      </c>
      <c r="K35" s="2" t="s">
        <v>572</v>
      </c>
      <c r="L35" s="13" t="s">
        <v>524</v>
      </c>
      <c r="M35" s="13" t="s">
        <v>1071</v>
      </c>
      <c r="N35" s="2" t="s">
        <v>1179</v>
      </c>
      <c r="O35" s="10">
        <v>2</v>
      </c>
      <c r="P35" s="10"/>
      <c r="Q35" s="10"/>
      <c r="R35" s="20">
        <v>78</v>
      </c>
      <c r="S35" s="20">
        <v>0</v>
      </c>
      <c r="T35" s="20">
        <v>0</v>
      </c>
      <c r="U35" s="48">
        <v>78</v>
      </c>
      <c r="V35" s="48">
        <v>39</v>
      </c>
      <c r="X35" s="24">
        <v>3.25</v>
      </c>
      <c r="Y35">
        <v>39</v>
      </c>
      <c r="Z35">
        <v>0</v>
      </c>
      <c r="AA35">
        <v>0</v>
      </c>
      <c r="AB35" s="48">
        <v>39</v>
      </c>
      <c r="AJ35" s="6">
        <v>3.25</v>
      </c>
      <c r="AV35" s="6">
        <v>3.25</v>
      </c>
      <c r="BC35" s="37"/>
      <c r="BD35" s="37"/>
      <c r="BE35" s="37"/>
      <c r="BG35" s="48">
        <v>3.25</v>
      </c>
      <c r="BH35" s="39"/>
      <c r="BI35" s="39"/>
      <c r="BJ35" s="22"/>
      <c r="BK35" s="37"/>
      <c r="BL35" s="37"/>
      <c r="BM35" s="39"/>
      <c r="BN35" s="37">
        <f>BO35*O35</f>
        <v>78</v>
      </c>
      <c r="BO35" s="48">
        <v>39</v>
      </c>
      <c r="BZ35">
        <v>1361</v>
      </c>
      <c r="CA35" s="2" t="s">
        <v>572</v>
      </c>
    </row>
    <row r="36" spans="36:66" ht="12.75">
      <c r="AJ36" s="6"/>
      <c r="BN36" s="37"/>
    </row>
    <row r="37" spans="1:79" ht="12.75">
      <c r="A37" s="14">
        <v>1361</v>
      </c>
      <c r="B37" s="13" t="s">
        <v>1168</v>
      </c>
      <c r="C37" s="13" t="s">
        <v>1355</v>
      </c>
      <c r="D37" s="13" t="s">
        <v>141</v>
      </c>
      <c r="E37" s="13" t="s">
        <v>167</v>
      </c>
      <c r="F37" s="2" t="s">
        <v>275</v>
      </c>
      <c r="G37" s="2">
        <v>2</v>
      </c>
      <c r="H37" s="2" t="s">
        <v>557</v>
      </c>
      <c r="I37" s="2" t="s">
        <v>541</v>
      </c>
      <c r="J37" s="13" t="s">
        <v>444</v>
      </c>
      <c r="K37" s="2" t="s">
        <v>572</v>
      </c>
      <c r="L37" s="13" t="s">
        <v>524</v>
      </c>
      <c r="M37" s="13" t="s">
        <v>1071</v>
      </c>
      <c r="N37" s="2" t="s">
        <v>1296</v>
      </c>
      <c r="O37" s="10">
        <v>1</v>
      </c>
      <c r="P37" s="10"/>
      <c r="Q37" s="10"/>
      <c r="R37" s="20">
        <v>29</v>
      </c>
      <c r="S37" s="20">
        <v>8</v>
      </c>
      <c r="T37" s="20">
        <v>0</v>
      </c>
      <c r="U37" s="48">
        <v>29.4</v>
      </c>
      <c r="V37" s="48">
        <v>29.4</v>
      </c>
      <c r="X37" s="24">
        <v>2.4499999999999997</v>
      </c>
      <c r="Y37">
        <v>29</v>
      </c>
      <c r="Z37">
        <v>8</v>
      </c>
      <c r="AA37">
        <v>0</v>
      </c>
      <c r="AB37" s="48">
        <v>29.4</v>
      </c>
      <c r="AJ37" s="6">
        <v>2.4499999999999997</v>
      </c>
      <c r="BA37" s="6">
        <v>2.4499999999999997</v>
      </c>
      <c r="BC37" s="37"/>
      <c r="BD37" s="37"/>
      <c r="BE37" s="37"/>
      <c r="BG37" s="48">
        <v>2.4499999999999997</v>
      </c>
      <c r="BH37" s="39"/>
      <c r="BI37" s="39"/>
      <c r="BJ37" s="22"/>
      <c r="BK37" s="37"/>
      <c r="BN37" s="37">
        <f>BO37*O37</f>
        <v>29.4</v>
      </c>
      <c r="BO37" s="48">
        <v>29.4</v>
      </c>
      <c r="BZ37">
        <v>1361</v>
      </c>
      <c r="CA37" s="2" t="s">
        <v>572</v>
      </c>
    </row>
    <row r="38" spans="1:80" ht="12.75">
      <c r="A38" s="14">
        <v>1361</v>
      </c>
      <c r="B38" s="13" t="s">
        <v>1168</v>
      </c>
      <c r="C38" s="13" t="s">
        <v>1355</v>
      </c>
      <c r="D38" s="13" t="s">
        <v>141</v>
      </c>
      <c r="E38" s="13" t="s">
        <v>167</v>
      </c>
      <c r="F38" s="2" t="s">
        <v>263</v>
      </c>
      <c r="G38" s="2">
        <v>2</v>
      </c>
      <c r="H38" s="2" t="s">
        <v>557</v>
      </c>
      <c r="I38" s="2" t="s">
        <v>1255</v>
      </c>
      <c r="J38" s="13" t="s">
        <v>444</v>
      </c>
      <c r="K38" s="2" t="s">
        <v>1243</v>
      </c>
      <c r="L38" s="13" t="s">
        <v>526</v>
      </c>
      <c r="M38" s="13" t="s">
        <v>1237</v>
      </c>
      <c r="N38" s="2" t="s">
        <v>1484</v>
      </c>
      <c r="O38" s="10">
        <v>2</v>
      </c>
      <c r="P38" s="10">
        <v>5</v>
      </c>
      <c r="Q38" s="10"/>
      <c r="R38" s="20">
        <v>97</v>
      </c>
      <c r="S38" s="20">
        <v>4</v>
      </c>
      <c r="T38" s="20">
        <v>0</v>
      </c>
      <c r="U38" s="48">
        <v>97.2</v>
      </c>
      <c r="V38" s="48">
        <v>45.6</v>
      </c>
      <c r="W38" s="24">
        <v>24</v>
      </c>
      <c r="X38" s="24">
        <v>3.8</v>
      </c>
      <c r="Y38">
        <v>45</v>
      </c>
      <c r="Z38">
        <v>12</v>
      </c>
      <c r="AA38">
        <v>0</v>
      </c>
      <c r="AB38" s="48">
        <v>45.6</v>
      </c>
      <c r="AJ38" s="6">
        <v>3.8</v>
      </c>
      <c r="AK38" s="38">
        <v>2</v>
      </c>
      <c r="BC38" s="37"/>
      <c r="BD38" s="37"/>
      <c r="BE38" s="37"/>
      <c r="BG38" s="48">
        <v>3.8</v>
      </c>
      <c r="BH38" s="39"/>
      <c r="BI38" s="39"/>
      <c r="BJ38" s="22"/>
      <c r="BK38" s="37"/>
      <c r="BN38" s="37">
        <f>BO38*O38</f>
        <v>91.2</v>
      </c>
      <c r="BO38" s="48">
        <v>45.6</v>
      </c>
      <c r="BZ38">
        <v>1361</v>
      </c>
      <c r="CA38" s="2" t="s">
        <v>1243</v>
      </c>
      <c r="CB38" t="s">
        <v>1149</v>
      </c>
    </row>
    <row r="39" spans="1:79" ht="12.75">
      <c r="A39" s="14">
        <v>1361</v>
      </c>
      <c r="B39" s="13" t="s">
        <v>1168</v>
      </c>
      <c r="C39" s="13" t="s">
        <v>1355</v>
      </c>
      <c r="D39" s="13" t="s">
        <v>141</v>
      </c>
      <c r="E39" s="13" t="s">
        <v>167</v>
      </c>
      <c r="F39" s="2" t="s">
        <v>265</v>
      </c>
      <c r="G39" s="2">
        <v>2</v>
      </c>
      <c r="H39" s="2" t="s">
        <v>557</v>
      </c>
      <c r="I39" s="2" t="s">
        <v>802</v>
      </c>
      <c r="J39" s="13" t="s">
        <v>444</v>
      </c>
      <c r="K39" s="2" t="s">
        <v>806</v>
      </c>
      <c r="L39" s="13" t="s">
        <v>524</v>
      </c>
      <c r="M39" s="13" t="s">
        <v>1071</v>
      </c>
      <c r="N39" t="s">
        <v>682</v>
      </c>
      <c r="O39" s="10"/>
      <c r="P39" s="10">
        <v>24</v>
      </c>
      <c r="Q39" s="10"/>
      <c r="R39" s="20">
        <v>33</v>
      </c>
      <c r="S39" s="20">
        <v>12</v>
      </c>
      <c r="T39" s="20">
        <v>0</v>
      </c>
      <c r="U39" s="48">
        <v>33.6</v>
      </c>
      <c r="V39" s="48"/>
      <c r="W39" s="24">
        <v>28</v>
      </c>
      <c r="AJ39" s="6"/>
      <c r="AK39" s="38">
        <v>2.3333333333333335</v>
      </c>
      <c r="BC39" s="37"/>
      <c r="BD39" s="37"/>
      <c r="BE39" s="37"/>
      <c r="BG39" s="48">
        <v>0</v>
      </c>
      <c r="BH39" s="39"/>
      <c r="BI39" s="39"/>
      <c r="BJ39" s="22"/>
      <c r="BK39" s="37"/>
      <c r="BZ39">
        <v>1361</v>
      </c>
      <c r="CA39" s="2" t="s">
        <v>806</v>
      </c>
    </row>
    <row r="40" spans="1:79" ht="12.75">
      <c r="A40" s="14"/>
      <c r="B40" s="13"/>
      <c r="C40" s="13"/>
      <c r="D40" s="13"/>
      <c r="E40" s="13"/>
      <c r="F40" s="2"/>
      <c r="G40" s="2"/>
      <c r="H40" s="2"/>
      <c r="I40" s="2"/>
      <c r="J40" s="13"/>
      <c r="K40" s="2"/>
      <c r="L40" s="13"/>
      <c r="M40" s="13"/>
      <c r="N40" s="2"/>
      <c r="O40" s="10"/>
      <c r="P40" s="10"/>
      <c r="Q40" s="10"/>
      <c r="R40" s="20"/>
      <c r="S40" s="20"/>
      <c r="T40" s="20"/>
      <c r="U40" s="48"/>
      <c r="V40" s="48"/>
      <c r="W40" s="24"/>
      <c r="X40" s="24"/>
      <c r="AB40" s="48"/>
      <c r="AJ40" s="7"/>
      <c r="AK40" s="24"/>
      <c r="AX40" s="7"/>
      <c r="BJ40" s="22"/>
      <c r="BZ40" s="15"/>
      <c r="CA40" s="2"/>
    </row>
    <row r="41" spans="1:80" ht="12.75">
      <c r="A41" s="14">
        <v>1361</v>
      </c>
      <c r="B41" s="13" t="s">
        <v>2</v>
      </c>
      <c r="C41" s="13" t="s">
        <v>1355</v>
      </c>
      <c r="D41" s="13" t="s">
        <v>141</v>
      </c>
      <c r="E41" s="13" t="s">
        <v>169</v>
      </c>
      <c r="F41" s="2" t="s">
        <v>276</v>
      </c>
      <c r="G41" s="2">
        <v>1</v>
      </c>
      <c r="H41" s="2" t="s">
        <v>557</v>
      </c>
      <c r="I41" s="2" t="s">
        <v>1324</v>
      </c>
      <c r="J41" s="13" t="s">
        <v>444</v>
      </c>
      <c r="K41" s="2" t="s">
        <v>576</v>
      </c>
      <c r="L41" s="13" t="s">
        <v>524</v>
      </c>
      <c r="M41" s="13" t="s">
        <v>1280</v>
      </c>
      <c r="N41" s="2" t="s">
        <v>1383</v>
      </c>
      <c r="O41" s="10">
        <v>4</v>
      </c>
      <c r="P41" s="10"/>
      <c r="Q41" s="10"/>
      <c r="R41" s="20">
        <v>128</v>
      </c>
      <c r="S41" s="20">
        <v>4</v>
      </c>
      <c r="T41" s="20">
        <v>0</v>
      </c>
      <c r="U41" s="48">
        <v>128.2</v>
      </c>
      <c r="V41" s="48">
        <v>32.05</v>
      </c>
      <c r="W41" s="24"/>
      <c r="X41" s="24">
        <v>2.670833333333333</v>
      </c>
      <c r="Y41">
        <v>32</v>
      </c>
      <c r="Z41">
        <v>1</v>
      </c>
      <c r="AA41">
        <v>0</v>
      </c>
      <c r="AB41" s="48">
        <v>32.05</v>
      </c>
      <c r="AJ41" s="6">
        <v>2.670833333333333</v>
      </c>
      <c r="AZ41" s="6">
        <v>2.670833333333333</v>
      </c>
      <c r="BC41" s="37"/>
      <c r="BD41" s="37"/>
      <c r="BE41" s="37"/>
      <c r="BF41" s="37"/>
      <c r="BG41" s="48">
        <v>2.670833333333333</v>
      </c>
      <c r="BH41" s="39"/>
      <c r="BI41" s="39"/>
      <c r="BJ41" s="22"/>
      <c r="BK41" s="37"/>
      <c r="BN41" s="37">
        <f>BO41*O41</f>
        <v>128.2</v>
      </c>
      <c r="BO41" s="48">
        <v>32.05</v>
      </c>
      <c r="BZ41">
        <v>1361</v>
      </c>
      <c r="CA41" s="2" t="s">
        <v>576</v>
      </c>
      <c r="CB41" t="s">
        <v>1146</v>
      </c>
    </row>
    <row r="42" spans="1:79" ht="12.75">
      <c r="A42" s="14">
        <v>1361</v>
      </c>
      <c r="B42" s="13" t="s">
        <v>2</v>
      </c>
      <c r="C42" s="13" t="s">
        <v>1355</v>
      </c>
      <c r="D42" s="13" t="s">
        <v>141</v>
      </c>
      <c r="E42" s="13" t="s">
        <v>169</v>
      </c>
      <c r="F42" s="2" t="s">
        <v>277</v>
      </c>
      <c r="G42" s="2">
        <v>1</v>
      </c>
      <c r="H42" s="2" t="s">
        <v>557</v>
      </c>
      <c r="I42" s="2" t="s">
        <v>807</v>
      </c>
      <c r="J42" s="13" t="s">
        <v>444</v>
      </c>
      <c r="K42" s="2" t="s">
        <v>806</v>
      </c>
      <c r="L42" s="13" t="s">
        <v>524</v>
      </c>
      <c r="M42" s="13" t="s">
        <v>1071</v>
      </c>
      <c r="N42" s="2" t="s">
        <v>1383</v>
      </c>
      <c r="O42" s="10"/>
      <c r="P42" s="10">
        <v>11</v>
      </c>
      <c r="Q42" s="10"/>
      <c r="R42" s="20">
        <v>9</v>
      </c>
      <c r="S42" s="20">
        <v>12</v>
      </c>
      <c r="T42" s="20">
        <v>0</v>
      </c>
      <c r="U42" s="48">
        <v>9.6</v>
      </c>
      <c r="V42" s="48"/>
      <c r="W42" s="24">
        <v>17.454545454545453</v>
      </c>
      <c r="X42" s="24"/>
      <c r="AK42" s="38">
        <v>1.4545454545454544</v>
      </c>
      <c r="BC42" s="37"/>
      <c r="BD42" s="37"/>
      <c r="BE42" s="37"/>
      <c r="BF42" s="37"/>
      <c r="BJ42" s="22"/>
      <c r="BK42" s="37"/>
      <c r="BZ42">
        <v>1361</v>
      </c>
      <c r="CA42" s="2" t="s">
        <v>806</v>
      </c>
    </row>
    <row r="43" spans="1:79" ht="12.75">
      <c r="A43" s="14">
        <v>1361</v>
      </c>
      <c r="B43" s="13" t="s">
        <v>2</v>
      </c>
      <c r="C43" s="13" t="s">
        <v>1355</v>
      </c>
      <c r="D43" s="13" t="s">
        <v>141</v>
      </c>
      <c r="E43" s="13" t="s">
        <v>169</v>
      </c>
      <c r="F43" s="2" t="s">
        <v>280</v>
      </c>
      <c r="G43" s="2">
        <v>1</v>
      </c>
      <c r="H43" s="2" t="s">
        <v>557</v>
      </c>
      <c r="I43" s="2" t="s">
        <v>628</v>
      </c>
      <c r="J43" s="13" t="s">
        <v>444</v>
      </c>
      <c r="K43" s="2" t="s">
        <v>572</v>
      </c>
      <c r="L43" s="13" t="s">
        <v>524</v>
      </c>
      <c r="M43" s="13" t="s">
        <v>1071</v>
      </c>
      <c r="N43" s="2" t="s">
        <v>1383</v>
      </c>
      <c r="O43" s="10">
        <v>4</v>
      </c>
      <c r="P43" s="10"/>
      <c r="Q43" s="10"/>
      <c r="R43" s="20">
        <v>114</v>
      </c>
      <c r="S43" s="20">
        <v>0</v>
      </c>
      <c r="T43" s="20">
        <v>0</v>
      </c>
      <c r="U43" s="48">
        <v>114</v>
      </c>
      <c r="V43" s="48">
        <v>28.5</v>
      </c>
      <c r="X43" s="24">
        <v>2.375</v>
      </c>
      <c r="Y43">
        <v>28</v>
      </c>
      <c r="Z43">
        <v>10</v>
      </c>
      <c r="AA43">
        <v>0</v>
      </c>
      <c r="AB43" s="48">
        <v>28.5</v>
      </c>
      <c r="AJ43" s="6">
        <v>2.375</v>
      </c>
      <c r="AZ43" s="6">
        <v>2.375</v>
      </c>
      <c r="BC43" s="37"/>
      <c r="BD43" s="37"/>
      <c r="BE43" s="37"/>
      <c r="BF43" s="37"/>
      <c r="BG43" s="48">
        <v>2.375</v>
      </c>
      <c r="BH43" s="39"/>
      <c r="BI43" s="39"/>
      <c r="BJ43" s="22"/>
      <c r="BK43" s="37"/>
      <c r="BN43" s="37">
        <f>BO43*O43</f>
        <v>114</v>
      </c>
      <c r="BO43" s="48">
        <v>28.5</v>
      </c>
      <c r="BZ43">
        <v>1361</v>
      </c>
      <c r="CA43" s="2" t="s">
        <v>572</v>
      </c>
    </row>
    <row r="44" ht="12.75">
      <c r="AJ44" s="6"/>
    </row>
    <row r="45" spans="1:79" ht="12.75">
      <c r="A45" s="14">
        <v>1362</v>
      </c>
      <c r="B45" s="13" t="s">
        <v>1081</v>
      </c>
      <c r="C45" s="13" t="s">
        <v>1355</v>
      </c>
      <c r="D45" s="13" t="s">
        <v>142</v>
      </c>
      <c r="E45" s="13" t="s">
        <v>159</v>
      </c>
      <c r="F45" s="2" t="s">
        <v>304</v>
      </c>
      <c r="G45" s="2">
        <v>1</v>
      </c>
      <c r="H45" s="2" t="s">
        <v>557</v>
      </c>
      <c r="I45" s="2" t="s">
        <v>505</v>
      </c>
      <c r="J45" s="13" t="s">
        <v>444</v>
      </c>
      <c r="K45" s="2" t="s">
        <v>511</v>
      </c>
      <c r="L45" s="13" t="s">
        <v>526</v>
      </c>
      <c r="M45" s="13" t="s">
        <v>470</v>
      </c>
      <c r="N45" s="2" t="s">
        <v>1179</v>
      </c>
      <c r="O45" s="10">
        <v>2</v>
      </c>
      <c r="P45" s="10"/>
      <c r="Q45" s="10"/>
      <c r="R45" s="20">
        <v>90</v>
      </c>
      <c r="S45" s="20">
        <v>0</v>
      </c>
      <c r="T45" s="20">
        <v>0</v>
      </c>
      <c r="U45" s="48">
        <v>90</v>
      </c>
      <c r="V45" s="48">
        <v>45</v>
      </c>
      <c r="W45" s="24"/>
      <c r="X45" s="24">
        <v>3.75</v>
      </c>
      <c r="Y45">
        <v>45</v>
      </c>
      <c r="Z45">
        <v>0</v>
      </c>
      <c r="AA45">
        <v>0</v>
      </c>
      <c r="AB45" s="48">
        <v>45</v>
      </c>
      <c r="AJ45" s="6">
        <v>3.75</v>
      </c>
      <c r="AK45" s="38"/>
      <c r="AV45" s="6">
        <v>3.75</v>
      </c>
      <c r="BC45" s="37"/>
      <c r="BD45" s="37"/>
      <c r="BE45" s="37"/>
      <c r="BF45" s="37"/>
      <c r="BG45" s="48">
        <v>3.75</v>
      </c>
      <c r="BK45" s="37"/>
      <c r="BL45" s="37"/>
      <c r="BN45" s="37">
        <f>BO45*O45</f>
        <v>90</v>
      </c>
      <c r="BO45" s="48">
        <v>45</v>
      </c>
      <c r="BZ45">
        <v>1362</v>
      </c>
      <c r="CA45" s="2" t="s">
        <v>511</v>
      </c>
    </row>
    <row r="46" ht="12.75">
      <c r="BN46" s="37"/>
    </row>
    <row r="47" spans="1:79" ht="12.75">
      <c r="A47" s="14">
        <v>1362</v>
      </c>
      <c r="B47" s="13" t="s">
        <v>1081</v>
      </c>
      <c r="C47" s="13" t="s">
        <v>1355</v>
      </c>
      <c r="D47" s="13" t="s">
        <v>142</v>
      </c>
      <c r="E47" s="13" t="s">
        <v>159</v>
      </c>
      <c r="F47" s="2" t="s">
        <v>289</v>
      </c>
      <c r="G47" s="2">
        <v>2</v>
      </c>
      <c r="H47" s="2" t="s">
        <v>557</v>
      </c>
      <c r="I47" s="2" t="s">
        <v>448</v>
      </c>
      <c r="J47" s="13" t="s">
        <v>444</v>
      </c>
      <c r="K47" s="2" t="s">
        <v>565</v>
      </c>
      <c r="L47" s="13" t="s">
        <v>526</v>
      </c>
      <c r="M47" s="13" t="s">
        <v>2</v>
      </c>
      <c r="N47" s="2" t="s">
        <v>1394</v>
      </c>
      <c r="O47" s="10">
        <v>28</v>
      </c>
      <c r="P47" s="10"/>
      <c r="Q47" s="10"/>
      <c r="R47" s="20">
        <v>840</v>
      </c>
      <c r="S47" s="20">
        <v>0</v>
      </c>
      <c r="T47" s="20">
        <v>0</v>
      </c>
      <c r="U47" s="48">
        <v>840</v>
      </c>
      <c r="V47" s="48">
        <v>30</v>
      </c>
      <c r="X47" s="24">
        <v>2.5</v>
      </c>
      <c r="Y47">
        <v>30</v>
      </c>
      <c r="Z47">
        <v>0</v>
      </c>
      <c r="AA47">
        <v>0</v>
      </c>
      <c r="AB47" s="48">
        <v>30</v>
      </c>
      <c r="AG47">
        <v>2</v>
      </c>
      <c r="AH47">
        <v>10</v>
      </c>
      <c r="AI47">
        <v>0</v>
      </c>
      <c r="AJ47" s="6">
        <v>2.5</v>
      </c>
      <c r="AY47" s="6">
        <v>2.5</v>
      </c>
      <c r="BC47" s="37"/>
      <c r="BD47" s="37"/>
      <c r="BE47" s="37"/>
      <c r="BG47" s="48">
        <v>2.5</v>
      </c>
      <c r="BK47" s="37"/>
      <c r="BN47" s="37">
        <f>BO47*O47</f>
        <v>840</v>
      </c>
      <c r="BO47" s="48">
        <v>30</v>
      </c>
      <c r="BZ47">
        <v>1362</v>
      </c>
      <c r="CA47" s="2" t="s">
        <v>565</v>
      </c>
    </row>
    <row r="48" spans="36:66" ht="12.75">
      <c r="AJ48" s="6"/>
      <c r="BN48" s="37"/>
    </row>
    <row r="49" spans="1:80" ht="12.75">
      <c r="A49" s="14">
        <v>1362</v>
      </c>
      <c r="B49" s="13" t="s">
        <v>1081</v>
      </c>
      <c r="C49" s="13" t="s">
        <v>1355</v>
      </c>
      <c r="D49" s="13" t="s">
        <v>142</v>
      </c>
      <c r="E49" s="13" t="s">
        <v>159</v>
      </c>
      <c r="F49" s="2" t="s">
        <v>290</v>
      </c>
      <c r="G49" s="2">
        <v>3</v>
      </c>
      <c r="H49" s="2" t="s">
        <v>557</v>
      </c>
      <c r="I49" s="2" t="s">
        <v>540</v>
      </c>
      <c r="J49" s="13" t="s">
        <v>444</v>
      </c>
      <c r="K49" s="2" t="s">
        <v>565</v>
      </c>
      <c r="L49" s="13" t="s">
        <v>526</v>
      </c>
      <c r="M49" s="13" t="s">
        <v>2</v>
      </c>
      <c r="N49" s="2" t="s">
        <v>1385</v>
      </c>
      <c r="O49" s="10">
        <v>4</v>
      </c>
      <c r="P49" s="10"/>
      <c r="Q49" s="10"/>
      <c r="R49" s="20">
        <v>128</v>
      </c>
      <c r="S49" s="20">
        <v>4</v>
      </c>
      <c r="T49" s="20">
        <v>0</v>
      </c>
      <c r="U49" s="48">
        <v>128.2</v>
      </c>
      <c r="V49" s="48">
        <v>32.05</v>
      </c>
      <c r="X49" s="24">
        <v>2.670833333333333</v>
      </c>
      <c r="Y49">
        <v>32</v>
      </c>
      <c r="Z49">
        <v>1</v>
      </c>
      <c r="AA49">
        <v>0</v>
      </c>
      <c r="AB49" s="48">
        <v>32.05</v>
      </c>
      <c r="AJ49" s="6">
        <v>2.670833333333333</v>
      </c>
      <c r="AZ49" s="6">
        <v>2.670833333333333</v>
      </c>
      <c r="BC49" s="37"/>
      <c r="BD49" s="37"/>
      <c r="BE49" s="37"/>
      <c r="BF49" s="37"/>
      <c r="BG49" s="48">
        <v>2.670833333333333</v>
      </c>
      <c r="BH49" s="39"/>
      <c r="BI49" s="39"/>
      <c r="BJ49" s="22"/>
      <c r="BK49" s="37"/>
      <c r="BL49" s="37"/>
      <c r="BM49" s="39"/>
      <c r="BN49" s="37">
        <f>BO49*O49</f>
        <v>128.2</v>
      </c>
      <c r="BO49" s="48">
        <v>32.05</v>
      </c>
      <c r="BZ49">
        <v>1362</v>
      </c>
      <c r="CA49" s="2" t="s">
        <v>565</v>
      </c>
      <c r="CB49" t="s">
        <v>13</v>
      </c>
    </row>
    <row r="50" spans="1:79" ht="12.75">
      <c r="A50" s="14">
        <v>1362</v>
      </c>
      <c r="B50" s="13" t="s">
        <v>1081</v>
      </c>
      <c r="C50" s="13" t="s">
        <v>1355</v>
      </c>
      <c r="D50" s="13" t="s">
        <v>142</v>
      </c>
      <c r="E50" s="13" t="s">
        <v>159</v>
      </c>
      <c r="F50" s="2" t="s">
        <v>291</v>
      </c>
      <c r="G50" s="2">
        <v>3</v>
      </c>
      <c r="H50" s="2" t="s">
        <v>557</v>
      </c>
      <c r="I50" s="2" t="s">
        <v>602</v>
      </c>
      <c r="J50" s="13" t="s">
        <v>444</v>
      </c>
      <c r="K50" s="2" t="s">
        <v>565</v>
      </c>
      <c r="L50" s="13" t="s">
        <v>526</v>
      </c>
      <c r="M50" s="13" t="s">
        <v>2</v>
      </c>
      <c r="N50" s="2" t="s">
        <v>1385</v>
      </c>
      <c r="O50" s="10">
        <v>1</v>
      </c>
      <c r="P50" s="10"/>
      <c r="Q50" s="10"/>
      <c r="R50" s="20">
        <v>31</v>
      </c>
      <c r="S50" s="20">
        <v>16</v>
      </c>
      <c r="T50" s="20">
        <v>0</v>
      </c>
      <c r="U50" s="48">
        <v>31.8</v>
      </c>
      <c r="V50" s="48">
        <v>31.8</v>
      </c>
      <c r="X50" s="24">
        <v>2.65</v>
      </c>
      <c r="Y50">
        <v>31</v>
      </c>
      <c r="Z50">
        <v>16</v>
      </c>
      <c r="AA50">
        <v>0</v>
      </c>
      <c r="AB50" s="48">
        <v>31.8</v>
      </c>
      <c r="AJ50" s="6">
        <v>2.65</v>
      </c>
      <c r="AZ50" s="6">
        <v>2.65</v>
      </c>
      <c r="BC50" s="37"/>
      <c r="BD50" s="37"/>
      <c r="BE50" s="37"/>
      <c r="BF50" s="37"/>
      <c r="BG50" s="48">
        <v>2.65</v>
      </c>
      <c r="BH50" s="39"/>
      <c r="BI50" s="39"/>
      <c r="BJ50" s="22"/>
      <c r="BK50" s="37"/>
      <c r="BL50" s="37"/>
      <c r="BM50" s="39"/>
      <c r="BN50" s="37">
        <f>BO50*O50</f>
        <v>31.799999999999997</v>
      </c>
      <c r="BO50" s="48">
        <v>31.799999999999997</v>
      </c>
      <c r="BZ50">
        <v>1362</v>
      </c>
      <c r="CA50" s="2" t="s">
        <v>565</v>
      </c>
    </row>
    <row r="51" spans="1:79" ht="12.75">
      <c r="A51" s="14"/>
      <c r="B51" s="13"/>
      <c r="C51" s="13"/>
      <c r="D51" s="13"/>
      <c r="E51" s="13"/>
      <c r="F51" s="2"/>
      <c r="G51" s="2"/>
      <c r="H51" s="2"/>
      <c r="I51" s="2"/>
      <c r="J51" s="13"/>
      <c r="K51" s="2"/>
      <c r="L51" s="13"/>
      <c r="M51" s="13"/>
      <c r="N51" s="2"/>
      <c r="O51" s="10"/>
      <c r="P51" s="10"/>
      <c r="Q51" s="10"/>
      <c r="R51" s="20"/>
      <c r="S51" s="20"/>
      <c r="T51" s="20"/>
      <c r="U51" s="48"/>
      <c r="V51" s="48"/>
      <c r="W51" s="24"/>
      <c r="X51" s="24"/>
      <c r="AB51" s="48"/>
      <c r="AJ51" s="7"/>
      <c r="AZ51" s="7"/>
      <c r="BJ51" s="22"/>
      <c r="BZ51" s="15"/>
      <c r="CA51" s="2"/>
    </row>
    <row r="52" spans="1:79" ht="12.75">
      <c r="A52" s="14">
        <v>1362</v>
      </c>
      <c r="B52" s="13" t="s">
        <v>1081</v>
      </c>
      <c r="C52" s="13" t="s">
        <v>1355</v>
      </c>
      <c r="D52" s="13" t="s">
        <v>142</v>
      </c>
      <c r="E52" s="13" t="s">
        <v>159</v>
      </c>
      <c r="F52" s="2" t="s">
        <v>299</v>
      </c>
      <c r="G52" s="2">
        <v>4</v>
      </c>
      <c r="H52" s="2" t="s">
        <v>557</v>
      </c>
      <c r="I52" s="2" t="s">
        <v>979</v>
      </c>
      <c r="J52" s="13" t="s">
        <v>444</v>
      </c>
      <c r="K52" s="2" t="s">
        <v>570</v>
      </c>
      <c r="L52" s="13" t="s">
        <v>524</v>
      </c>
      <c r="M52" s="13" t="s">
        <v>877</v>
      </c>
      <c r="N52" s="2" t="s">
        <v>1385</v>
      </c>
      <c r="O52" s="10">
        <v>5</v>
      </c>
      <c r="P52" s="10"/>
      <c r="Q52" s="10"/>
      <c r="R52" s="20">
        <v>150</v>
      </c>
      <c r="S52" s="20">
        <v>0</v>
      </c>
      <c r="T52" s="20">
        <v>0</v>
      </c>
      <c r="U52" s="48">
        <v>150</v>
      </c>
      <c r="V52" s="48">
        <v>30</v>
      </c>
      <c r="X52" s="24">
        <v>2.5</v>
      </c>
      <c r="Y52">
        <v>30</v>
      </c>
      <c r="Z52">
        <v>0</v>
      </c>
      <c r="AA52">
        <v>0</v>
      </c>
      <c r="AB52" s="48">
        <v>30</v>
      </c>
      <c r="AJ52" s="6">
        <v>2.5</v>
      </c>
      <c r="AK52" s="38"/>
      <c r="AZ52" s="6">
        <v>2.5</v>
      </c>
      <c r="BC52" s="37"/>
      <c r="BD52" s="37"/>
      <c r="BE52" s="37"/>
      <c r="BF52" s="37"/>
      <c r="BG52" s="48">
        <v>2.5</v>
      </c>
      <c r="BH52" s="39"/>
      <c r="BI52" s="39"/>
      <c r="BJ52" s="22"/>
      <c r="BK52" s="37"/>
      <c r="BL52" s="37"/>
      <c r="BM52" s="39"/>
      <c r="BN52" s="37">
        <f>BO52*O52</f>
        <v>150</v>
      </c>
      <c r="BO52" s="48">
        <v>30</v>
      </c>
      <c r="BZ52">
        <v>1362</v>
      </c>
      <c r="CA52" s="2" t="s">
        <v>570</v>
      </c>
    </row>
    <row r="53" spans="1:79" ht="12.75">
      <c r="A53" s="14">
        <v>1362</v>
      </c>
      <c r="B53" s="13" t="s">
        <v>1081</v>
      </c>
      <c r="C53" s="13" t="s">
        <v>1355</v>
      </c>
      <c r="D53" s="13" t="s">
        <v>142</v>
      </c>
      <c r="E53" s="13" t="s">
        <v>159</v>
      </c>
      <c r="F53" s="2" t="s">
        <v>300</v>
      </c>
      <c r="G53" s="2">
        <v>4</v>
      </c>
      <c r="H53" s="2" t="s">
        <v>557</v>
      </c>
      <c r="I53" s="2" t="s">
        <v>822</v>
      </c>
      <c r="J53" s="13" t="s">
        <v>444</v>
      </c>
      <c r="K53" s="2" t="s">
        <v>805</v>
      </c>
      <c r="L53" s="13" t="s">
        <v>526</v>
      </c>
      <c r="M53" s="13" t="s">
        <v>1666</v>
      </c>
      <c r="N53" s="2" t="s">
        <v>2</v>
      </c>
      <c r="O53" s="10"/>
      <c r="P53" s="10">
        <v>14</v>
      </c>
      <c r="Q53" s="10"/>
      <c r="R53" s="20">
        <v>11</v>
      </c>
      <c r="S53" s="20">
        <v>18</v>
      </c>
      <c r="T53" s="20">
        <v>0</v>
      </c>
      <c r="U53" s="48">
        <v>11.9</v>
      </c>
      <c r="W53" s="24">
        <v>17</v>
      </c>
      <c r="X53" s="24"/>
      <c r="AB53" s="48"/>
      <c r="AJ53" s="6"/>
      <c r="AK53" s="38">
        <v>1.4166666666666667</v>
      </c>
      <c r="BC53" s="37"/>
      <c r="BD53" s="37"/>
      <c r="BE53" s="37"/>
      <c r="BF53" s="37"/>
      <c r="BG53" s="48"/>
      <c r="BH53" s="39"/>
      <c r="BI53" s="39"/>
      <c r="BJ53" s="22"/>
      <c r="BK53" s="37"/>
      <c r="BL53" s="37"/>
      <c r="BM53" s="39"/>
      <c r="BN53" s="37"/>
      <c r="BO53" s="48"/>
      <c r="BZ53">
        <v>1362</v>
      </c>
      <c r="CA53" s="2" t="s">
        <v>805</v>
      </c>
    </row>
    <row r="55" spans="1:79" ht="12.75">
      <c r="A55" s="14">
        <v>1362</v>
      </c>
      <c r="B55" s="13" t="s">
        <v>1168</v>
      </c>
      <c r="C55" s="13" t="s">
        <v>1356</v>
      </c>
      <c r="D55" s="13" t="s">
        <v>142</v>
      </c>
      <c r="E55" s="13" t="s">
        <v>161</v>
      </c>
      <c r="F55" s="2" t="s">
        <v>308</v>
      </c>
      <c r="G55" s="2">
        <v>1</v>
      </c>
      <c r="H55" s="2" t="s">
        <v>557</v>
      </c>
      <c r="I55" s="2" t="s">
        <v>601</v>
      </c>
      <c r="J55" s="13" t="s">
        <v>444</v>
      </c>
      <c r="K55" s="2" t="s">
        <v>572</v>
      </c>
      <c r="L55" s="13" t="s">
        <v>524</v>
      </c>
      <c r="M55" s="13" t="s">
        <v>1071</v>
      </c>
      <c r="N55" s="2" t="s">
        <v>1593</v>
      </c>
      <c r="O55" s="10">
        <v>1</v>
      </c>
      <c r="P55" s="10"/>
      <c r="Q55" s="10"/>
      <c r="R55" s="20">
        <v>48</v>
      </c>
      <c r="S55" s="20">
        <v>0</v>
      </c>
      <c r="T55" s="20">
        <v>0</v>
      </c>
      <c r="U55" s="48">
        <v>48</v>
      </c>
      <c r="V55" s="48">
        <v>48</v>
      </c>
      <c r="X55" s="24">
        <v>4</v>
      </c>
      <c r="Y55">
        <v>48</v>
      </c>
      <c r="Z55">
        <v>0</v>
      </c>
      <c r="AA55">
        <v>0</v>
      </c>
      <c r="AB55" s="48">
        <v>48</v>
      </c>
      <c r="AF55" s="24">
        <v>4</v>
      </c>
      <c r="AG55">
        <v>4</v>
      </c>
      <c r="AH55">
        <v>0</v>
      </c>
      <c r="AI55">
        <v>0</v>
      </c>
      <c r="AJ55" s="6">
        <v>4</v>
      </c>
      <c r="BC55" s="37"/>
      <c r="BD55" s="37"/>
      <c r="BE55" s="37"/>
      <c r="BF55" s="37"/>
      <c r="BG55" s="48">
        <v>4</v>
      </c>
      <c r="BH55" s="39"/>
      <c r="BI55" s="39"/>
      <c r="BJ55" s="22"/>
      <c r="BK55" s="37"/>
      <c r="BL55" s="37"/>
      <c r="BM55" s="39"/>
      <c r="BN55" s="37">
        <f>BO55*O55</f>
        <v>48</v>
      </c>
      <c r="BO55" s="48">
        <v>48</v>
      </c>
      <c r="BZ55">
        <v>1362</v>
      </c>
      <c r="CA55" s="2" t="s">
        <v>572</v>
      </c>
    </row>
    <row r="56" spans="1:79" ht="12.75">
      <c r="A56" s="14">
        <v>1362</v>
      </c>
      <c r="B56" s="13" t="s">
        <v>1168</v>
      </c>
      <c r="C56" s="13" t="s">
        <v>1356</v>
      </c>
      <c r="D56" s="13" t="s">
        <v>142</v>
      </c>
      <c r="E56" s="13" t="s">
        <v>161</v>
      </c>
      <c r="F56" s="2" t="s">
        <v>313</v>
      </c>
      <c r="G56" s="2">
        <v>1</v>
      </c>
      <c r="H56" s="2" t="s">
        <v>557</v>
      </c>
      <c r="I56" s="2" t="s">
        <v>448</v>
      </c>
      <c r="J56" s="13" t="s">
        <v>444</v>
      </c>
      <c r="K56" s="2" t="s">
        <v>565</v>
      </c>
      <c r="L56" s="13" t="s">
        <v>526</v>
      </c>
      <c r="M56" s="13" t="s">
        <v>2</v>
      </c>
      <c r="N56" s="2" t="s">
        <v>1593</v>
      </c>
      <c r="O56" s="10">
        <v>2</v>
      </c>
      <c r="P56" s="10"/>
      <c r="Q56" s="10"/>
      <c r="R56" s="20">
        <v>96</v>
      </c>
      <c r="S56" s="20">
        <v>0</v>
      </c>
      <c r="T56" s="20">
        <v>0</v>
      </c>
      <c r="U56" s="48">
        <v>96</v>
      </c>
      <c r="V56" s="48">
        <v>48</v>
      </c>
      <c r="X56" s="24">
        <v>4</v>
      </c>
      <c r="Y56">
        <v>48</v>
      </c>
      <c r="Z56">
        <v>0</v>
      </c>
      <c r="AA56">
        <v>0</v>
      </c>
      <c r="AB56" s="48">
        <v>48</v>
      </c>
      <c r="AF56" s="24">
        <v>8</v>
      </c>
      <c r="AJ56" s="6">
        <v>4</v>
      </c>
      <c r="BC56" s="37"/>
      <c r="BD56" s="37"/>
      <c r="BE56" s="37"/>
      <c r="BF56" s="37"/>
      <c r="BG56" s="48">
        <v>4</v>
      </c>
      <c r="BH56" s="39"/>
      <c r="BI56" s="39"/>
      <c r="BJ56" s="22"/>
      <c r="BK56" s="37"/>
      <c r="BL56" s="37"/>
      <c r="BM56" s="39"/>
      <c r="BN56" s="37">
        <f>BO56*O56</f>
        <v>96</v>
      </c>
      <c r="BO56" s="48">
        <v>48</v>
      </c>
      <c r="BZ56">
        <v>1362</v>
      </c>
      <c r="CA56" s="2" t="s">
        <v>565</v>
      </c>
    </row>
    <row r="57" spans="1:79" ht="12.75">
      <c r="A57" s="14">
        <v>1362</v>
      </c>
      <c r="B57" s="13" t="s">
        <v>1168</v>
      </c>
      <c r="C57" s="13" t="s">
        <v>1356</v>
      </c>
      <c r="D57" s="13" t="s">
        <v>142</v>
      </c>
      <c r="E57" s="13" t="s">
        <v>161</v>
      </c>
      <c r="F57" s="2" t="s">
        <v>314</v>
      </c>
      <c r="G57" s="2">
        <v>1</v>
      </c>
      <c r="H57" s="2" t="s">
        <v>557</v>
      </c>
      <c r="I57" s="2" t="s">
        <v>448</v>
      </c>
      <c r="J57" s="13" t="s">
        <v>444</v>
      </c>
      <c r="K57" s="2" t="s">
        <v>565</v>
      </c>
      <c r="L57" s="13" t="s">
        <v>526</v>
      </c>
      <c r="M57" s="13" t="s">
        <v>2</v>
      </c>
      <c r="N57" s="2" t="s">
        <v>1593</v>
      </c>
      <c r="O57" s="10">
        <v>3</v>
      </c>
      <c r="P57" s="10"/>
      <c r="Q57" s="10"/>
      <c r="R57" s="20">
        <v>151</v>
      </c>
      <c r="S57" s="20">
        <v>4</v>
      </c>
      <c r="T57" s="20">
        <v>0</v>
      </c>
      <c r="U57" s="48">
        <v>151.2</v>
      </c>
      <c r="V57" s="48">
        <v>50.4</v>
      </c>
      <c r="X57" s="24">
        <v>4.2</v>
      </c>
      <c r="Y57">
        <v>50</v>
      </c>
      <c r="Z57">
        <v>8</v>
      </c>
      <c r="AA57">
        <v>0</v>
      </c>
      <c r="AB57" s="48">
        <v>50.4</v>
      </c>
      <c r="AF57" s="24">
        <v>12.600000000000001</v>
      </c>
      <c r="AG57">
        <v>4</v>
      </c>
      <c r="AH57">
        <v>4</v>
      </c>
      <c r="AI57">
        <v>0</v>
      </c>
      <c r="AJ57" s="6">
        <v>4.2</v>
      </c>
      <c r="BC57" s="37"/>
      <c r="BD57" s="37"/>
      <c r="BE57" s="37"/>
      <c r="BF57" s="37"/>
      <c r="BG57" s="48">
        <v>4.2</v>
      </c>
      <c r="BH57" s="39"/>
      <c r="BI57" s="39"/>
      <c r="BJ57" s="22"/>
      <c r="BK57" s="37"/>
      <c r="BL57" s="37"/>
      <c r="BM57" s="39"/>
      <c r="BN57" s="37">
        <f>BO57*O57</f>
        <v>151.20000000000002</v>
      </c>
      <c r="BO57" s="48">
        <v>50.400000000000006</v>
      </c>
      <c r="BZ57">
        <v>1362</v>
      </c>
      <c r="CA57" s="2" t="s">
        <v>565</v>
      </c>
    </row>
    <row r="58" spans="1:79" ht="12.75">
      <c r="A58" s="14">
        <v>1362</v>
      </c>
      <c r="B58" s="13" t="s">
        <v>1168</v>
      </c>
      <c r="C58" s="13" t="s">
        <v>1356</v>
      </c>
      <c r="D58" s="13" t="s">
        <v>142</v>
      </c>
      <c r="E58" s="13" t="s">
        <v>161</v>
      </c>
      <c r="F58" s="2" t="s">
        <v>316</v>
      </c>
      <c r="G58" s="2">
        <v>1</v>
      </c>
      <c r="H58" s="2" t="s">
        <v>557</v>
      </c>
      <c r="I58" s="2" t="s">
        <v>448</v>
      </c>
      <c r="J58" s="13" t="s">
        <v>444</v>
      </c>
      <c r="K58" s="2" t="s">
        <v>565</v>
      </c>
      <c r="L58" s="13" t="s">
        <v>526</v>
      </c>
      <c r="M58" s="13" t="s">
        <v>2</v>
      </c>
      <c r="N58" s="2" t="s">
        <v>1179</v>
      </c>
      <c r="O58" s="10">
        <v>2</v>
      </c>
      <c r="P58" s="10"/>
      <c r="Q58" s="10"/>
      <c r="R58" s="20">
        <v>84</v>
      </c>
      <c r="S58" s="20">
        <v>0</v>
      </c>
      <c r="T58" s="20">
        <v>0</v>
      </c>
      <c r="U58" s="48">
        <v>84</v>
      </c>
      <c r="V58" s="48">
        <v>42</v>
      </c>
      <c r="X58" s="24">
        <v>3.5</v>
      </c>
      <c r="Y58">
        <v>42</v>
      </c>
      <c r="Z58">
        <v>0</v>
      </c>
      <c r="AA58">
        <v>0</v>
      </c>
      <c r="AB58" s="48">
        <v>42</v>
      </c>
      <c r="AF58" s="24">
        <v>7</v>
      </c>
      <c r="AJ58" s="6">
        <v>3.5</v>
      </c>
      <c r="AV58" s="6">
        <v>3.5</v>
      </c>
      <c r="BC58" s="37"/>
      <c r="BD58" s="37"/>
      <c r="BE58" s="37"/>
      <c r="BF58" s="37"/>
      <c r="BG58" s="48">
        <v>3.5</v>
      </c>
      <c r="BH58" s="39"/>
      <c r="BI58" s="39"/>
      <c r="BJ58" s="22"/>
      <c r="BK58" s="37"/>
      <c r="BL58" s="37"/>
      <c r="BM58" s="39"/>
      <c r="BN58" s="37">
        <f>BO58*O58</f>
        <v>84</v>
      </c>
      <c r="BO58" s="48">
        <v>42</v>
      </c>
      <c r="BZ58">
        <v>1362</v>
      </c>
      <c r="CA58" s="2" t="s">
        <v>565</v>
      </c>
    </row>
    <row r="60" spans="1:79" ht="12.75">
      <c r="A60" s="14">
        <v>1362</v>
      </c>
      <c r="B60" s="13" t="s">
        <v>1168</v>
      </c>
      <c r="C60" s="13" t="s">
        <v>1356</v>
      </c>
      <c r="D60" s="13" t="s">
        <v>142</v>
      </c>
      <c r="E60" s="13" t="s">
        <v>161</v>
      </c>
      <c r="F60" s="2" t="s">
        <v>310</v>
      </c>
      <c r="G60" s="2">
        <v>2</v>
      </c>
      <c r="H60" s="2" t="s">
        <v>557</v>
      </c>
      <c r="I60" t="s">
        <v>626</v>
      </c>
      <c r="J60" s="13" t="s">
        <v>444</v>
      </c>
      <c r="K60" s="2" t="s">
        <v>565</v>
      </c>
      <c r="L60" s="13" t="s">
        <v>526</v>
      </c>
      <c r="M60" s="13" t="s">
        <v>2</v>
      </c>
      <c r="N60" s="2" t="s">
        <v>1293</v>
      </c>
      <c r="O60" s="10">
        <v>1</v>
      </c>
      <c r="P60" s="10"/>
      <c r="Q60" s="10"/>
      <c r="R60" s="20">
        <v>30</v>
      </c>
      <c r="S60" s="20">
        <v>0</v>
      </c>
      <c r="T60" s="20">
        <v>0</v>
      </c>
      <c r="U60" s="48">
        <v>30</v>
      </c>
      <c r="V60" s="48">
        <v>30</v>
      </c>
      <c r="W60" s="24"/>
      <c r="X60" s="24">
        <v>2.5</v>
      </c>
      <c r="Y60">
        <v>30</v>
      </c>
      <c r="Z60">
        <v>0</v>
      </c>
      <c r="AA60">
        <v>0</v>
      </c>
      <c r="AB60" s="48">
        <v>30</v>
      </c>
      <c r="AF60" s="24">
        <v>2.5</v>
      </c>
      <c r="AJ60" s="6">
        <v>2.5</v>
      </c>
      <c r="AK60" s="24"/>
      <c r="BA60" s="6">
        <v>2.5</v>
      </c>
      <c r="BG60" s="48">
        <v>2.5</v>
      </c>
      <c r="BH60" s="39"/>
      <c r="BI60" s="39"/>
      <c r="BJ60" s="22"/>
      <c r="BK60" s="37"/>
      <c r="BL60" s="37"/>
      <c r="BM60" s="39"/>
      <c r="BN60" s="37">
        <f>BO60*O60</f>
        <v>30</v>
      </c>
      <c r="BO60" s="48">
        <v>30</v>
      </c>
      <c r="BZ60">
        <v>1362</v>
      </c>
      <c r="CA60" s="2" t="s">
        <v>565</v>
      </c>
    </row>
    <row r="61" ht="12.75">
      <c r="BN61" s="37"/>
    </row>
    <row r="62" spans="1:80" ht="12.75">
      <c r="A62" s="14">
        <v>1363</v>
      </c>
      <c r="B62" s="13" t="s">
        <v>2</v>
      </c>
      <c r="C62" s="13" t="s">
        <v>1356</v>
      </c>
      <c r="D62" s="13" t="s">
        <v>143</v>
      </c>
      <c r="E62" s="13" t="s">
        <v>165</v>
      </c>
      <c r="F62" s="2" t="s">
        <v>321</v>
      </c>
      <c r="G62" s="2"/>
      <c r="H62" s="2" t="s">
        <v>557</v>
      </c>
      <c r="I62" s="2" t="s">
        <v>589</v>
      </c>
      <c r="J62" s="13" t="s">
        <v>444</v>
      </c>
      <c r="K62" s="2" t="s">
        <v>560</v>
      </c>
      <c r="L62" s="13" t="s">
        <v>517</v>
      </c>
      <c r="M62" s="13" t="s">
        <v>465</v>
      </c>
      <c r="N62" s="2" t="s">
        <v>1376</v>
      </c>
      <c r="O62" s="10">
        <v>4</v>
      </c>
      <c r="P62" s="10"/>
      <c r="Q62" s="10"/>
      <c r="R62" s="20"/>
      <c r="S62" s="20"/>
      <c r="T62" s="20"/>
      <c r="U62" s="48">
        <v>134.4</v>
      </c>
      <c r="V62" s="48">
        <v>33.6</v>
      </c>
      <c r="X62" s="24">
        <v>2.8</v>
      </c>
      <c r="AB62" s="48"/>
      <c r="AF62" s="24">
        <v>11.2</v>
      </c>
      <c r="AG62">
        <v>2</v>
      </c>
      <c r="AH62">
        <v>16</v>
      </c>
      <c r="AI62">
        <v>0</v>
      </c>
      <c r="AJ62" s="6">
        <v>2.8</v>
      </c>
      <c r="AK62" s="24"/>
      <c r="AR62" s="7"/>
      <c r="AZ62" s="6">
        <v>2.8</v>
      </c>
      <c r="BG62" s="48">
        <v>2.8</v>
      </c>
      <c r="BH62" s="39"/>
      <c r="BI62" s="39"/>
      <c r="BJ62" s="22"/>
      <c r="BK62" s="37"/>
      <c r="BL62" s="37"/>
      <c r="BM62" s="39"/>
      <c r="BN62" s="37">
        <f>BO62*O62</f>
        <v>134.4</v>
      </c>
      <c r="BO62" s="48">
        <v>33.6</v>
      </c>
      <c r="BZ62">
        <v>1363</v>
      </c>
      <c r="CA62" s="2" t="s">
        <v>560</v>
      </c>
      <c r="CB62" t="s">
        <v>63</v>
      </c>
    </row>
    <row r="63" spans="1:79" ht="12.75">
      <c r="A63" s="14">
        <v>1363</v>
      </c>
      <c r="B63" s="13" t="s">
        <v>2</v>
      </c>
      <c r="C63" s="13" t="s">
        <v>1356</v>
      </c>
      <c r="D63" s="13" t="s">
        <v>143</v>
      </c>
      <c r="E63" s="13" t="s">
        <v>165</v>
      </c>
      <c r="F63" s="2" t="s">
        <v>322</v>
      </c>
      <c r="G63" s="2"/>
      <c r="H63" s="2" t="s">
        <v>557</v>
      </c>
      <c r="I63" s="2" t="s">
        <v>588</v>
      </c>
      <c r="J63" s="13" t="s">
        <v>444</v>
      </c>
      <c r="K63" s="2" t="s">
        <v>575</v>
      </c>
      <c r="L63" s="13" t="s">
        <v>517</v>
      </c>
      <c r="M63" s="13" t="s">
        <v>1278</v>
      </c>
      <c r="N63" s="2" t="s">
        <v>1376</v>
      </c>
      <c r="O63" s="10">
        <v>1</v>
      </c>
      <c r="P63" s="10"/>
      <c r="Q63" s="10"/>
      <c r="R63" s="20"/>
      <c r="S63" s="20"/>
      <c r="T63" s="20"/>
      <c r="U63" s="48">
        <v>33.6</v>
      </c>
      <c r="V63" s="48">
        <v>33.6</v>
      </c>
      <c r="X63" s="24">
        <v>2.8</v>
      </c>
      <c r="AB63" s="48"/>
      <c r="AF63" s="24">
        <v>2.8</v>
      </c>
      <c r="AG63">
        <v>2</v>
      </c>
      <c r="AH63">
        <v>16</v>
      </c>
      <c r="AI63">
        <v>0</v>
      </c>
      <c r="AJ63" s="6">
        <v>2.8</v>
      </c>
      <c r="AK63" s="24"/>
      <c r="AQ63" s="7"/>
      <c r="AZ63" s="6">
        <v>2.8</v>
      </c>
      <c r="BG63" s="48">
        <v>2.8</v>
      </c>
      <c r="BH63" s="39"/>
      <c r="BI63" s="39"/>
      <c r="BJ63" s="22"/>
      <c r="BK63" s="37"/>
      <c r="BL63" s="37"/>
      <c r="BM63" s="39"/>
      <c r="BN63" s="37">
        <f>BO63*O63</f>
        <v>33.6</v>
      </c>
      <c r="BO63" s="48">
        <v>33.6</v>
      </c>
      <c r="BZ63">
        <v>1363</v>
      </c>
      <c r="CA63" s="2" t="s">
        <v>575</v>
      </c>
    </row>
    <row r="64" spans="1:79" ht="12.75">
      <c r="A64" s="14">
        <v>1363</v>
      </c>
      <c r="B64" s="13" t="s">
        <v>2</v>
      </c>
      <c r="C64" s="13" t="s">
        <v>1356</v>
      </c>
      <c r="D64" s="13" t="s">
        <v>143</v>
      </c>
      <c r="E64" s="13" t="s">
        <v>165</v>
      </c>
      <c r="F64" s="2" t="s">
        <v>323</v>
      </c>
      <c r="G64" s="2"/>
      <c r="H64" s="2" t="s">
        <v>557</v>
      </c>
      <c r="I64" s="2" t="s">
        <v>603</v>
      </c>
      <c r="J64" s="13" t="s">
        <v>444</v>
      </c>
      <c r="K64" s="2" t="s">
        <v>575</v>
      </c>
      <c r="L64" s="13" t="s">
        <v>517</v>
      </c>
      <c r="M64" s="13" t="s">
        <v>1278</v>
      </c>
      <c r="N64" s="2" t="s">
        <v>1376</v>
      </c>
      <c r="O64" s="10">
        <v>2.5</v>
      </c>
      <c r="P64" s="10"/>
      <c r="Q64" s="10"/>
      <c r="R64" s="20">
        <v>78</v>
      </c>
      <c r="S64" s="20">
        <v>15</v>
      </c>
      <c r="T64" s="20">
        <v>0</v>
      </c>
      <c r="U64" s="48">
        <v>78.75</v>
      </c>
      <c r="V64" s="48">
        <v>31.5</v>
      </c>
      <c r="X64" s="24">
        <v>2.625</v>
      </c>
      <c r="AB64" s="48"/>
      <c r="AF64" s="24">
        <v>6.5625</v>
      </c>
      <c r="AG64">
        <v>2</v>
      </c>
      <c r="AH64">
        <v>12</v>
      </c>
      <c r="AI64">
        <v>6</v>
      </c>
      <c r="AJ64" s="6">
        <v>2.625</v>
      </c>
      <c r="AK64" s="24"/>
      <c r="AZ64" s="6">
        <v>2.625</v>
      </c>
      <c r="BG64" s="48">
        <v>2.625</v>
      </c>
      <c r="BH64" s="39"/>
      <c r="BI64" s="39"/>
      <c r="BJ64" s="22"/>
      <c r="BK64" s="37"/>
      <c r="BL64" s="37"/>
      <c r="BM64" s="39"/>
      <c r="BN64" s="37">
        <f>BO64*O64</f>
        <v>78.75</v>
      </c>
      <c r="BO64" s="48">
        <v>31.5</v>
      </c>
      <c r="BZ64">
        <v>1363</v>
      </c>
      <c r="CA64" s="2" t="s">
        <v>575</v>
      </c>
    </row>
    <row r="65" spans="1:79" ht="12.75">
      <c r="A65" s="14">
        <v>1363</v>
      </c>
      <c r="B65" s="13" t="s">
        <v>2</v>
      </c>
      <c r="C65" s="13" t="s">
        <v>1356</v>
      </c>
      <c r="D65" s="13" t="s">
        <v>143</v>
      </c>
      <c r="E65" s="13" t="s">
        <v>165</v>
      </c>
      <c r="F65" s="2" t="s">
        <v>324</v>
      </c>
      <c r="G65" s="2"/>
      <c r="H65" s="2" t="s">
        <v>557</v>
      </c>
      <c r="I65" s="2" t="s">
        <v>627</v>
      </c>
      <c r="J65" s="13" t="s">
        <v>444</v>
      </c>
      <c r="K65" s="2" t="s">
        <v>572</v>
      </c>
      <c r="L65" s="13" t="s">
        <v>524</v>
      </c>
      <c r="M65" s="13" t="s">
        <v>1071</v>
      </c>
      <c r="N65" s="2" t="s">
        <v>1376</v>
      </c>
      <c r="O65" s="10">
        <v>2.5</v>
      </c>
      <c r="P65" s="10"/>
      <c r="Q65" s="10"/>
      <c r="R65" s="20">
        <v>84</v>
      </c>
      <c r="S65" s="20">
        <v>0</v>
      </c>
      <c r="T65" s="20">
        <v>0</v>
      </c>
      <c r="U65" s="48">
        <v>84</v>
      </c>
      <c r="V65" s="48">
        <v>33.6</v>
      </c>
      <c r="X65" s="24">
        <v>2.8</v>
      </c>
      <c r="AB65" s="48"/>
      <c r="AF65" s="24">
        <v>7.000000000000001</v>
      </c>
      <c r="AG65">
        <v>2</v>
      </c>
      <c r="AH65">
        <v>16</v>
      </c>
      <c r="AI65">
        <v>0</v>
      </c>
      <c r="AJ65" s="6">
        <v>2.8</v>
      </c>
      <c r="AK65" s="24"/>
      <c r="AX65" s="7"/>
      <c r="AZ65" s="6">
        <v>2.8</v>
      </c>
      <c r="BG65" s="48">
        <v>2.8</v>
      </c>
      <c r="BH65" s="39"/>
      <c r="BI65" s="39"/>
      <c r="BJ65" s="22"/>
      <c r="BK65" s="37"/>
      <c r="BL65" s="37"/>
      <c r="BM65" s="39"/>
      <c r="BN65" s="37">
        <f>BO65*O65</f>
        <v>84</v>
      </c>
      <c r="BO65" s="48">
        <v>33.6</v>
      </c>
      <c r="BZ65">
        <v>1363</v>
      </c>
      <c r="CA65" s="2" t="s">
        <v>572</v>
      </c>
    </row>
    <row r="66" ht="12.75">
      <c r="BN66" s="37"/>
    </row>
    <row r="67" spans="1:79" ht="12.75">
      <c r="A67" s="14">
        <v>1363</v>
      </c>
      <c r="B67" s="13" t="s">
        <v>1081</v>
      </c>
      <c r="C67" s="13" t="s">
        <v>1355</v>
      </c>
      <c r="D67" s="13" t="s">
        <v>143</v>
      </c>
      <c r="E67" s="13" t="s">
        <v>165</v>
      </c>
      <c r="F67" s="2" t="s">
        <v>342</v>
      </c>
      <c r="G67" s="2">
        <v>2</v>
      </c>
      <c r="H67" s="2" t="s">
        <v>557</v>
      </c>
      <c r="I67" s="2" t="s">
        <v>591</v>
      </c>
      <c r="J67" s="13" t="s">
        <v>444</v>
      </c>
      <c r="K67" s="2" t="s">
        <v>574</v>
      </c>
      <c r="L67" s="13" t="s">
        <v>526</v>
      </c>
      <c r="M67" s="13" t="s">
        <v>1237</v>
      </c>
      <c r="N67" s="2" t="s">
        <v>1600</v>
      </c>
      <c r="O67" s="10">
        <v>3</v>
      </c>
      <c r="P67" s="10"/>
      <c r="Q67" s="10"/>
      <c r="R67" s="20">
        <v>122</v>
      </c>
      <c r="S67" s="20">
        <v>8</v>
      </c>
      <c r="T67" s="20">
        <v>0</v>
      </c>
      <c r="U67" s="48">
        <v>122.4</v>
      </c>
      <c r="V67" s="48">
        <v>40.800000000000004</v>
      </c>
      <c r="X67" s="24">
        <v>3.4000000000000004</v>
      </c>
      <c r="Y67">
        <v>40</v>
      </c>
      <c r="Z67">
        <v>16</v>
      </c>
      <c r="AA67">
        <v>0</v>
      </c>
      <c r="AB67" s="48">
        <v>40.8</v>
      </c>
      <c r="AF67" s="24">
        <v>10.200000000000001</v>
      </c>
      <c r="AG67">
        <v>3</v>
      </c>
      <c r="AH67">
        <v>8</v>
      </c>
      <c r="AI67">
        <v>0</v>
      </c>
      <c r="AJ67" s="6">
        <v>3.4000000000000004</v>
      </c>
      <c r="AP67" s="37"/>
      <c r="AS67" s="7"/>
      <c r="AZ67" s="7"/>
      <c r="BA67" s="6">
        <v>3.4000000000000004</v>
      </c>
      <c r="BG67" s="48">
        <v>3.4000000000000004</v>
      </c>
      <c r="BH67" s="39"/>
      <c r="BI67" s="39"/>
      <c r="BJ67" s="22"/>
      <c r="BK67" s="37"/>
      <c r="BL67" s="37"/>
      <c r="BM67" s="39"/>
      <c r="BN67" s="37">
        <f>BO67*O67</f>
        <v>122.4</v>
      </c>
      <c r="BO67" s="48">
        <v>40.800000000000004</v>
      </c>
      <c r="BZ67">
        <v>1363</v>
      </c>
      <c r="CA67" s="2" t="s">
        <v>574</v>
      </c>
    </row>
    <row r="68" spans="1:79" ht="12.75">
      <c r="A68" s="14">
        <v>1363</v>
      </c>
      <c r="B68" s="13" t="s">
        <v>1081</v>
      </c>
      <c r="C68" s="13" t="s">
        <v>1355</v>
      </c>
      <c r="D68" s="13" t="s">
        <v>143</v>
      </c>
      <c r="E68" s="13" t="s">
        <v>165</v>
      </c>
      <c r="F68" s="2" t="s">
        <v>326</v>
      </c>
      <c r="G68" s="2">
        <v>2</v>
      </c>
      <c r="H68" s="2" t="s">
        <v>557</v>
      </c>
      <c r="I68" s="2" t="s">
        <v>624</v>
      </c>
      <c r="J68" s="13" t="s">
        <v>444</v>
      </c>
      <c r="K68" s="2" t="s">
        <v>572</v>
      </c>
      <c r="L68" s="13" t="s">
        <v>524</v>
      </c>
      <c r="M68" s="13" t="s">
        <v>1071</v>
      </c>
      <c r="N68" s="2" t="s">
        <v>2</v>
      </c>
      <c r="O68" s="10">
        <v>1</v>
      </c>
      <c r="P68" s="10"/>
      <c r="Q68" s="10"/>
      <c r="R68" s="20">
        <v>40</v>
      </c>
      <c r="S68" s="20">
        <v>16</v>
      </c>
      <c r="T68" s="20">
        <v>0</v>
      </c>
      <c r="U68" s="48">
        <v>40.8</v>
      </c>
      <c r="V68" s="48">
        <v>40.8</v>
      </c>
      <c r="X68" s="24">
        <v>3.4</v>
      </c>
      <c r="Y68">
        <v>40</v>
      </c>
      <c r="Z68">
        <v>16</v>
      </c>
      <c r="AA68">
        <v>0</v>
      </c>
      <c r="AB68" s="48">
        <v>40.8</v>
      </c>
      <c r="AF68" s="24">
        <v>3.4</v>
      </c>
      <c r="AG68">
        <v>3</v>
      </c>
      <c r="AH68">
        <v>8</v>
      </c>
      <c r="AI68">
        <v>0</v>
      </c>
      <c r="AJ68" s="6">
        <v>3.4</v>
      </c>
      <c r="AP68" s="37"/>
      <c r="BG68" s="48">
        <v>3.4</v>
      </c>
      <c r="BH68" s="39"/>
      <c r="BI68" s="39"/>
      <c r="BJ68" s="22"/>
      <c r="BK68" s="37"/>
      <c r="BL68" s="37"/>
      <c r="BM68" s="39"/>
      <c r="BN68" s="37">
        <f>BO68*O68</f>
        <v>40.8</v>
      </c>
      <c r="BO68" s="48">
        <v>40.8</v>
      </c>
      <c r="BZ68">
        <v>1363</v>
      </c>
      <c r="CA68" s="2" t="s">
        <v>572</v>
      </c>
    </row>
    <row r="69" ht="12.75">
      <c r="BN69" s="37"/>
    </row>
    <row r="70" spans="1:79" ht="12.75">
      <c r="A70" s="14">
        <v>1363</v>
      </c>
      <c r="B70" s="13" t="s">
        <v>1081</v>
      </c>
      <c r="C70" s="13" t="s">
        <v>1355</v>
      </c>
      <c r="D70" s="13" t="s">
        <v>143</v>
      </c>
      <c r="E70" s="13" t="s">
        <v>160</v>
      </c>
      <c r="F70" s="2" t="s">
        <v>327</v>
      </c>
      <c r="G70" s="2">
        <v>3</v>
      </c>
      <c r="H70" s="2" t="s">
        <v>557</v>
      </c>
      <c r="I70" s="2" t="s">
        <v>624</v>
      </c>
      <c r="J70" s="13" t="s">
        <v>444</v>
      </c>
      <c r="K70" s="2" t="s">
        <v>572</v>
      </c>
      <c r="L70" s="13" t="s">
        <v>524</v>
      </c>
      <c r="M70" s="13" t="s">
        <v>1071</v>
      </c>
      <c r="N70" s="2" t="s">
        <v>1180</v>
      </c>
      <c r="O70" s="10">
        <v>1</v>
      </c>
      <c r="P70" s="10"/>
      <c r="Q70" s="10"/>
      <c r="R70" s="20">
        <v>42</v>
      </c>
      <c r="S70" s="20">
        <v>0</v>
      </c>
      <c r="T70" s="20">
        <v>0</v>
      </c>
      <c r="U70" s="48">
        <v>42</v>
      </c>
      <c r="V70" s="48">
        <v>42</v>
      </c>
      <c r="W70" s="24"/>
      <c r="X70" s="24">
        <v>3.5</v>
      </c>
      <c r="Y70">
        <v>42</v>
      </c>
      <c r="Z70">
        <v>0</v>
      </c>
      <c r="AA70">
        <v>0</v>
      </c>
      <c r="AB70" s="48">
        <v>42</v>
      </c>
      <c r="AC70">
        <v>3</v>
      </c>
      <c r="AD70">
        <v>10</v>
      </c>
      <c r="AE70">
        <v>0</v>
      </c>
      <c r="AF70" s="24">
        <v>3.5</v>
      </c>
      <c r="AG70">
        <v>3</v>
      </c>
      <c r="AH70">
        <v>10</v>
      </c>
      <c r="AI70">
        <v>0</v>
      </c>
      <c r="AJ70" s="6">
        <v>3.5</v>
      </c>
      <c r="AQ70" s="7"/>
      <c r="AR70" s="7"/>
      <c r="AV70" s="6">
        <v>3.5</v>
      </c>
      <c r="BG70" s="48">
        <v>3.5</v>
      </c>
      <c r="BH70" s="39"/>
      <c r="BI70" s="39"/>
      <c r="BJ70" s="22"/>
      <c r="BK70" s="37"/>
      <c r="BL70" s="37"/>
      <c r="BM70" s="39"/>
      <c r="BN70" s="37">
        <f>BO70*O70</f>
        <v>42</v>
      </c>
      <c r="BO70" s="48">
        <v>42</v>
      </c>
      <c r="BT70" s="48"/>
      <c r="BZ70">
        <v>1363</v>
      </c>
      <c r="CA70" s="2" t="s">
        <v>572</v>
      </c>
    </row>
    <row r="71" spans="1:79" ht="12.75">
      <c r="A71" s="14">
        <v>1363</v>
      </c>
      <c r="B71" s="13" t="s">
        <v>1081</v>
      </c>
      <c r="C71" s="13" t="s">
        <v>1355</v>
      </c>
      <c r="D71" s="13" t="s">
        <v>143</v>
      </c>
      <c r="E71" s="13" t="s">
        <v>160</v>
      </c>
      <c r="F71" s="2" t="s">
        <v>328</v>
      </c>
      <c r="G71" s="2">
        <v>3</v>
      </c>
      <c r="H71" s="2" t="s">
        <v>557</v>
      </c>
      <c r="I71" s="2" t="s">
        <v>622</v>
      </c>
      <c r="J71" s="13" t="s">
        <v>444</v>
      </c>
      <c r="K71" s="2" t="s">
        <v>572</v>
      </c>
      <c r="L71" s="13" t="s">
        <v>524</v>
      </c>
      <c r="M71" s="13" t="s">
        <v>1071</v>
      </c>
      <c r="N71" s="2" t="s">
        <v>1296</v>
      </c>
      <c r="O71" s="10">
        <v>1</v>
      </c>
      <c r="P71" s="10"/>
      <c r="Q71" s="10"/>
      <c r="R71" s="20">
        <v>31</v>
      </c>
      <c r="S71" s="20">
        <v>16</v>
      </c>
      <c r="T71" s="20">
        <v>0</v>
      </c>
      <c r="U71" s="48">
        <v>31.8</v>
      </c>
      <c r="V71" s="48">
        <v>31.8</v>
      </c>
      <c r="W71" s="24"/>
      <c r="X71" s="24">
        <v>2.65</v>
      </c>
      <c r="Y71">
        <v>31</v>
      </c>
      <c r="Z71">
        <v>16</v>
      </c>
      <c r="AA71">
        <v>0</v>
      </c>
      <c r="AB71" s="48">
        <v>31.8</v>
      </c>
      <c r="AC71">
        <v>2</v>
      </c>
      <c r="AD71">
        <v>13</v>
      </c>
      <c r="AE71">
        <v>0</v>
      </c>
      <c r="AF71" s="24">
        <v>2.65</v>
      </c>
      <c r="AG71">
        <v>2</v>
      </c>
      <c r="AH71">
        <v>13</v>
      </c>
      <c r="AI71">
        <v>0</v>
      </c>
      <c r="AJ71" s="6">
        <v>2.65</v>
      </c>
      <c r="AX71" s="7"/>
      <c r="BA71" s="6">
        <v>2.65</v>
      </c>
      <c r="BG71" s="48">
        <v>2.65</v>
      </c>
      <c r="BH71" s="39"/>
      <c r="BI71" s="39"/>
      <c r="BJ71" s="22"/>
      <c r="BK71" s="37"/>
      <c r="BL71" s="37"/>
      <c r="BM71" s="39"/>
      <c r="BN71" s="37">
        <f>BO71*O71</f>
        <v>31.799999999999997</v>
      </c>
      <c r="BO71" s="48">
        <v>31.799999999999997</v>
      </c>
      <c r="BT71" s="48"/>
      <c r="BZ71">
        <v>1363</v>
      </c>
      <c r="CA71" s="2" t="s">
        <v>572</v>
      </c>
    </row>
    <row r="72" spans="1:79" ht="12.75">
      <c r="A72" s="14">
        <v>1363</v>
      </c>
      <c r="B72" s="13" t="s">
        <v>1081</v>
      </c>
      <c r="C72" s="13" t="s">
        <v>1355</v>
      </c>
      <c r="D72" s="13" t="s">
        <v>143</v>
      </c>
      <c r="E72" s="13" t="s">
        <v>160</v>
      </c>
      <c r="F72" s="2" t="s">
        <v>330</v>
      </c>
      <c r="G72" s="2">
        <v>3</v>
      </c>
      <c r="H72" s="2" t="s">
        <v>557</v>
      </c>
      <c r="I72" s="2" t="s">
        <v>1253</v>
      </c>
      <c r="J72" s="13" t="s">
        <v>444</v>
      </c>
      <c r="K72" s="2" t="s">
        <v>574</v>
      </c>
      <c r="L72" s="13" t="s">
        <v>526</v>
      </c>
      <c r="M72" s="13" t="s">
        <v>1237</v>
      </c>
      <c r="N72" s="2" t="s">
        <v>1408</v>
      </c>
      <c r="O72" s="10">
        <v>2</v>
      </c>
      <c r="P72" s="10"/>
      <c r="Q72" s="10"/>
      <c r="R72" s="20">
        <v>76</v>
      </c>
      <c r="S72" s="20">
        <v>16</v>
      </c>
      <c r="T72" s="20">
        <v>0</v>
      </c>
      <c r="U72" s="48">
        <v>76.8</v>
      </c>
      <c r="V72" s="48">
        <v>38.4</v>
      </c>
      <c r="W72" s="24"/>
      <c r="X72" s="24">
        <v>3.2</v>
      </c>
      <c r="Y72">
        <v>38</v>
      </c>
      <c r="Z72">
        <v>8</v>
      </c>
      <c r="AA72">
        <v>0</v>
      </c>
      <c r="AB72" s="48">
        <v>38.4</v>
      </c>
      <c r="AF72" s="24">
        <v>6.4</v>
      </c>
      <c r="AG72">
        <v>3</v>
      </c>
      <c r="AH72">
        <v>4</v>
      </c>
      <c r="AI72">
        <v>0</v>
      </c>
      <c r="AJ72" s="6">
        <v>3.2</v>
      </c>
      <c r="AK72" s="24"/>
      <c r="AQ72" s="7"/>
      <c r="AX72" s="6">
        <v>3.2</v>
      </c>
      <c r="BG72" s="48">
        <v>3.2</v>
      </c>
      <c r="BH72" s="39"/>
      <c r="BI72" s="39"/>
      <c r="BJ72" s="22"/>
      <c r="BK72" s="37"/>
      <c r="BL72" s="37"/>
      <c r="BM72" s="39"/>
      <c r="BN72" s="37">
        <f>BO72*O72</f>
        <v>76.8</v>
      </c>
      <c r="BO72" s="48">
        <v>38.4</v>
      </c>
      <c r="BT72" s="48"/>
      <c r="BZ72">
        <v>1363</v>
      </c>
      <c r="CA72" s="2" t="s">
        <v>574</v>
      </c>
    </row>
    <row r="74" spans="1:79" ht="12.75">
      <c r="A74" s="14">
        <v>1363</v>
      </c>
      <c r="B74" s="13" t="s">
        <v>1081</v>
      </c>
      <c r="C74" s="13" t="s">
        <v>1355</v>
      </c>
      <c r="D74" s="13" t="s">
        <v>143</v>
      </c>
      <c r="E74" s="13" t="s">
        <v>160</v>
      </c>
      <c r="F74" s="2" t="s">
        <v>338</v>
      </c>
      <c r="G74" s="2">
        <v>4</v>
      </c>
      <c r="H74" s="2" t="s">
        <v>557</v>
      </c>
      <c r="I74" s="2" t="s">
        <v>587</v>
      </c>
      <c r="J74" s="13" t="s">
        <v>444</v>
      </c>
      <c r="K74" s="2" t="s">
        <v>565</v>
      </c>
      <c r="L74" s="13" t="s">
        <v>526</v>
      </c>
      <c r="M74" s="13" t="s">
        <v>2</v>
      </c>
      <c r="N74" s="2" t="s">
        <v>1395</v>
      </c>
      <c r="O74" s="10">
        <v>32</v>
      </c>
      <c r="P74" s="10"/>
      <c r="Q74" s="10"/>
      <c r="R74" s="20">
        <v>1036</v>
      </c>
      <c r="S74" s="20">
        <v>16</v>
      </c>
      <c r="T74" s="20">
        <v>0</v>
      </c>
      <c r="U74" s="48">
        <v>1036.8</v>
      </c>
      <c r="V74" s="48">
        <v>32.4</v>
      </c>
      <c r="W74" s="24"/>
      <c r="X74" s="24">
        <v>2.7</v>
      </c>
      <c r="Y74">
        <v>32</v>
      </c>
      <c r="Z74">
        <v>8</v>
      </c>
      <c r="AA74">
        <v>0</v>
      </c>
      <c r="AB74" s="48">
        <v>32.4</v>
      </c>
      <c r="AF74" s="24">
        <v>86.4</v>
      </c>
      <c r="AG74">
        <v>2</v>
      </c>
      <c r="AH74">
        <v>14</v>
      </c>
      <c r="AI74">
        <v>0</v>
      </c>
      <c r="AJ74" s="6">
        <v>2.7</v>
      </c>
      <c r="AQ74" s="7"/>
      <c r="AR74" s="7"/>
      <c r="AY74" s="6">
        <v>2.7</v>
      </c>
      <c r="BG74" s="48">
        <v>2.7</v>
      </c>
      <c r="BH74" s="39"/>
      <c r="BI74" s="39"/>
      <c r="BJ74" s="22"/>
      <c r="BK74" s="37"/>
      <c r="BL74" s="37"/>
      <c r="BM74" s="39"/>
      <c r="BN74" s="37">
        <f>BO74*O74</f>
        <v>1036.8</v>
      </c>
      <c r="BO74" s="48">
        <v>32.4</v>
      </c>
      <c r="BZ74">
        <v>1363</v>
      </c>
      <c r="CA74" s="2" t="s">
        <v>565</v>
      </c>
    </row>
    <row r="76" spans="1:79" ht="12.75">
      <c r="A76" s="14">
        <v>1363</v>
      </c>
      <c r="B76" s="13" t="s">
        <v>1168</v>
      </c>
      <c r="C76" s="13" t="s">
        <v>1355</v>
      </c>
      <c r="D76" s="13" t="s">
        <v>143</v>
      </c>
      <c r="E76" s="13" t="s">
        <v>162</v>
      </c>
      <c r="F76" s="2" t="s">
        <v>353</v>
      </c>
      <c r="G76" s="2">
        <v>1</v>
      </c>
      <c r="H76" s="2" t="s">
        <v>557</v>
      </c>
      <c r="I76" s="2" t="s">
        <v>600</v>
      </c>
      <c r="J76" s="13" t="s">
        <v>444</v>
      </c>
      <c r="K76" s="2" t="s">
        <v>572</v>
      </c>
      <c r="L76" s="13" t="s">
        <v>524</v>
      </c>
      <c r="M76" s="13" t="s">
        <v>1071</v>
      </c>
      <c r="N76" s="2" t="s">
        <v>2</v>
      </c>
      <c r="O76" s="10">
        <v>1</v>
      </c>
      <c r="P76" s="10"/>
      <c r="Q76" s="10"/>
      <c r="R76" s="20">
        <v>50</v>
      </c>
      <c r="S76" s="20">
        <v>8</v>
      </c>
      <c r="T76" s="20">
        <v>0</v>
      </c>
      <c r="U76" s="48">
        <v>50.4</v>
      </c>
      <c r="V76" s="48">
        <v>50.4</v>
      </c>
      <c r="W76" s="24"/>
      <c r="X76" s="24">
        <v>4.2</v>
      </c>
      <c r="Y76">
        <v>50</v>
      </c>
      <c r="Z76">
        <v>8</v>
      </c>
      <c r="AA76">
        <v>0</v>
      </c>
      <c r="AB76" s="48">
        <v>50.4</v>
      </c>
      <c r="AF76" s="24">
        <v>4.2</v>
      </c>
      <c r="AJ76" s="6">
        <v>4.2</v>
      </c>
      <c r="AK76" s="24"/>
      <c r="AZ76" s="7"/>
      <c r="BG76" s="48">
        <v>4.2</v>
      </c>
      <c r="BH76" s="39"/>
      <c r="BI76" s="39"/>
      <c r="BJ76" s="22"/>
      <c r="BK76" s="37"/>
      <c r="BL76" s="37"/>
      <c r="BM76" s="39"/>
      <c r="BN76" s="37">
        <f>BO76*O76</f>
        <v>50.400000000000006</v>
      </c>
      <c r="BO76" s="48">
        <v>50.400000000000006</v>
      </c>
      <c r="BP76" t="s">
        <v>1128</v>
      </c>
      <c r="BQ76">
        <v>36</v>
      </c>
      <c r="BR76" s="48">
        <v>0.11666666666666667</v>
      </c>
      <c r="BS76" s="24">
        <v>4.2</v>
      </c>
      <c r="BZ76">
        <v>1363</v>
      </c>
      <c r="CA76" s="2" t="s">
        <v>572</v>
      </c>
    </row>
    <row r="77" spans="1:79" ht="12.75">
      <c r="A77" s="14">
        <v>1363</v>
      </c>
      <c r="B77" s="13" t="s">
        <v>1168</v>
      </c>
      <c r="C77" s="13" t="s">
        <v>1355</v>
      </c>
      <c r="D77" s="13" t="s">
        <v>143</v>
      </c>
      <c r="E77" s="13" t="s">
        <v>162</v>
      </c>
      <c r="F77" s="2" t="s">
        <v>354</v>
      </c>
      <c r="G77" s="2">
        <v>1</v>
      </c>
      <c r="H77" s="2" t="s">
        <v>557</v>
      </c>
      <c r="I77" s="2" t="s">
        <v>622</v>
      </c>
      <c r="J77" s="13" t="s">
        <v>444</v>
      </c>
      <c r="K77" s="2" t="s">
        <v>572</v>
      </c>
      <c r="L77" s="13" t="s">
        <v>524</v>
      </c>
      <c r="M77" s="13" t="s">
        <v>1071</v>
      </c>
      <c r="N77" s="2" t="s">
        <v>2</v>
      </c>
      <c r="O77" s="10">
        <v>1</v>
      </c>
      <c r="P77" s="10"/>
      <c r="Q77" s="10"/>
      <c r="R77" s="20">
        <v>39</v>
      </c>
      <c r="S77" s="20">
        <v>12</v>
      </c>
      <c r="T77" s="20">
        <v>0</v>
      </c>
      <c r="U77" s="48">
        <v>39.6</v>
      </c>
      <c r="V77" s="48">
        <v>39.6</v>
      </c>
      <c r="W77" s="24"/>
      <c r="X77" s="24">
        <v>3.3</v>
      </c>
      <c r="Y77">
        <v>39</v>
      </c>
      <c r="Z77">
        <v>12</v>
      </c>
      <c r="AA77">
        <v>0</v>
      </c>
      <c r="AB77" s="48">
        <v>39.6</v>
      </c>
      <c r="AC77">
        <v>3</v>
      </c>
      <c r="AD77">
        <v>6</v>
      </c>
      <c r="AE77">
        <v>0</v>
      </c>
      <c r="AF77" s="24">
        <v>3.3</v>
      </c>
      <c r="AG77">
        <v>3</v>
      </c>
      <c r="AH77">
        <v>6</v>
      </c>
      <c r="AI77">
        <v>0</v>
      </c>
      <c r="AJ77" s="6">
        <v>3.3</v>
      </c>
      <c r="AZ77" s="7"/>
      <c r="BG77" s="48">
        <v>3.3</v>
      </c>
      <c r="BH77" s="39"/>
      <c r="BI77" s="39"/>
      <c r="BJ77" s="22"/>
      <c r="BK77" s="37"/>
      <c r="BL77" s="37"/>
      <c r="BM77" s="39"/>
      <c r="BN77" s="37">
        <f>BO77*O77</f>
        <v>39.6</v>
      </c>
      <c r="BO77" s="48">
        <v>39.6</v>
      </c>
      <c r="BZ77">
        <v>1363</v>
      </c>
      <c r="CA77" s="2" t="s">
        <v>572</v>
      </c>
    </row>
    <row r="78" ht="12.75">
      <c r="BN78" s="37"/>
    </row>
    <row r="79" spans="1:79" ht="12.75">
      <c r="A79" s="14">
        <v>1363</v>
      </c>
      <c r="B79" s="13" t="s">
        <v>1168</v>
      </c>
      <c r="C79" s="13" t="s">
        <v>1355</v>
      </c>
      <c r="D79" s="13" t="s">
        <v>143</v>
      </c>
      <c r="E79" s="13" t="s">
        <v>162</v>
      </c>
      <c r="F79" s="2" t="s">
        <v>348</v>
      </c>
      <c r="G79" s="2">
        <v>2</v>
      </c>
      <c r="H79" s="2" t="s">
        <v>557</v>
      </c>
      <c r="I79" s="2" t="s">
        <v>626</v>
      </c>
      <c r="J79" s="13" t="s">
        <v>444</v>
      </c>
      <c r="K79" s="2" t="s">
        <v>565</v>
      </c>
      <c r="L79" s="13" t="s">
        <v>526</v>
      </c>
      <c r="M79" s="13" t="s">
        <v>2</v>
      </c>
      <c r="N79" s="2" t="s">
        <v>683</v>
      </c>
      <c r="O79" s="10">
        <v>1</v>
      </c>
      <c r="P79" s="10"/>
      <c r="Q79" s="10"/>
      <c r="R79" s="20">
        <v>33</v>
      </c>
      <c r="S79" s="20">
        <v>12</v>
      </c>
      <c r="T79" s="20">
        <v>0</v>
      </c>
      <c r="U79" s="48">
        <v>33.6</v>
      </c>
      <c r="V79" s="48">
        <v>33.6</v>
      </c>
      <c r="X79" s="24">
        <v>2.8</v>
      </c>
      <c r="Y79">
        <v>33</v>
      </c>
      <c r="Z79">
        <v>12</v>
      </c>
      <c r="AA79">
        <v>0</v>
      </c>
      <c r="AB79" s="48">
        <v>33.6</v>
      </c>
      <c r="AC79">
        <v>2</v>
      </c>
      <c r="AD79">
        <v>16</v>
      </c>
      <c r="AE79">
        <v>0</v>
      </c>
      <c r="AF79" s="24">
        <v>2.8</v>
      </c>
      <c r="AG79">
        <v>2</v>
      </c>
      <c r="AH79">
        <v>16</v>
      </c>
      <c r="AI79">
        <v>0</v>
      </c>
      <c r="AJ79" s="6">
        <v>2.8</v>
      </c>
      <c r="AP79" s="37">
        <v>0</v>
      </c>
      <c r="AS79" s="7"/>
      <c r="BG79" s="48">
        <v>2.8</v>
      </c>
      <c r="BH79" s="39"/>
      <c r="BI79" s="39"/>
      <c r="BJ79" s="22"/>
      <c r="BK79" s="37"/>
      <c r="BL79" s="37"/>
      <c r="BM79" s="39"/>
      <c r="BN79" s="37">
        <f>BO79*O79</f>
        <v>33.6</v>
      </c>
      <c r="BO79" s="48">
        <v>33.6</v>
      </c>
      <c r="BT79" s="48"/>
      <c r="BZ79">
        <v>1363</v>
      </c>
      <c r="CA79" s="2" t="s">
        <v>565</v>
      </c>
    </row>
    <row r="81" spans="1:79" ht="12.75">
      <c r="A81" s="14">
        <v>1366</v>
      </c>
      <c r="B81" s="13" t="s">
        <v>1081</v>
      </c>
      <c r="C81" s="13" t="s">
        <v>1355</v>
      </c>
      <c r="D81" s="13" t="s">
        <v>144</v>
      </c>
      <c r="E81" s="13" t="s">
        <v>154</v>
      </c>
      <c r="F81" s="2" t="s">
        <v>369</v>
      </c>
      <c r="G81" s="2">
        <v>1</v>
      </c>
      <c r="H81" s="2" t="s">
        <v>557</v>
      </c>
      <c r="I81" s="2" t="s">
        <v>642</v>
      </c>
      <c r="J81" s="13" t="s">
        <v>444</v>
      </c>
      <c r="K81" s="2" t="s">
        <v>572</v>
      </c>
      <c r="L81" s="13" t="s">
        <v>524</v>
      </c>
      <c r="M81" s="13" t="s">
        <v>1071</v>
      </c>
      <c r="N81" s="2" t="s">
        <v>1593</v>
      </c>
      <c r="O81" s="10">
        <v>3</v>
      </c>
      <c r="P81" s="10"/>
      <c r="Q81" s="10"/>
      <c r="R81" s="20">
        <v>126</v>
      </c>
      <c r="S81" s="20">
        <v>0</v>
      </c>
      <c r="T81" s="20">
        <v>0</v>
      </c>
      <c r="U81" s="48">
        <v>126</v>
      </c>
      <c r="V81" s="48">
        <v>42</v>
      </c>
      <c r="X81" s="24">
        <v>3.5</v>
      </c>
      <c r="AB81" s="48"/>
      <c r="AC81">
        <v>3</v>
      </c>
      <c r="AD81">
        <v>10</v>
      </c>
      <c r="AE81">
        <v>0</v>
      </c>
      <c r="AF81" s="24">
        <v>10.5</v>
      </c>
      <c r="AJ81" s="6">
        <v>3.5</v>
      </c>
      <c r="BG81" s="48">
        <v>3.5</v>
      </c>
      <c r="BH81" s="39"/>
      <c r="BI81" s="39"/>
      <c r="BJ81" s="22"/>
      <c r="BK81" s="37"/>
      <c r="BL81" s="37"/>
      <c r="BM81" s="39"/>
      <c r="BN81" s="37">
        <f>BO81*O81</f>
        <v>126</v>
      </c>
      <c r="BO81" s="48">
        <v>42</v>
      </c>
      <c r="BZ81">
        <v>1366</v>
      </c>
      <c r="CA81" s="2" t="s">
        <v>572</v>
      </c>
    </row>
    <row r="83" spans="1:79" ht="12.75">
      <c r="A83" s="14">
        <v>1366</v>
      </c>
      <c r="B83" s="13" t="s">
        <v>1081</v>
      </c>
      <c r="C83" s="13" t="s">
        <v>1355</v>
      </c>
      <c r="D83" s="13" t="s">
        <v>144</v>
      </c>
      <c r="E83" s="13" t="s">
        <v>154</v>
      </c>
      <c r="F83" s="2" t="s">
        <v>361</v>
      </c>
      <c r="G83" s="2">
        <v>2</v>
      </c>
      <c r="H83" s="2" t="s">
        <v>557</v>
      </c>
      <c r="I83" s="2" t="s">
        <v>1338</v>
      </c>
      <c r="J83" s="13" t="s">
        <v>444</v>
      </c>
      <c r="K83" s="2" t="s">
        <v>576</v>
      </c>
      <c r="L83" s="13" t="s">
        <v>524</v>
      </c>
      <c r="M83" s="13" t="s">
        <v>1280</v>
      </c>
      <c r="N83" s="2" t="s">
        <v>679</v>
      </c>
      <c r="O83" s="10">
        <v>1</v>
      </c>
      <c r="P83" s="10"/>
      <c r="Q83" s="10"/>
      <c r="R83" s="20">
        <v>45</v>
      </c>
      <c r="S83" s="20">
        <v>12</v>
      </c>
      <c r="T83" s="20">
        <v>0</v>
      </c>
      <c r="U83" s="48">
        <v>45.6</v>
      </c>
      <c r="V83" s="48">
        <v>45.6</v>
      </c>
      <c r="X83" s="24">
        <v>3.8</v>
      </c>
      <c r="Y83">
        <v>45</v>
      </c>
      <c r="Z83">
        <v>12</v>
      </c>
      <c r="AA83">
        <v>0</v>
      </c>
      <c r="AB83" s="48">
        <v>45.6</v>
      </c>
      <c r="AC83">
        <v>3</v>
      </c>
      <c r="AD83">
        <v>16</v>
      </c>
      <c r="AE83">
        <v>0</v>
      </c>
      <c r="AF83" s="24">
        <v>3.8</v>
      </c>
      <c r="AG83">
        <v>3</v>
      </c>
      <c r="AH83">
        <v>16</v>
      </c>
      <c r="AI83">
        <v>0</v>
      </c>
      <c r="AJ83" s="6">
        <v>3.8</v>
      </c>
      <c r="AP83" s="37"/>
      <c r="AR83" s="7"/>
      <c r="AT83" s="6">
        <v>3.8</v>
      </c>
      <c r="BG83" s="48">
        <v>3.8</v>
      </c>
      <c r="BH83" s="39"/>
      <c r="BI83" s="39"/>
      <c r="BJ83" s="22"/>
      <c r="BK83" s="37"/>
      <c r="BL83" s="37"/>
      <c r="BM83" s="39"/>
      <c r="BN83" s="37">
        <f>BO83*O83</f>
        <v>45.6</v>
      </c>
      <c r="BO83" s="48">
        <v>45.6</v>
      </c>
      <c r="BZ83">
        <v>1366</v>
      </c>
      <c r="CA83" s="2" t="s">
        <v>576</v>
      </c>
    </row>
    <row r="84" spans="1:79" ht="12.75">
      <c r="A84" s="14">
        <v>1366</v>
      </c>
      <c r="B84" s="13" t="s">
        <v>1081</v>
      </c>
      <c r="C84" s="13" t="s">
        <v>1355</v>
      </c>
      <c r="D84" s="13" t="s">
        <v>144</v>
      </c>
      <c r="E84" s="13" t="s">
        <v>154</v>
      </c>
      <c r="F84" s="2" t="s">
        <v>363</v>
      </c>
      <c r="G84" s="2">
        <v>2</v>
      </c>
      <c r="H84" s="2" t="s">
        <v>557</v>
      </c>
      <c r="I84" s="2" t="s">
        <v>604</v>
      </c>
      <c r="J84" s="13" t="s">
        <v>444</v>
      </c>
      <c r="K84" s="2" t="s">
        <v>572</v>
      </c>
      <c r="L84" s="13" t="s">
        <v>524</v>
      </c>
      <c r="M84" s="13" t="s">
        <v>1071</v>
      </c>
      <c r="N84" s="2" t="s">
        <v>1408</v>
      </c>
      <c r="O84" s="10">
        <v>2</v>
      </c>
      <c r="P84" s="10"/>
      <c r="Q84" s="10"/>
      <c r="R84" s="20">
        <v>90</v>
      </c>
      <c r="S84" s="20">
        <v>0</v>
      </c>
      <c r="T84" s="20">
        <v>0</v>
      </c>
      <c r="U84" s="48">
        <v>90</v>
      </c>
      <c r="V84" s="48">
        <v>45</v>
      </c>
      <c r="X84" s="24">
        <v>3.75</v>
      </c>
      <c r="Y84">
        <v>45</v>
      </c>
      <c r="Z84">
        <v>0</v>
      </c>
      <c r="AA84">
        <v>0</v>
      </c>
      <c r="AB84" s="48">
        <v>45</v>
      </c>
      <c r="AF84" s="24">
        <v>7.5</v>
      </c>
      <c r="AG84">
        <v>3</v>
      </c>
      <c r="AH84">
        <v>15</v>
      </c>
      <c r="AI84">
        <v>0</v>
      </c>
      <c r="AJ84" s="6">
        <v>3.75</v>
      </c>
      <c r="AP84" s="37"/>
      <c r="AX84" s="6">
        <v>3.75</v>
      </c>
      <c r="BG84" s="48">
        <v>3.75</v>
      </c>
      <c r="BH84" s="39"/>
      <c r="BI84" s="39"/>
      <c r="BJ84" s="22"/>
      <c r="BK84" s="37"/>
      <c r="BL84" s="37"/>
      <c r="BM84" s="39"/>
      <c r="BN84" s="37">
        <f>BO84*O84</f>
        <v>90</v>
      </c>
      <c r="BO84" s="48">
        <v>45</v>
      </c>
      <c r="BZ84">
        <v>1366</v>
      </c>
      <c r="CA84" s="2" t="s">
        <v>572</v>
      </c>
    </row>
    <row r="86" spans="1:79" ht="12.75">
      <c r="A86" s="14">
        <v>1366</v>
      </c>
      <c r="B86" s="13" t="s">
        <v>1081</v>
      </c>
      <c r="C86" s="13" t="s">
        <v>1355</v>
      </c>
      <c r="D86" s="13" t="s">
        <v>144</v>
      </c>
      <c r="E86" s="13" t="s">
        <v>155</v>
      </c>
      <c r="F86" s="2" t="s">
        <v>378</v>
      </c>
      <c r="G86" s="2">
        <v>1</v>
      </c>
      <c r="H86" s="2" t="s">
        <v>557</v>
      </c>
      <c r="I86" s="2" t="s">
        <v>624</v>
      </c>
      <c r="J86" s="13" t="s">
        <v>444</v>
      </c>
      <c r="K86" s="2" t="s">
        <v>572</v>
      </c>
      <c r="L86" s="13" t="s">
        <v>524</v>
      </c>
      <c r="M86" s="13" t="s">
        <v>1071</v>
      </c>
      <c r="N86" s="2" t="s">
        <v>676</v>
      </c>
      <c r="O86" s="10">
        <v>1</v>
      </c>
      <c r="P86" s="10"/>
      <c r="Q86" s="10"/>
      <c r="R86" s="20">
        <v>38</v>
      </c>
      <c r="S86" s="20">
        <v>8</v>
      </c>
      <c r="T86" s="20">
        <v>0</v>
      </c>
      <c r="U86" s="48">
        <v>38.4</v>
      </c>
      <c r="V86" s="48">
        <v>38.4</v>
      </c>
      <c r="W86" s="24"/>
      <c r="X86" s="24">
        <v>3.2</v>
      </c>
      <c r="Y86">
        <v>38</v>
      </c>
      <c r="Z86">
        <v>8</v>
      </c>
      <c r="AA86">
        <v>0</v>
      </c>
      <c r="AB86" s="48">
        <v>38.4</v>
      </c>
      <c r="AC86">
        <v>3</v>
      </c>
      <c r="AD86">
        <v>4</v>
      </c>
      <c r="AE86">
        <v>0</v>
      </c>
      <c r="AF86" s="24">
        <v>3.2</v>
      </c>
      <c r="AG86">
        <v>3</v>
      </c>
      <c r="AH86">
        <v>4</v>
      </c>
      <c r="AI86">
        <v>0</v>
      </c>
      <c r="AJ86" s="6">
        <v>3.2</v>
      </c>
      <c r="AP86" s="37"/>
      <c r="AT86" s="6">
        <v>3.2</v>
      </c>
      <c r="BG86" s="48">
        <v>3.2</v>
      </c>
      <c r="BH86" s="39"/>
      <c r="BI86" s="39"/>
      <c r="BJ86" s="22"/>
      <c r="BK86" s="37"/>
      <c r="BL86" s="37"/>
      <c r="BM86" s="39"/>
      <c r="BN86" s="37">
        <f>BO86*O86</f>
        <v>38.4</v>
      </c>
      <c r="BO86" s="48">
        <v>38.4</v>
      </c>
      <c r="BZ86">
        <v>1366</v>
      </c>
      <c r="CA86" s="2" t="s">
        <v>572</v>
      </c>
    </row>
    <row r="87" spans="1:79" ht="12.75">
      <c r="A87" s="14">
        <v>1366</v>
      </c>
      <c r="B87" s="13" t="s">
        <v>1081</v>
      </c>
      <c r="C87" s="13" t="s">
        <v>1355</v>
      </c>
      <c r="D87" s="13" t="s">
        <v>144</v>
      </c>
      <c r="E87" s="13" t="s">
        <v>155</v>
      </c>
      <c r="F87" s="2" t="s">
        <v>379</v>
      </c>
      <c r="G87" s="2">
        <v>1</v>
      </c>
      <c r="H87" s="2" t="s">
        <v>557</v>
      </c>
      <c r="I87" s="2" t="s">
        <v>623</v>
      </c>
      <c r="J87" s="13" t="s">
        <v>444</v>
      </c>
      <c r="K87" s="2" t="s">
        <v>572</v>
      </c>
      <c r="L87" s="13" t="s">
        <v>524</v>
      </c>
      <c r="M87" s="13" t="s">
        <v>1071</v>
      </c>
      <c r="N87" s="2" t="s">
        <v>1296</v>
      </c>
      <c r="O87" s="10">
        <v>0.5</v>
      </c>
      <c r="P87" s="10"/>
      <c r="Q87" s="10"/>
      <c r="R87" s="20">
        <v>17</v>
      </c>
      <c r="S87" s="20">
        <v>19</v>
      </c>
      <c r="T87" s="20">
        <v>0</v>
      </c>
      <c r="U87" s="48">
        <v>17.95</v>
      </c>
      <c r="V87" s="48">
        <v>35.9</v>
      </c>
      <c r="W87" s="24"/>
      <c r="X87" s="24">
        <v>2.9916666666666667</v>
      </c>
      <c r="Y87">
        <v>35</v>
      </c>
      <c r="Z87">
        <v>18</v>
      </c>
      <c r="AA87">
        <v>0</v>
      </c>
      <c r="AB87" s="48">
        <v>35.9</v>
      </c>
      <c r="AC87">
        <v>1</v>
      </c>
      <c r="AD87">
        <v>9</v>
      </c>
      <c r="AE87">
        <v>11</v>
      </c>
      <c r="AF87" s="24">
        <v>1.4958333333333333</v>
      </c>
      <c r="AJ87" s="6">
        <v>2.9916666666666667</v>
      </c>
      <c r="AK87" s="24"/>
      <c r="AP87" s="37"/>
      <c r="BA87" s="6">
        <v>2.9916666666666667</v>
      </c>
      <c r="BG87" s="48">
        <v>2.9916666666666667</v>
      </c>
      <c r="BH87" s="39"/>
      <c r="BI87" s="39"/>
      <c r="BJ87" s="22"/>
      <c r="BK87" s="37"/>
      <c r="BL87" s="37"/>
      <c r="BM87" s="39"/>
      <c r="BN87" s="37">
        <f>BO87*O87</f>
        <v>17.95</v>
      </c>
      <c r="BO87" s="48">
        <v>35.9</v>
      </c>
      <c r="BZ87">
        <v>1366</v>
      </c>
      <c r="CA87" s="2" t="s">
        <v>572</v>
      </c>
    </row>
    <row r="89" spans="1:79" ht="12.75">
      <c r="A89" s="14">
        <v>1366</v>
      </c>
      <c r="B89" s="13" t="s">
        <v>1081</v>
      </c>
      <c r="C89" s="13" t="s">
        <v>1355</v>
      </c>
      <c r="D89" s="13" t="s">
        <v>144</v>
      </c>
      <c r="E89" s="13" t="s">
        <v>155</v>
      </c>
      <c r="F89" s="2" t="s">
        <v>383</v>
      </c>
      <c r="G89" s="2">
        <v>2</v>
      </c>
      <c r="H89" s="2" t="s">
        <v>557</v>
      </c>
      <c r="I89" s="2" t="s">
        <v>644</v>
      </c>
      <c r="J89" s="13" t="s">
        <v>444</v>
      </c>
      <c r="K89" s="2" t="s">
        <v>565</v>
      </c>
      <c r="L89" s="13" t="s">
        <v>526</v>
      </c>
      <c r="M89" s="13" t="s">
        <v>1523</v>
      </c>
      <c r="N89" s="2" t="s">
        <v>1394</v>
      </c>
      <c r="O89" s="10">
        <v>36</v>
      </c>
      <c r="P89" s="10"/>
      <c r="Q89" s="10"/>
      <c r="R89" s="20">
        <v>1166</v>
      </c>
      <c r="S89" s="20">
        <v>8</v>
      </c>
      <c r="T89" s="20">
        <v>0</v>
      </c>
      <c r="U89" s="48">
        <v>1166.4</v>
      </c>
      <c r="V89" s="48">
        <v>32.400000000000006</v>
      </c>
      <c r="W89" s="24"/>
      <c r="X89" s="24">
        <v>2.7000000000000006</v>
      </c>
      <c r="Y89">
        <v>32</v>
      </c>
      <c r="Z89">
        <v>8</v>
      </c>
      <c r="AA89">
        <v>0</v>
      </c>
      <c r="AB89" s="48">
        <v>32.4</v>
      </c>
      <c r="AC89">
        <v>2</v>
      </c>
      <c r="AD89">
        <v>14</v>
      </c>
      <c r="AE89">
        <v>0</v>
      </c>
      <c r="AF89" s="24">
        <v>97.20000000000002</v>
      </c>
      <c r="AJ89" s="6">
        <v>2.7000000000000006</v>
      </c>
      <c r="AK89" s="24"/>
      <c r="AY89" s="6">
        <v>2.7000000000000006</v>
      </c>
      <c r="BA89" s="7"/>
      <c r="BG89" s="48">
        <v>2.7000000000000006</v>
      </c>
      <c r="BH89" s="39"/>
      <c r="BI89" s="39"/>
      <c r="BJ89" s="22"/>
      <c r="BK89" s="37"/>
      <c r="BL89" s="37"/>
      <c r="BM89" s="39"/>
      <c r="BN89" s="37">
        <f>BO89*O89</f>
        <v>1166.4</v>
      </c>
      <c r="BO89" s="48">
        <v>32.400000000000006</v>
      </c>
      <c r="BZ89">
        <v>1366</v>
      </c>
      <c r="CA89" s="2" t="s">
        <v>565</v>
      </c>
    </row>
    <row r="90" ht="12.75">
      <c r="BN90" s="37"/>
    </row>
    <row r="91" spans="1:79" ht="12.75">
      <c r="A91" s="14">
        <v>1366</v>
      </c>
      <c r="B91" s="13" t="s">
        <v>1168</v>
      </c>
      <c r="C91" s="13" t="s">
        <v>1355</v>
      </c>
      <c r="D91" s="13" t="s">
        <v>144</v>
      </c>
      <c r="E91" s="13" t="s">
        <v>158</v>
      </c>
      <c r="F91" s="2" t="s">
        <v>384</v>
      </c>
      <c r="G91" s="2">
        <v>1</v>
      </c>
      <c r="H91" s="2" t="s">
        <v>557</v>
      </c>
      <c r="I91" s="2" t="s">
        <v>641</v>
      </c>
      <c r="J91" s="13" t="s">
        <v>444</v>
      </c>
      <c r="K91" s="2" t="s">
        <v>572</v>
      </c>
      <c r="L91" s="13" t="s">
        <v>524</v>
      </c>
      <c r="M91" s="13" t="s">
        <v>1071</v>
      </c>
      <c r="N91" s="2" t="s">
        <v>1593</v>
      </c>
      <c r="O91" s="10">
        <v>8</v>
      </c>
      <c r="P91" s="10"/>
      <c r="Q91" s="10"/>
      <c r="R91" s="20">
        <v>384</v>
      </c>
      <c r="S91" s="20">
        <v>0</v>
      </c>
      <c r="T91" s="20">
        <v>0</v>
      </c>
      <c r="U91" s="48">
        <v>384</v>
      </c>
      <c r="V91" s="48">
        <v>48</v>
      </c>
      <c r="X91" s="24">
        <v>4</v>
      </c>
      <c r="Y91">
        <v>48</v>
      </c>
      <c r="Z91">
        <v>0</v>
      </c>
      <c r="AA91">
        <v>0</v>
      </c>
      <c r="AB91" s="48">
        <v>48</v>
      </c>
      <c r="AF91" s="24">
        <v>32</v>
      </c>
      <c r="AG91">
        <v>4</v>
      </c>
      <c r="AH91">
        <v>0</v>
      </c>
      <c r="AI91">
        <v>0</v>
      </c>
      <c r="AJ91" s="6">
        <v>4</v>
      </c>
      <c r="AK91" s="24"/>
      <c r="BG91" s="48">
        <v>4</v>
      </c>
      <c r="BH91" s="39"/>
      <c r="BI91" s="39"/>
      <c r="BJ91" s="22"/>
      <c r="BK91" s="37"/>
      <c r="BL91" s="37"/>
      <c r="BM91" s="39"/>
      <c r="BN91" s="37">
        <f>BO91*O91</f>
        <v>384</v>
      </c>
      <c r="BO91" s="48">
        <v>48</v>
      </c>
      <c r="BZ91">
        <v>1366</v>
      </c>
      <c r="CA91" s="2" t="s">
        <v>572</v>
      </c>
    </row>
    <row r="92" spans="1:79" ht="12.75">
      <c r="A92" s="14">
        <v>1366</v>
      </c>
      <c r="B92" s="13" t="s">
        <v>1168</v>
      </c>
      <c r="C92" s="13" t="s">
        <v>1355</v>
      </c>
      <c r="D92" s="13" t="s">
        <v>144</v>
      </c>
      <c r="E92" s="13" t="s">
        <v>158</v>
      </c>
      <c r="F92" s="2" t="s">
        <v>392</v>
      </c>
      <c r="G92" s="2">
        <v>1</v>
      </c>
      <c r="H92" s="2" t="s">
        <v>557</v>
      </c>
      <c r="I92" s="2" t="s">
        <v>624</v>
      </c>
      <c r="J92" s="13" t="s">
        <v>444</v>
      </c>
      <c r="K92" s="2" t="s">
        <v>572</v>
      </c>
      <c r="L92" s="13" t="s">
        <v>524</v>
      </c>
      <c r="M92" s="13" t="s">
        <v>1071</v>
      </c>
      <c r="N92" s="2" t="s">
        <v>680</v>
      </c>
      <c r="O92" s="10">
        <v>1</v>
      </c>
      <c r="P92" s="10"/>
      <c r="Q92" s="10"/>
      <c r="R92" s="20">
        <v>55</v>
      </c>
      <c r="S92" s="20">
        <v>4</v>
      </c>
      <c r="T92" s="20">
        <v>0</v>
      </c>
      <c r="U92" s="48">
        <v>55.2</v>
      </c>
      <c r="V92" s="48">
        <v>55.2</v>
      </c>
      <c r="X92" s="24">
        <v>4.6000000000000005</v>
      </c>
      <c r="Y92">
        <v>55</v>
      </c>
      <c r="Z92">
        <v>4</v>
      </c>
      <c r="AA92">
        <v>0</v>
      </c>
      <c r="AB92" s="48">
        <v>55.2</v>
      </c>
      <c r="AC92">
        <v>4</v>
      </c>
      <c r="AD92">
        <v>12</v>
      </c>
      <c r="AE92">
        <v>0</v>
      </c>
      <c r="AF92" s="24">
        <v>4.6000000000000005</v>
      </c>
      <c r="AG92">
        <v>4</v>
      </c>
      <c r="AH92">
        <v>12</v>
      </c>
      <c r="AI92">
        <v>0</v>
      </c>
      <c r="AJ92" s="6">
        <v>4.6000000000000005</v>
      </c>
      <c r="AK92" s="24"/>
      <c r="AT92" s="6">
        <v>4.6000000000000005</v>
      </c>
      <c r="BA92" s="6">
        <v>4.6000000000000005</v>
      </c>
      <c r="BG92" s="48">
        <v>4.6000000000000005</v>
      </c>
      <c r="BH92" s="39"/>
      <c r="BI92" s="39"/>
      <c r="BJ92" s="22"/>
      <c r="BK92" s="37"/>
      <c r="BL92" s="37"/>
      <c r="BM92" s="39"/>
      <c r="BN92" s="37">
        <f>BO92*O92</f>
        <v>55.2</v>
      </c>
      <c r="BO92" s="48">
        <v>55.2</v>
      </c>
      <c r="BZ92">
        <v>1366</v>
      </c>
      <c r="CA92" s="2" t="s">
        <v>572</v>
      </c>
    </row>
    <row r="93" spans="1:80" ht="12.75">
      <c r="A93" s="14">
        <v>1366</v>
      </c>
      <c r="B93" s="13" t="s">
        <v>1168</v>
      </c>
      <c r="C93" s="13" t="s">
        <v>1355</v>
      </c>
      <c r="D93" s="13" t="s">
        <v>144</v>
      </c>
      <c r="E93" s="13" t="s">
        <v>158</v>
      </c>
      <c r="F93" s="2" t="s">
        <v>394</v>
      </c>
      <c r="G93" s="2">
        <v>1</v>
      </c>
      <c r="H93" s="2" t="s">
        <v>557</v>
      </c>
      <c r="I93" s="2" t="s">
        <v>624</v>
      </c>
      <c r="J93" s="13" t="s">
        <v>444</v>
      </c>
      <c r="K93" s="2" t="s">
        <v>572</v>
      </c>
      <c r="L93" s="13" t="s">
        <v>524</v>
      </c>
      <c r="M93" s="13" t="s">
        <v>1071</v>
      </c>
      <c r="N93" s="2" t="s">
        <v>677</v>
      </c>
      <c r="O93" s="10">
        <v>1</v>
      </c>
      <c r="P93" s="10"/>
      <c r="Q93" s="10"/>
      <c r="R93" s="20">
        <v>37</v>
      </c>
      <c r="S93" s="20">
        <v>16</v>
      </c>
      <c r="T93" s="20">
        <v>0</v>
      </c>
      <c r="U93" s="48">
        <v>37.8</v>
      </c>
      <c r="V93" s="48">
        <v>37.8</v>
      </c>
      <c r="X93" s="24">
        <v>3.15</v>
      </c>
      <c r="Y93">
        <v>37</v>
      </c>
      <c r="Z93">
        <v>16</v>
      </c>
      <c r="AA93">
        <v>0</v>
      </c>
      <c r="AB93" s="48">
        <v>37.8</v>
      </c>
      <c r="AC93">
        <v>3</v>
      </c>
      <c r="AD93">
        <v>3</v>
      </c>
      <c r="AE93">
        <v>0</v>
      </c>
      <c r="AF93" s="24">
        <v>3.15</v>
      </c>
      <c r="AG93">
        <v>3</v>
      </c>
      <c r="AH93">
        <v>2</v>
      </c>
      <c r="AI93">
        <v>0</v>
      </c>
      <c r="AJ93" s="6">
        <v>3.15</v>
      </c>
      <c r="AK93" s="24"/>
      <c r="AT93" s="6">
        <v>3.15</v>
      </c>
      <c r="BF93" s="48"/>
      <c r="BG93" s="48">
        <v>3.15</v>
      </c>
      <c r="BH93" s="39"/>
      <c r="BI93" s="39"/>
      <c r="BJ93" s="22"/>
      <c r="BK93" s="37"/>
      <c r="BL93" s="37"/>
      <c r="BM93" s="39"/>
      <c r="BN93" s="37">
        <f>BO93*O93</f>
        <v>37.8</v>
      </c>
      <c r="BO93" s="48">
        <v>37.8</v>
      </c>
      <c r="BZ93">
        <v>1366</v>
      </c>
      <c r="CA93" s="2" t="s">
        <v>572</v>
      </c>
      <c r="CB93" t="s">
        <v>1147</v>
      </c>
    </row>
    <row r="95" spans="1:79" ht="12.75">
      <c r="A95" s="14">
        <v>1366</v>
      </c>
      <c r="B95" s="13" t="s">
        <v>1168</v>
      </c>
      <c r="C95" s="13" t="s">
        <v>1355</v>
      </c>
      <c r="D95" s="13" t="s">
        <v>144</v>
      </c>
      <c r="E95" s="13" t="s">
        <v>158</v>
      </c>
      <c r="F95" s="2" t="s">
        <v>385</v>
      </c>
      <c r="G95" s="2">
        <v>2</v>
      </c>
      <c r="H95" s="2" t="s">
        <v>557</v>
      </c>
      <c r="I95" s="2" t="s">
        <v>621</v>
      </c>
      <c r="J95" s="13" t="s">
        <v>444</v>
      </c>
      <c r="K95" s="2" t="s">
        <v>572</v>
      </c>
      <c r="L95" s="13" t="s">
        <v>524</v>
      </c>
      <c r="M95" s="13" t="s">
        <v>1071</v>
      </c>
      <c r="N95" s="2" t="s">
        <v>734</v>
      </c>
      <c r="O95" s="10">
        <v>1</v>
      </c>
      <c r="P95" s="10"/>
      <c r="Q95" s="10"/>
      <c r="R95" s="20">
        <v>36</v>
      </c>
      <c r="S95" s="20">
        <v>0</v>
      </c>
      <c r="T95" s="20">
        <v>0</v>
      </c>
      <c r="U95" s="48">
        <v>36</v>
      </c>
      <c r="V95" s="48">
        <v>36</v>
      </c>
      <c r="W95" s="24"/>
      <c r="X95" s="24">
        <v>3</v>
      </c>
      <c r="Y95">
        <v>36</v>
      </c>
      <c r="Z95">
        <v>0</v>
      </c>
      <c r="AA95">
        <v>0</v>
      </c>
      <c r="AB95" s="48">
        <v>36</v>
      </c>
      <c r="AC95">
        <v>3</v>
      </c>
      <c r="AD95">
        <v>0</v>
      </c>
      <c r="AE95">
        <v>0</v>
      </c>
      <c r="AF95" s="24">
        <v>3</v>
      </c>
      <c r="AG95">
        <v>3</v>
      </c>
      <c r="AH95">
        <v>0</v>
      </c>
      <c r="AI95">
        <v>0</v>
      </c>
      <c r="AJ95" s="6">
        <v>3</v>
      </c>
      <c r="AK95" s="24"/>
      <c r="AP95" s="37"/>
      <c r="AT95" s="6">
        <v>3</v>
      </c>
      <c r="AX95" s="7"/>
      <c r="BG95" s="48">
        <v>3</v>
      </c>
      <c r="BH95" s="39"/>
      <c r="BI95" s="39"/>
      <c r="BJ95" s="22"/>
      <c r="BK95" s="37"/>
      <c r="BL95" s="37"/>
      <c r="BM95" s="39"/>
      <c r="BN95" s="37">
        <f>BO95*O95</f>
        <v>36</v>
      </c>
      <c r="BO95" s="48">
        <v>36</v>
      </c>
      <c r="BZ95">
        <v>1366</v>
      </c>
      <c r="CA95" s="2" t="s">
        <v>572</v>
      </c>
    </row>
    <row r="96" spans="1:79" ht="12.75">
      <c r="A96" s="14">
        <v>1366</v>
      </c>
      <c r="B96" s="13" t="s">
        <v>1168</v>
      </c>
      <c r="C96" s="13" t="s">
        <v>1355</v>
      </c>
      <c r="D96" s="13" t="s">
        <v>144</v>
      </c>
      <c r="E96" s="13" t="s">
        <v>158</v>
      </c>
      <c r="F96" s="2" t="s">
        <v>388</v>
      </c>
      <c r="G96" s="2">
        <v>2</v>
      </c>
      <c r="H96" t="s">
        <v>557</v>
      </c>
      <c r="I96" s="2" t="s">
        <v>626</v>
      </c>
      <c r="J96" s="13" t="s">
        <v>444</v>
      </c>
      <c r="K96" s="2" t="s">
        <v>565</v>
      </c>
      <c r="L96" s="13" t="s">
        <v>526</v>
      </c>
      <c r="M96" s="13" t="s">
        <v>2</v>
      </c>
      <c r="N96" s="2" t="s">
        <v>1292</v>
      </c>
      <c r="O96" s="10">
        <v>0.5</v>
      </c>
      <c r="P96" s="10"/>
      <c r="Q96" s="10"/>
      <c r="R96" s="20">
        <v>16</v>
      </c>
      <c r="S96" s="20">
        <v>16</v>
      </c>
      <c r="T96" s="20">
        <v>0</v>
      </c>
      <c r="U96" s="48">
        <v>16.8</v>
      </c>
      <c r="V96" s="48">
        <v>33.6</v>
      </c>
      <c r="W96" s="24"/>
      <c r="X96" s="24">
        <v>2.8</v>
      </c>
      <c r="AC96">
        <v>1</v>
      </c>
      <c r="AD96">
        <v>18</v>
      </c>
      <c r="AE96">
        <v>0</v>
      </c>
      <c r="AF96" s="24">
        <v>1.4</v>
      </c>
      <c r="AJ96" s="6">
        <v>2.8</v>
      </c>
      <c r="AK96" s="24"/>
      <c r="AP96" s="37"/>
      <c r="BA96" s="6">
        <v>2.8</v>
      </c>
      <c r="BG96" s="48">
        <v>2.8</v>
      </c>
      <c r="BH96" s="39"/>
      <c r="BI96" s="39"/>
      <c r="BJ96" s="22"/>
      <c r="BK96" s="37"/>
      <c r="BL96" s="37"/>
      <c r="BM96" s="39"/>
      <c r="BN96" s="37">
        <f>BO96*O96</f>
        <v>16.8</v>
      </c>
      <c r="BO96" s="48">
        <v>33.6</v>
      </c>
      <c r="BZ96">
        <v>1366</v>
      </c>
      <c r="CA96" s="2" t="s">
        <v>565</v>
      </c>
    </row>
    <row r="97" ht="12.75">
      <c r="BN97" s="37"/>
    </row>
    <row r="98" spans="1:80" ht="12.75">
      <c r="A98" s="14">
        <v>1366</v>
      </c>
      <c r="B98" s="13" t="s">
        <v>1168</v>
      </c>
      <c r="C98" s="13" t="s">
        <v>1355</v>
      </c>
      <c r="D98" s="13" t="s">
        <v>144</v>
      </c>
      <c r="E98" s="13" t="s">
        <v>153</v>
      </c>
      <c r="F98" s="2" t="s">
        <v>399</v>
      </c>
      <c r="H98" s="2" t="s">
        <v>557</v>
      </c>
      <c r="I98" s="2" t="s">
        <v>653</v>
      </c>
      <c r="J98" s="13" t="s">
        <v>444</v>
      </c>
      <c r="K98" s="2" t="s">
        <v>571</v>
      </c>
      <c r="L98" s="13" t="s">
        <v>526</v>
      </c>
      <c r="M98" s="13" t="s">
        <v>1005</v>
      </c>
      <c r="N98" s="2" t="s">
        <v>1384</v>
      </c>
      <c r="O98" s="10">
        <v>1</v>
      </c>
      <c r="P98" s="10"/>
      <c r="Q98" s="10"/>
      <c r="R98" s="20"/>
      <c r="S98" s="20"/>
      <c r="T98" s="20"/>
      <c r="U98" s="48">
        <v>33.6</v>
      </c>
      <c r="V98" s="48">
        <v>33.6</v>
      </c>
      <c r="W98" s="24"/>
      <c r="X98" s="24">
        <v>2.8</v>
      </c>
      <c r="AB98" s="48"/>
      <c r="AC98">
        <v>2</v>
      </c>
      <c r="AD98">
        <v>16</v>
      </c>
      <c r="AE98">
        <v>0</v>
      </c>
      <c r="AF98" s="24">
        <v>2.8</v>
      </c>
      <c r="AG98">
        <v>2</v>
      </c>
      <c r="AH98">
        <v>16</v>
      </c>
      <c r="AI98">
        <v>0</v>
      </c>
      <c r="AJ98" s="6">
        <v>2.8</v>
      </c>
      <c r="AK98" s="24"/>
      <c r="AZ98" s="6">
        <v>2.8</v>
      </c>
      <c r="BG98" s="48">
        <v>2.8</v>
      </c>
      <c r="BH98" s="39"/>
      <c r="BI98" s="39"/>
      <c r="BJ98" s="22"/>
      <c r="BK98" s="37"/>
      <c r="BL98" s="37"/>
      <c r="BM98" s="39"/>
      <c r="BN98" s="37">
        <f>BO98*O98</f>
        <v>33.6</v>
      </c>
      <c r="BO98" s="48">
        <v>33.6</v>
      </c>
      <c r="BZ98">
        <v>1366</v>
      </c>
      <c r="CA98" s="2" t="s">
        <v>571</v>
      </c>
      <c r="CB98" t="s">
        <v>67</v>
      </c>
    </row>
    <row r="99" spans="1:79" ht="12.75">
      <c r="A99" s="14">
        <v>1366</v>
      </c>
      <c r="B99" s="13" t="s">
        <v>1168</v>
      </c>
      <c r="C99" s="13" t="s">
        <v>1355</v>
      </c>
      <c r="D99" s="13" t="s">
        <v>144</v>
      </c>
      <c r="E99" s="13" t="s">
        <v>153</v>
      </c>
      <c r="F99" s="2" t="s">
        <v>400</v>
      </c>
      <c r="H99" s="2" t="s">
        <v>584</v>
      </c>
      <c r="I99" s="2" t="s">
        <v>501</v>
      </c>
      <c r="J99" s="13" t="s">
        <v>444</v>
      </c>
      <c r="K99" s="2" t="s">
        <v>512</v>
      </c>
      <c r="L99" s="13" t="s">
        <v>1523</v>
      </c>
      <c r="M99" s="13" t="s">
        <v>470</v>
      </c>
      <c r="N99" s="2" t="s">
        <v>1384</v>
      </c>
      <c r="O99" s="10">
        <v>1</v>
      </c>
      <c r="P99" s="10"/>
      <c r="Q99" s="10"/>
      <c r="R99" s="20"/>
      <c r="S99" s="20"/>
      <c r="T99" s="20"/>
      <c r="U99" s="48">
        <v>33.6</v>
      </c>
      <c r="V99" s="48">
        <v>33.6</v>
      </c>
      <c r="W99" s="24"/>
      <c r="X99" s="24">
        <v>2.8</v>
      </c>
      <c r="AB99" s="48"/>
      <c r="AC99">
        <v>2</v>
      </c>
      <c r="AD99">
        <v>16</v>
      </c>
      <c r="AE99">
        <v>0</v>
      </c>
      <c r="AF99" s="24">
        <v>2.8</v>
      </c>
      <c r="AG99">
        <v>2</v>
      </c>
      <c r="AH99">
        <v>16</v>
      </c>
      <c r="AI99">
        <v>0</v>
      </c>
      <c r="AJ99" s="6">
        <v>2.8</v>
      </c>
      <c r="AK99" s="24"/>
      <c r="BG99" s="48">
        <v>2.8</v>
      </c>
      <c r="BH99" s="39"/>
      <c r="BI99" s="39"/>
      <c r="BJ99" s="22"/>
      <c r="BK99" s="37"/>
      <c r="BL99" s="37"/>
      <c r="BM99" s="39"/>
      <c r="BN99" s="37">
        <f>BO99*O99</f>
        <v>33.6</v>
      </c>
      <c r="BO99" s="48">
        <v>33.6</v>
      </c>
      <c r="BZ99">
        <v>1366</v>
      </c>
      <c r="CA99" s="2" t="s">
        <v>512</v>
      </c>
    </row>
    <row r="100" spans="1:79" ht="12.75">
      <c r="A100" s="14">
        <v>1366</v>
      </c>
      <c r="B100" s="13" t="s">
        <v>1168</v>
      </c>
      <c r="C100" s="13" t="s">
        <v>1355</v>
      </c>
      <c r="D100" s="13" t="s">
        <v>144</v>
      </c>
      <c r="E100" s="13" t="s">
        <v>153</v>
      </c>
      <c r="F100" s="2" t="s">
        <v>406</v>
      </c>
      <c r="H100" s="2" t="s">
        <v>557</v>
      </c>
      <c r="I100" s="2" t="s">
        <v>595</v>
      </c>
      <c r="J100" s="13" t="s">
        <v>444</v>
      </c>
      <c r="K100" s="2" t="s">
        <v>563</v>
      </c>
      <c r="L100" s="13" t="s">
        <v>526</v>
      </c>
      <c r="M100" s="13" t="s">
        <v>470</v>
      </c>
      <c r="N100" s="2" t="s">
        <v>1384</v>
      </c>
      <c r="O100" s="10">
        <v>2</v>
      </c>
      <c r="P100" s="10"/>
      <c r="Q100" s="10"/>
      <c r="R100" s="20">
        <v>66</v>
      </c>
      <c r="S100" s="20">
        <v>0</v>
      </c>
      <c r="T100" s="20">
        <v>0</v>
      </c>
      <c r="U100" s="48">
        <v>66</v>
      </c>
      <c r="V100" s="48">
        <v>33</v>
      </c>
      <c r="X100" s="24">
        <v>2.75</v>
      </c>
      <c r="Y100">
        <v>33</v>
      </c>
      <c r="Z100">
        <v>0</v>
      </c>
      <c r="AA100">
        <v>0</v>
      </c>
      <c r="AB100" s="48">
        <v>33</v>
      </c>
      <c r="AF100" s="24">
        <v>5.5</v>
      </c>
      <c r="AG100">
        <v>2</v>
      </c>
      <c r="AH100">
        <v>15</v>
      </c>
      <c r="AI100">
        <v>0</v>
      </c>
      <c r="AJ100" s="6">
        <v>2.75</v>
      </c>
      <c r="AX100" s="7"/>
      <c r="AZ100" s="6"/>
      <c r="BG100" s="48">
        <v>2.75</v>
      </c>
      <c r="BH100" s="39"/>
      <c r="BI100" s="39"/>
      <c r="BJ100" s="22"/>
      <c r="BK100" s="37"/>
      <c r="BL100" s="37"/>
      <c r="BM100" s="39"/>
      <c r="BN100" s="37">
        <f>BO100*O100</f>
        <v>66</v>
      </c>
      <c r="BO100" s="48">
        <v>33</v>
      </c>
      <c r="BZ100">
        <v>1366</v>
      </c>
      <c r="CA100" s="2" t="s">
        <v>563</v>
      </c>
    </row>
    <row r="102" spans="1:79" ht="12.75">
      <c r="A102" s="14">
        <v>1367</v>
      </c>
      <c r="B102" s="13" t="s">
        <v>1081</v>
      </c>
      <c r="C102" s="13" t="s">
        <v>1355</v>
      </c>
      <c r="D102" s="13" t="s">
        <v>145</v>
      </c>
      <c r="E102" s="13" t="s">
        <v>151</v>
      </c>
      <c r="F102" s="2" t="s">
        <v>427</v>
      </c>
      <c r="G102" s="2">
        <v>1</v>
      </c>
      <c r="H102" s="2" t="s">
        <v>557</v>
      </c>
      <c r="I102" s="2" t="s">
        <v>640</v>
      </c>
      <c r="J102" s="13" t="s">
        <v>444</v>
      </c>
      <c r="K102" s="2" t="s">
        <v>572</v>
      </c>
      <c r="L102" s="13" t="s">
        <v>526</v>
      </c>
      <c r="M102" s="13" t="s">
        <v>1071</v>
      </c>
      <c r="N102" s="2" t="s">
        <v>1593</v>
      </c>
      <c r="O102" s="10">
        <v>3</v>
      </c>
      <c r="P102" s="10"/>
      <c r="Q102" s="10"/>
      <c r="R102" s="20">
        <v>144</v>
      </c>
      <c r="S102" s="20">
        <v>0</v>
      </c>
      <c r="T102" s="20">
        <v>0</v>
      </c>
      <c r="U102" s="48">
        <v>144</v>
      </c>
      <c r="V102" s="48">
        <v>48</v>
      </c>
      <c r="W102" s="24"/>
      <c r="X102" s="24">
        <v>4</v>
      </c>
      <c r="AB102" s="48"/>
      <c r="AF102" s="24">
        <v>12</v>
      </c>
      <c r="AG102">
        <v>4</v>
      </c>
      <c r="AJ102" s="6">
        <v>4</v>
      </c>
      <c r="AK102" s="24"/>
      <c r="BA102" s="6">
        <v>4</v>
      </c>
      <c r="BG102" s="48">
        <v>4</v>
      </c>
      <c r="BH102" s="39"/>
      <c r="BI102" s="39"/>
      <c r="BJ102" s="22"/>
      <c r="BK102" s="37"/>
      <c r="BL102" s="37"/>
      <c r="BM102" s="39"/>
      <c r="BN102" s="37">
        <f>BO102*O102</f>
        <v>144</v>
      </c>
      <c r="BO102" s="48">
        <v>48</v>
      </c>
      <c r="BZ102">
        <v>1367</v>
      </c>
      <c r="CA102" s="2" t="s">
        <v>572</v>
      </c>
    </row>
    <row r="103" spans="1:79" ht="12.75">
      <c r="A103" s="14">
        <v>1367</v>
      </c>
      <c r="B103" s="13" t="s">
        <v>1081</v>
      </c>
      <c r="C103" s="13" t="s">
        <v>1355</v>
      </c>
      <c r="D103" s="13" t="s">
        <v>145</v>
      </c>
      <c r="E103" s="13" t="s">
        <v>151</v>
      </c>
      <c r="F103" s="2" t="s">
        <v>429</v>
      </c>
      <c r="G103" s="2">
        <v>1</v>
      </c>
      <c r="H103" s="2" t="s">
        <v>557</v>
      </c>
      <c r="I103" s="2" t="s">
        <v>622</v>
      </c>
      <c r="J103" s="13" t="s">
        <v>444</v>
      </c>
      <c r="K103" s="2" t="s">
        <v>572</v>
      </c>
      <c r="L103" s="13" t="s">
        <v>526</v>
      </c>
      <c r="M103" s="13" t="s">
        <v>1071</v>
      </c>
      <c r="N103" s="2" t="s">
        <v>676</v>
      </c>
      <c r="O103" s="10">
        <v>1</v>
      </c>
      <c r="P103" s="10"/>
      <c r="Q103" s="10"/>
      <c r="R103" s="20">
        <v>48</v>
      </c>
      <c r="S103" s="20">
        <v>0</v>
      </c>
      <c r="T103" s="20">
        <v>0</v>
      </c>
      <c r="U103" s="48">
        <v>48</v>
      </c>
      <c r="V103" s="48">
        <v>48</v>
      </c>
      <c r="W103" s="24"/>
      <c r="X103" s="24">
        <v>4</v>
      </c>
      <c r="Y103">
        <v>48</v>
      </c>
      <c r="Z103">
        <v>0</v>
      </c>
      <c r="AA103">
        <v>0</v>
      </c>
      <c r="AB103" s="48">
        <v>48</v>
      </c>
      <c r="AC103">
        <v>4</v>
      </c>
      <c r="AD103">
        <v>0</v>
      </c>
      <c r="AE103">
        <v>0</v>
      </c>
      <c r="AF103" s="24">
        <v>4</v>
      </c>
      <c r="AG103">
        <v>4</v>
      </c>
      <c r="AJ103" s="6">
        <v>4</v>
      </c>
      <c r="AK103" s="24"/>
      <c r="AQ103" s="7"/>
      <c r="AR103" s="7"/>
      <c r="AT103" s="6">
        <v>4</v>
      </c>
      <c r="BG103" s="48">
        <v>4</v>
      </c>
      <c r="BH103" s="39"/>
      <c r="BI103" s="39"/>
      <c r="BJ103" s="22"/>
      <c r="BK103" s="37"/>
      <c r="BL103" s="37"/>
      <c r="BM103" s="39"/>
      <c r="BN103" s="37">
        <f>BO103*O103</f>
        <v>48</v>
      </c>
      <c r="BO103" s="48">
        <v>48</v>
      </c>
      <c r="BZ103">
        <v>1367</v>
      </c>
      <c r="CA103" s="2" t="s">
        <v>572</v>
      </c>
    </row>
    <row r="105" spans="1:79" ht="12.75">
      <c r="A105" s="14">
        <v>1367</v>
      </c>
      <c r="B105" s="13" t="s">
        <v>1081</v>
      </c>
      <c r="C105" s="13" t="s">
        <v>1355</v>
      </c>
      <c r="D105" s="13" t="s">
        <v>145</v>
      </c>
      <c r="E105" s="13" t="s">
        <v>151</v>
      </c>
      <c r="F105" s="2" t="s">
        <v>431</v>
      </c>
      <c r="G105" s="2">
        <v>2</v>
      </c>
      <c r="H105" s="2" t="s">
        <v>557</v>
      </c>
      <c r="I105" s="2" t="s">
        <v>639</v>
      </c>
      <c r="J105" s="13" t="s">
        <v>444</v>
      </c>
      <c r="K105" s="2" t="s">
        <v>572</v>
      </c>
      <c r="L105" s="13" t="s">
        <v>526</v>
      </c>
      <c r="M105" s="13" t="s">
        <v>1071</v>
      </c>
      <c r="N105" s="2" t="s">
        <v>1408</v>
      </c>
      <c r="O105" s="10">
        <v>2</v>
      </c>
      <c r="P105" s="10"/>
      <c r="Q105" s="10"/>
      <c r="R105" s="20">
        <v>91</v>
      </c>
      <c r="S105" s="20">
        <v>4</v>
      </c>
      <c r="T105" s="20">
        <v>0</v>
      </c>
      <c r="U105" s="48">
        <v>91.2</v>
      </c>
      <c r="V105" s="48">
        <v>45.6</v>
      </c>
      <c r="X105" s="24">
        <v>3.8</v>
      </c>
      <c r="AB105" s="48"/>
      <c r="AF105" s="24">
        <v>7.6</v>
      </c>
      <c r="AG105">
        <v>3</v>
      </c>
      <c r="AH105">
        <v>16</v>
      </c>
      <c r="AI105">
        <v>0</v>
      </c>
      <c r="AJ105" s="6">
        <v>3.8</v>
      </c>
      <c r="AK105" s="24"/>
      <c r="AS105" s="7"/>
      <c r="AX105" s="6">
        <v>3.8</v>
      </c>
      <c r="BG105" s="48">
        <v>3.8</v>
      </c>
      <c r="BH105" s="39"/>
      <c r="BI105" s="39"/>
      <c r="BJ105" s="22"/>
      <c r="BK105" s="37"/>
      <c r="BL105" s="37"/>
      <c r="BM105" s="39"/>
      <c r="BN105" s="37">
        <f>BO105*O105</f>
        <v>91.2</v>
      </c>
      <c r="BO105" s="48">
        <v>45.6</v>
      </c>
      <c r="BZ105">
        <v>1367</v>
      </c>
      <c r="CA105" s="2" t="s">
        <v>572</v>
      </c>
    </row>
    <row r="106" spans="1:80" ht="12.75">
      <c r="A106" s="14">
        <v>1367</v>
      </c>
      <c r="B106" s="13" t="s">
        <v>1081</v>
      </c>
      <c r="C106" s="13" t="s">
        <v>1355</v>
      </c>
      <c r="D106" s="13" t="s">
        <v>145</v>
      </c>
      <c r="E106" s="13" t="s">
        <v>151</v>
      </c>
      <c r="F106" s="2" t="s">
        <v>410</v>
      </c>
      <c r="G106" s="2">
        <v>2</v>
      </c>
      <c r="H106" s="2" t="s">
        <v>557</v>
      </c>
      <c r="I106" s="2" t="s">
        <v>622</v>
      </c>
      <c r="J106" s="13" t="s">
        <v>444</v>
      </c>
      <c r="K106" s="2" t="s">
        <v>572</v>
      </c>
      <c r="L106" s="13" t="s">
        <v>524</v>
      </c>
      <c r="M106" s="13" t="s">
        <v>1071</v>
      </c>
      <c r="N106" s="2" t="s">
        <v>678</v>
      </c>
      <c r="O106" s="10">
        <v>1</v>
      </c>
      <c r="P106" s="10"/>
      <c r="Q106" s="10"/>
      <c r="R106" s="20">
        <v>42</v>
      </c>
      <c r="S106" s="20">
        <v>0</v>
      </c>
      <c r="T106" s="20">
        <v>0</v>
      </c>
      <c r="U106" s="48">
        <v>42</v>
      </c>
      <c r="V106" s="48">
        <v>42</v>
      </c>
      <c r="X106" s="24">
        <v>3.5</v>
      </c>
      <c r="Y106">
        <v>42</v>
      </c>
      <c r="Z106">
        <v>0</v>
      </c>
      <c r="AA106">
        <v>0</v>
      </c>
      <c r="AB106" s="48">
        <v>42</v>
      </c>
      <c r="AC106">
        <v>3</v>
      </c>
      <c r="AD106">
        <v>10</v>
      </c>
      <c r="AE106">
        <v>0</v>
      </c>
      <c r="AF106" s="24">
        <v>3.5</v>
      </c>
      <c r="AG106">
        <v>3</v>
      </c>
      <c r="AH106">
        <v>10</v>
      </c>
      <c r="AI106">
        <v>0</v>
      </c>
      <c r="AJ106" s="6">
        <v>3.5</v>
      </c>
      <c r="AT106" s="6">
        <v>3.5</v>
      </c>
      <c r="AU106" s="16"/>
      <c r="AV106" s="16"/>
      <c r="BG106" s="48">
        <v>3.5</v>
      </c>
      <c r="BH106" s="39"/>
      <c r="BI106" s="39"/>
      <c r="BJ106" s="22"/>
      <c r="BK106" s="37"/>
      <c r="BL106" s="37"/>
      <c r="BM106" s="39"/>
      <c r="BN106" s="37">
        <f>BO106*O106</f>
        <v>42</v>
      </c>
      <c r="BO106" s="48">
        <v>42</v>
      </c>
      <c r="BZ106">
        <v>1367</v>
      </c>
      <c r="CA106" s="2" t="s">
        <v>572</v>
      </c>
      <c r="CB106" t="s">
        <v>1148</v>
      </c>
    </row>
    <row r="107" ht="12.75">
      <c r="BN107" s="37"/>
    </row>
    <row r="108" spans="1:79" ht="12.75">
      <c r="A108" s="14">
        <v>1367</v>
      </c>
      <c r="B108" s="13" t="s">
        <v>1081</v>
      </c>
      <c r="C108" s="13" t="s">
        <v>1355</v>
      </c>
      <c r="D108" s="13" t="s">
        <v>145</v>
      </c>
      <c r="E108" s="13" t="s">
        <v>152</v>
      </c>
      <c r="F108" s="2" t="s">
        <v>415</v>
      </c>
      <c r="G108" s="2">
        <v>3</v>
      </c>
      <c r="H108" s="2" t="s">
        <v>557</v>
      </c>
      <c r="I108" s="2" t="s">
        <v>626</v>
      </c>
      <c r="J108" s="13" t="s">
        <v>444</v>
      </c>
      <c r="K108" s="2" t="s">
        <v>565</v>
      </c>
      <c r="L108" s="13" t="s">
        <v>526</v>
      </c>
      <c r="M108" s="13" t="s">
        <v>2</v>
      </c>
      <c r="N108" s="2" t="s">
        <v>1296</v>
      </c>
      <c r="O108" s="10">
        <v>0.5</v>
      </c>
      <c r="P108" s="10"/>
      <c r="Q108" s="10"/>
      <c r="R108" s="20">
        <v>19</v>
      </c>
      <c r="S108" s="20">
        <v>4</v>
      </c>
      <c r="T108" s="20">
        <v>0</v>
      </c>
      <c r="U108" s="48">
        <v>19.2</v>
      </c>
      <c r="V108" s="48">
        <v>38.4</v>
      </c>
      <c r="W108" s="24"/>
      <c r="X108" s="24">
        <v>3.2</v>
      </c>
      <c r="Y108">
        <v>38</v>
      </c>
      <c r="Z108">
        <v>8</v>
      </c>
      <c r="AA108">
        <v>0</v>
      </c>
      <c r="AB108" s="48">
        <v>38.4</v>
      </c>
      <c r="AC108">
        <v>1</v>
      </c>
      <c r="AD108">
        <v>12</v>
      </c>
      <c r="AE108">
        <v>0</v>
      </c>
      <c r="AF108" s="24">
        <v>1.6</v>
      </c>
      <c r="AG108">
        <v>3</v>
      </c>
      <c r="AH108">
        <v>4</v>
      </c>
      <c r="AI108">
        <v>0</v>
      </c>
      <c r="AJ108" s="6">
        <v>3.2</v>
      </c>
      <c r="AK108" s="24"/>
      <c r="BA108" s="6">
        <v>3.2</v>
      </c>
      <c r="BG108" s="48">
        <v>3.2</v>
      </c>
      <c r="BH108" s="39"/>
      <c r="BI108" s="39"/>
      <c r="BJ108" s="22"/>
      <c r="BK108" s="37"/>
      <c r="BL108" s="37"/>
      <c r="BM108" s="39"/>
      <c r="BN108" s="48">
        <v>19.2</v>
      </c>
      <c r="BO108" s="48">
        <v>38.4</v>
      </c>
      <c r="BZ108">
        <v>1367</v>
      </c>
      <c r="CA108" s="2" t="s">
        <v>565</v>
      </c>
    </row>
    <row r="109" spans="1:79" ht="12.75">
      <c r="A109" s="14">
        <v>1367</v>
      </c>
      <c r="B109" s="13" t="s">
        <v>1081</v>
      </c>
      <c r="C109" s="13" t="s">
        <v>1355</v>
      </c>
      <c r="D109" s="13" t="s">
        <v>145</v>
      </c>
      <c r="E109" s="13" t="s">
        <v>152</v>
      </c>
      <c r="F109" s="2" t="s">
        <v>417</v>
      </c>
      <c r="G109" s="2">
        <v>3</v>
      </c>
      <c r="H109" s="2" t="s">
        <v>557</v>
      </c>
      <c r="I109" s="2" t="s">
        <v>644</v>
      </c>
      <c r="J109" s="13" t="s">
        <v>444</v>
      </c>
      <c r="K109" s="2" t="s">
        <v>565</v>
      </c>
      <c r="L109" s="13" t="s">
        <v>526</v>
      </c>
      <c r="M109" s="13" t="s">
        <v>2</v>
      </c>
      <c r="N109" s="2" t="s">
        <v>1394</v>
      </c>
      <c r="O109" s="10">
        <v>35</v>
      </c>
      <c r="P109" s="10"/>
      <c r="Q109" s="10"/>
      <c r="R109" s="20">
        <v>1260</v>
      </c>
      <c r="S109" s="20">
        <v>0</v>
      </c>
      <c r="T109" s="20">
        <v>0</v>
      </c>
      <c r="U109" s="48">
        <v>1260</v>
      </c>
      <c r="V109" s="48">
        <v>36</v>
      </c>
      <c r="W109" s="24"/>
      <c r="X109" s="24">
        <v>3</v>
      </c>
      <c r="AB109" s="48"/>
      <c r="AF109" s="24">
        <v>105</v>
      </c>
      <c r="AG109">
        <v>3</v>
      </c>
      <c r="AH109">
        <v>0</v>
      </c>
      <c r="AI109">
        <v>0</v>
      </c>
      <c r="AJ109" s="6">
        <v>3</v>
      </c>
      <c r="AK109" s="24"/>
      <c r="AY109" s="6">
        <v>3</v>
      </c>
      <c r="BA109" s="7"/>
      <c r="BG109" s="48">
        <v>3</v>
      </c>
      <c r="BH109" s="39"/>
      <c r="BI109" s="39"/>
      <c r="BJ109" s="22"/>
      <c r="BK109" s="37"/>
      <c r="BL109" s="37"/>
      <c r="BM109" s="39"/>
      <c r="BN109" s="48">
        <v>1260</v>
      </c>
      <c r="BO109" s="48">
        <v>36</v>
      </c>
      <c r="BZ109">
        <v>1367</v>
      </c>
      <c r="CA109" s="2" t="s">
        <v>565</v>
      </c>
    </row>
    <row r="111" spans="1:79" ht="12.75">
      <c r="A111" s="14">
        <v>1367</v>
      </c>
      <c r="B111" s="13" t="s">
        <v>1168</v>
      </c>
      <c r="C111" s="13" t="s">
        <v>1355</v>
      </c>
      <c r="D111" s="13" t="s">
        <v>145</v>
      </c>
      <c r="E111" s="13" t="s">
        <v>156</v>
      </c>
      <c r="F111" s="2" t="s">
        <v>37</v>
      </c>
      <c r="G111" s="2">
        <v>1</v>
      </c>
      <c r="H111" s="2" t="s">
        <v>557</v>
      </c>
      <c r="I111" s="2" t="s">
        <v>640</v>
      </c>
      <c r="J111" s="13" t="s">
        <v>444</v>
      </c>
      <c r="K111" s="2" t="s">
        <v>572</v>
      </c>
      <c r="L111" s="13" t="s">
        <v>524</v>
      </c>
      <c r="M111" s="13" t="s">
        <v>1071</v>
      </c>
      <c r="N111" s="2" t="s">
        <v>1593</v>
      </c>
      <c r="O111" s="10">
        <v>4</v>
      </c>
      <c r="P111" s="10"/>
      <c r="Q111" s="10"/>
      <c r="R111" s="20">
        <v>211</v>
      </c>
      <c r="S111" s="20">
        <v>4</v>
      </c>
      <c r="T111" s="20">
        <v>0</v>
      </c>
      <c r="U111" s="48">
        <v>211.2</v>
      </c>
      <c r="V111" s="48">
        <v>52.8</v>
      </c>
      <c r="W111" s="24"/>
      <c r="X111" s="24">
        <v>4.3999999999999995</v>
      </c>
      <c r="AB111" s="48"/>
      <c r="AF111" s="24">
        <v>17.599999999999998</v>
      </c>
      <c r="AG111">
        <v>4</v>
      </c>
      <c r="AH111">
        <v>8</v>
      </c>
      <c r="AI111">
        <v>0</v>
      </c>
      <c r="AJ111" s="6">
        <v>4.3999999999999995</v>
      </c>
      <c r="AK111" s="24"/>
      <c r="BA111" s="6">
        <v>4.3999999999999995</v>
      </c>
      <c r="BG111" s="48">
        <v>4.3999999999999995</v>
      </c>
      <c r="BH111" s="39"/>
      <c r="BI111" s="39"/>
      <c r="BJ111" s="22"/>
      <c r="BK111" s="37"/>
      <c r="BL111" s="37"/>
      <c r="BM111" s="39"/>
      <c r="BN111" s="48">
        <v>211.2</v>
      </c>
      <c r="BO111" s="48">
        <v>52.8</v>
      </c>
      <c r="BZ111">
        <v>1367</v>
      </c>
      <c r="CA111" s="2" t="s">
        <v>572</v>
      </c>
    </row>
    <row r="112" spans="1:79" ht="12.75">
      <c r="A112" s="14">
        <v>1367</v>
      </c>
      <c r="B112" s="13" t="s">
        <v>1168</v>
      </c>
      <c r="C112" s="13" t="s">
        <v>1355</v>
      </c>
      <c r="D112" s="13" t="s">
        <v>145</v>
      </c>
      <c r="E112" s="13" t="s">
        <v>156</v>
      </c>
      <c r="F112" s="2" t="s">
        <v>40</v>
      </c>
      <c r="G112" s="2">
        <v>1</v>
      </c>
      <c r="H112" s="2" t="s">
        <v>557</v>
      </c>
      <c r="I112" s="2" t="s">
        <v>622</v>
      </c>
      <c r="J112" s="13" t="s">
        <v>444</v>
      </c>
      <c r="K112" s="2" t="s">
        <v>572</v>
      </c>
      <c r="L112" s="13" t="s">
        <v>524</v>
      </c>
      <c r="M112" s="13" t="s">
        <v>1071</v>
      </c>
      <c r="N112" s="2" t="s">
        <v>676</v>
      </c>
      <c r="O112" s="10">
        <v>1</v>
      </c>
      <c r="P112" s="10"/>
      <c r="Q112" s="10"/>
      <c r="R112" s="20">
        <v>49</v>
      </c>
      <c r="S112" s="20">
        <v>4</v>
      </c>
      <c r="T112" s="20">
        <v>0</v>
      </c>
      <c r="U112" s="48">
        <v>49.2</v>
      </c>
      <c r="V112" s="48">
        <v>49.2</v>
      </c>
      <c r="W112" s="24"/>
      <c r="X112" s="24">
        <v>4.1000000000000005</v>
      </c>
      <c r="Y112">
        <v>49</v>
      </c>
      <c r="Z112">
        <v>4</v>
      </c>
      <c r="AA112">
        <v>0</v>
      </c>
      <c r="AB112" s="48">
        <v>49.2</v>
      </c>
      <c r="AC112">
        <v>4</v>
      </c>
      <c r="AD112">
        <v>2</v>
      </c>
      <c r="AE112">
        <v>0</v>
      </c>
      <c r="AF112" s="24">
        <v>4.1000000000000005</v>
      </c>
      <c r="AG112">
        <v>4</v>
      </c>
      <c r="AH112">
        <v>2</v>
      </c>
      <c r="AI112">
        <v>0</v>
      </c>
      <c r="AJ112" s="6">
        <v>4.1000000000000005</v>
      </c>
      <c r="AK112" s="24"/>
      <c r="AT112" s="6">
        <v>4.1000000000000005</v>
      </c>
      <c r="BA112" s="7"/>
      <c r="BG112" s="48">
        <v>4.1000000000000005</v>
      </c>
      <c r="BH112" s="39"/>
      <c r="BI112" s="39"/>
      <c r="BJ112" s="22"/>
      <c r="BK112" s="37"/>
      <c r="BL112" s="37"/>
      <c r="BM112" s="39"/>
      <c r="BN112" s="48">
        <v>49.2</v>
      </c>
      <c r="BO112" s="48">
        <v>49.2</v>
      </c>
      <c r="BZ112">
        <v>1367</v>
      </c>
      <c r="CA112" s="2" t="s">
        <v>572</v>
      </c>
    </row>
    <row r="113" spans="1:79" ht="12.75">
      <c r="A113" s="14">
        <v>1367</v>
      </c>
      <c r="B113" s="13" t="s">
        <v>1168</v>
      </c>
      <c r="C113" s="13" t="s">
        <v>1355</v>
      </c>
      <c r="D113" s="13" t="s">
        <v>145</v>
      </c>
      <c r="E113" s="13" t="s">
        <v>156</v>
      </c>
      <c r="F113" s="2" t="s">
        <v>41</v>
      </c>
      <c r="G113" s="2">
        <v>1</v>
      </c>
      <c r="H113" s="2" t="s">
        <v>557</v>
      </c>
      <c r="I113" s="2" t="s">
        <v>622</v>
      </c>
      <c r="J113" s="13" t="s">
        <v>444</v>
      </c>
      <c r="K113" s="2" t="s">
        <v>572</v>
      </c>
      <c r="L113" s="13" t="s">
        <v>524</v>
      </c>
      <c r="M113" s="13" t="s">
        <v>1071</v>
      </c>
      <c r="N113" s="2" t="s">
        <v>676</v>
      </c>
      <c r="O113" s="10">
        <v>1</v>
      </c>
      <c r="P113" s="10"/>
      <c r="Q113" s="10"/>
      <c r="R113" s="20">
        <v>42</v>
      </c>
      <c r="S113" s="20">
        <v>0</v>
      </c>
      <c r="T113" s="20">
        <v>0</v>
      </c>
      <c r="U113" s="48">
        <v>42</v>
      </c>
      <c r="V113" s="48">
        <v>42</v>
      </c>
      <c r="W113" s="24"/>
      <c r="X113" s="24">
        <v>3.5</v>
      </c>
      <c r="Y113">
        <v>42</v>
      </c>
      <c r="Z113">
        <v>0</v>
      </c>
      <c r="AA113">
        <v>0</v>
      </c>
      <c r="AB113" s="48">
        <v>42</v>
      </c>
      <c r="AC113">
        <v>3</v>
      </c>
      <c r="AD113">
        <v>10</v>
      </c>
      <c r="AE113">
        <v>0</v>
      </c>
      <c r="AF113" s="24">
        <v>3.5</v>
      </c>
      <c r="AG113">
        <v>3</v>
      </c>
      <c r="AH113">
        <v>10</v>
      </c>
      <c r="AI113">
        <v>0</v>
      </c>
      <c r="AJ113" s="6">
        <v>3.5</v>
      </c>
      <c r="AK113" s="24"/>
      <c r="AT113" s="6">
        <v>3.5</v>
      </c>
      <c r="BA113" s="7"/>
      <c r="BG113" s="48">
        <v>3.5</v>
      </c>
      <c r="BH113" s="39"/>
      <c r="BI113" s="39"/>
      <c r="BJ113" s="22"/>
      <c r="BK113" s="37"/>
      <c r="BL113" s="37"/>
      <c r="BM113" s="39"/>
      <c r="BN113" s="48">
        <v>42</v>
      </c>
      <c r="BO113" s="48">
        <v>42</v>
      </c>
      <c r="BZ113">
        <v>1367</v>
      </c>
      <c r="CA113" s="2" t="s">
        <v>572</v>
      </c>
    </row>
    <row r="114" spans="1:79" ht="12.75">
      <c r="A114" s="14">
        <v>1367</v>
      </c>
      <c r="B114" s="13" t="s">
        <v>1168</v>
      </c>
      <c r="C114" s="13" t="s">
        <v>1355</v>
      </c>
      <c r="D114" s="13" t="s">
        <v>145</v>
      </c>
      <c r="E114" s="13" t="s">
        <v>156</v>
      </c>
      <c r="F114" s="2" t="s">
        <v>42</v>
      </c>
      <c r="G114" s="2">
        <v>1</v>
      </c>
      <c r="H114" s="2" t="s">
        <v>557</v>
      </c>
      <c r="I114" s="2" t="s">
        <v>626</v>
      </c>
      <c r="J114" s="13" t="s">
        <v>444</v>
      </c>
      <c r="K114" s="2" t="s">
        <v>650</v>
      </c>
      <c r="L114" s="13" t="s">
        <v>526</v>
      </c>
      <c r="M114" s="13" t="s">
        <v>2</v>
      </c>
      <c r="N114" s="2" t="s">
        <v>735</v>
      </c>
      <c r="O114" s="10">
        <v>1</v>
      </c>
      <c r="P114" s="10"/>
      <c r="Q114" s="10"/>
      <c r="R114" s="20">
        <v>38</v>
      </c>
      <c r="S114" s="20">
        <v>8</v>
      </c>
      <c r="T114" s="20">
        <v>0</v>
      </c>
      <c r="U114" s="48">
        <v>38.4</v>
      </c>
      <c r="V114" s="48">
        <v>38.4</v>
      </c>
      <c r="W114" s="24"/>
      <c r="X114" s="24">
        <v>3.2</v>
      </c>
      <c r="Y114">
        <v>38</v>
      </c>
      <c r="Z114">
        <v>8</v>
      </c>
      <c r="AA114">
        <v>0</v>
      </c>
      <c r="AB114" s="48">
        <v>38.4</v>
      </c>
      <c r="AC114">
        <v>3</v>
      </c>
      <c r="AD114">
        <v>4</v>
      </c>
      <c r="AE114">
        <v>0</v>
      </c>
      <c r="AF114" s="24">
        <v>3.2</v>
      </c>
      <c r="AG114">
        <v>3</v>
      </c>
      <c r="AH114">
        <v>4</v>
      </c>
      <c r="AI114">
        <v>0</v>
      </c>
      <c r="AJ114" s="6">
        <v>3.2</v>
      </c>
      <c r="AK114" s="24"/>
      <c r="AP114" s="37"/>
      <c r="AT114" s="6">
        <v>3.2</v>
      </c>
      <c r="BA114" s="7"/>
      <c r="BG114" s="48">
        <v>3.2</v>
      </c>
      <c r="BH114" s="39"/>
      <c r="BI114" s="39"/>
      <c r="BJ114" s="22"/>
      <c r="BK114" s="37"/>
      <c r="BL114" s="37"/>
      <c r="BM114" s="39"/>
      <c r="BN114" s="48">
        <v>38.4</v>
      </c>
      <c r="BO114" s="48">
        <v>38.4</v>
      </c>
      <c r="BZ114">
        <v>1367</v>
      </c>
      <c r="CA114" s="2" t="s">
        <v>650</v>
      </c>
    </row>
    <row r="116" spans="1:79" ht="12.75">
      <c r="A116" s="14">
        <v>1367</v>
      </c>
      <c r="B116" s="13" t="s">
        <v>1168</v>
      </c>
      <c r="C116" s="13" t="s">
        <v>1355</v>
      </c>
      <c r="D116" s="13" t="s">
        <v>145</v>
      </c>
      <c r="E116" s="13" t="s">
        <v>156</v>
      </c>
      <c r="F116" s="2" t="s">
        <v>44</v>
      </c>
      <c r="G116" s="2">
        <v>2</v>
      </c>
      <c r="H116" s="2" t="s">
        <v>557</v>
      </c>
      <c r="I116" s="2" t="s">
        <v>991</v>
      </c>
      <c r="J116" s="13" t="s">
        <v>444</v>
      </c>
      <c r="K116" s="2" t="s">
        <v>568</v>
      </c>
      <c r="L116" s="13" t="s">
        <v>526</v>
      </c>
      <c r="M116" s="13" t="s">
        <v>871</v>
      </c>
      <c r="N116" s="2" t="s">
        <v>1408</v>
      </c>
      <c r="O116" s="10">
        <v>2</v>
      </c>
      <c r="P116" s="10"/>
      <c r="Q116" s="10"/>
      <c r="R116" s="20">
        <v>81</v>
      </c>
      <c r="S116" s="20">
        <v>12</v>
      </c>
      <c r="T116" s="20">
        <v>0</v>
      </c>
      <c r="U116" s="48">
        <v>81.6</v>
      </c>
      <c r="V116" s="48">
        <v>40.8</v>
      </c>
      <c r="X116" s="24">
        <v>3.4</v>
      </c>
      <c r="AB116" s="48"/>
      <c r="AF116" s="24">
        <v>6.8</v>
      </c>
      <c r="AG116">
        <v>3</v>
      </c>
      <c r="AH116">
        <v>8</v>
      </c>
      <c r="AI116">
        <v>0</v>
      </c>
      <c r="AJ116" s="6">
        <v>3.4</v>
      </c>
      <c r="AX116" s="6">
        <v>3.4</v>
      </c>
      <c r="BA116" s="7"/>
      <c r="BG116" s="48">
        <v>3.4</v>
      </c>
      <c r="BH116" s="39"/>
      <c r="BI116" s="39"/>
      <c r="BJ116" s="22"/>
      <c r="BK116" s="37"/>
      <c r="BL116" s="37"/>
      <c r="BM116" s="39"/>
      <c r="BN116" s="48">
        <v>81.6</v>
      </c>
      <c r="BO116" s="48">
        <v>40.8</v>
      </c>
      <c r="BZ116">
        <v>1367</v>
      </c>
      <c r="CA116" s="2" t="s">
        <v>568</v>
      </c>
    </row>
    <row r="117" spans="1:79" ht="12.75">
      <c r="A117" s="14">
        <v>1367</v>
      </c>
      <c r="B117" s="13" t="s">
        <v>1168</v>
      </c>
      <c r="C117" s="13" t="s">
        <v>1355</v>
      </c>
      <c r="D117" s="13" t="s">
        <v>145</v>
      </c>
      <c r="E117" s="13" t="s">
        <v>156</v>
      </c>
      <c r="F117" s="2" t="s">
        <v>31</v>
      </c>
      <c r="G117" s="2">
        <v>2</v>
      </c>
      <c r="H117" s="2" t="s">
        <v>557</v>
      </c>
      <c r="I117" s="2" t="s">
        <v>638</v>
      </c>
      <c r="J117" s="13" t="s">
        <v>444</v>
      </c>
      <c r="K117" s="2" t="s">
        <v>572</v>
      </c>
      <c r="L117" s="13" t="s">
        <v>524</v>
      </c>
      <c r="M117" s="13" t="s">
        <v>1071</v>
      </c>
      <c r="N117" s="2" t="s">
        <v>1578</v>
      </c>
      <c r="O117" s="10">
        <v>2</v>
      </c>
      <c r="P117" s="10"/>
      <c r="Q117" s="10"/>
      <c r="R117" s="20">
        <v>75</v>
      </c>
      <c r="S117" s="20">
        <v>0</v>
      </c>
      <c r="T117" s="20">
        <v>0</v>
      </c>
      <c r="U117" s="48">
        <v>75</v>
      </c>
      <c r="V117" s="48">
        <v>37.5</v>
      </c>
      <c r="X117" s="24">
        <v>3.125</v>
      </c>
      <c r="Y117">
        <v>37</v>
      </c>
      <c r="Z117">
        <v>10</v>
      </c>
      <c r="AA117">
        <v>0</v>
      </c>
      <c r="AB117" s="48">
        <v>37.5</v>
      </c>
      <c r="AF117" s="24">
        <v>6.25</v>
      </c>
      <c r="AG117">
        <v>3</v>
      </c>
      <c r="AH117">
        <v>2</v>
      </c>
      <c r="AI117">
        <v>0</v>
      </c>
      <c r="AJ117" s="6">
        <v>3.125</v>
      </c>
      <c r="BA117" s="6">
        <v>3.125</v>
      </c>
      <c r="BG117" s="48">
        <v>3.125</v>
      </c>
      <c r="BH117" s="39"/>
      <c r="BI117" s="39"/>
      <c r="BJ117" s="22"/>
      <c r="BK117" s="37"/>
      <c r="BL117" s="37"/>
      <c r="BM117" s="39"/>
      <c r="BN117" s="48">
        <v>75</v>
      </c>
      <c r="BO117" s="48">
        <v>37.5</v>
      </c>
      <c r="BZ117">
        <v>1367</v>
      </c>
      <c r="CA117" s="2" t="s">
        <v>572</v>
      </c>
    </row>
    <row r="119" spans="1:79" ht="12.75">
      <c r="A119" s="14">
        <v>1367</v>
      </c>
      <c r="B119" s="13" t="s">
        <v>2</v>
      </c>
      <c r="C119" s="13" t="s">
        <v>1355</v>
      </c>
      <c r="D119" s="13" t="s">
        <v>145</v>
      </c>
      <c r="E119" s="13" t="s">
        <v>150</v>
      </c>
      <c r="F119" s="2" t="s">
        <v>45</v>
      </c>
      <c r="G119" s="2"/>
      <c r="H119" s="2" t="s">
        <v>557</v>
      </c>
      <c r="I119" s="2" t="s">
        <v>631</v>
      </c>
      <c r="J119" s="13" t="s">
        <v>444</v>
      </c>
      <c r="K119" s="2" t="s">
        <v>572</v>
      </c>
      <c r="L119" s="13" t="s">
        <v>524</v>
      </c>
      <c r="M119" s="13" t="s">
        <v>1071</v>
      </c>
      <c r="N119" s="2" t="s">
        <v>1382</v>
      </c>
      <c r="O119" s="10">
        <v>2</v>
      </c>
      <c r="P119" s="10"/>
      <c r="Q119" s="10"/>
      <c r="R119" s="20">
        <v>71</v>
      </c>
      <c r="S119" s="20">
        <v>16</v>
      </c>
      <c r="T119" s="20">
        <v>0</v>
      </c>
      <c r="U119" s="48">
        <v>71.8</v>
      </c>
      <c r="V119" s="48">
        <v>35.9</v>
      </c>
      <c r="W119" s="24"/>
      <c r="X119" s="24">
        <v>2.9916666666666667</v>
      </c>
      <c r="AF119" s="24">
        <v>5.983333333333333</v>
      </c>
      <c r="AG119">
        <v>2</v>
      </c>
      <c r="AH119">
        <v>19</v>
      </c>
      <c r="AI119">
        <v>0</v>
      </c>
      <c r="AJ119" s="6">
        <v>2.9916666666666667</v>
      </c>
      <c r="AK119" s="24"/>
      <c r="AP119" s="37"/>
      <c r="AZ119" s="6">
        <v>2.9916666666666667</v>
      </c>
      <c r="BA119" s="7"/>
      <c r="BG119" s="48">
        <v>2.9916666666666667</v>
      </c>
      <c r="BH119" s="39"/>
      <c r="BI119" s="39"/>
      <c r="BJ119" s="22"/>
      <c r="BK119" s="37"/>
      <c r="BL119" s="37"/>
      <c r="BM119" s="39"/>
      <c r="BN119" s="48">
        <v>71.8</v>
      </c>
      <c r="BO119" s="48">
        <v>35.9</v>
      </c>
      <c r="BZ119">
        <v>1367</v>
      </c>
      <c r="CA119" s="2" t="s">
        <v>572</v>
      </c>
    </row>
    <row r="120" spans="1:79" ht="12.75">
      <c r="A120" s="14">
        <v>1367</v>
      </c>
      <c r="B120" s="13" t="s">
        <v>2</v>
      </c>
      <c r="C120" s="13" t="s">
        <v>1355</v>
      </c>
      <c r="D120" s="13" t="s">
        <v>145</v>
      </c>
      <c r="E120" s="13" t="s">
        <v>150</v>
      </c>
      <c r="F120" s="2" t="s">
        <v>46</v>
      </c>
      <c r="G120" s="2"/>
      <c r="H120" s="2" t="s">
        <v>557</v>
      </c>
      <c r="I120" s="2" t="s">
        <v>632</v>
      </c>
      <c r="J120" s="13" t="s">
        <v>444</v>
      </c>
      <c r="K120" s="2" t="s">
        <v>572</v>
      </c>
      <c r="L120" s="13" t="s">
        <v>524</v>
      </c>
      <c r="M120" s="13" t="s">
        <v>1071</v>
      </c>
      <c r="N120" s="2" t="s">
        <v>1382</v>
      </c>
      <c r="O120" s="10">
        <v>2</v>
      </c>
      <c r="P120" s="10"/>
      <c r="Q120" s="10"/>
      <c r="R120" s="20">
        <v>74</v>
      </c>
      <c r="S120" s="20">
        <v>8</v>
      </c>
      <c r="T120" s="20">
        <v>0</v>
      </c>
      <c r="U120" s="48">
        <v>74.4</v>
      </c>
      <c r="V120" s="48">
        <v>37.2</v>
      </c>
      <c r="W120" s="24"/>
      <c r="X120" s="24">
        <v>3.1</v>
      </c>
      <c r="AF120" s="24">
        <v>6.2</v>
      </c>
      <c r="AG120">
        <v>3</v>
      </c>
      <c r="AH120">
        <v>2</v>
      </c>
      <c r="AI120">
        <v>0</v>
      </c>
      <c r="AJ120" s="6">
        <v>3.1</v>
      </c>
      <c r="AK120" s="24"/>
      <c r="AP120" s="37"/>
      <c r="AZ120" s="6">
        <v>3.1</v>
      </c>
      <c r="BA120" s="7"/>
      <c r="BG120" s="48">
        <v>3.1</v>
      </c>
      <c r="BH120" s="39"/>
      <c r="BI120" s="39"/>
      <c r="BJ120" s="22"/>
      <c r="BK120" s="37"/>
      <c r="BL120" s="37"/>
      <c r="BM120" s="39"/>
      <c r="BN120" s="48">
        <v>74.4</v>
      </c>
      <c r="BO120" s="48">
        <v>37.2</v>
      </c>
      <c r="BZ120">
        <v>1367</v>
      </c>
      <c r="CA120" s="2" t="s">
        <v>572</v>
      </c>
    </row>
    <row r="121" spans="1:79" ht="12.75">
      <c r="A121" s="14">
        <v>1367</v>
      </c>
      <c r="B121" s="13" t="s">
        <v>2</v>
      </c>
      <c r="C121" s="13" t="s">
        <v>1355</v>
      </c>
      <c r="D121" s="13" t="s">
        <v>145</v>
      </c>
      <c r="E121" s="13" t="s">
        <v>150</v>
      </c>
      <c r="F121" s="2" t="s">
        <v>47</v>
      </c>
      <c r="G121" s="2"/>
      <c r="H121" s="2" t="s">
        <v>557</v>
      </c>
      <c r="I121" s="2" t="s">
        <v>635</v>
      </c>
      <c r="J121" s="13" t="s">
        <v>444</v>
      </c>
      <c r="K121" s="2" t="s">
        <v>569</v>
      </c>
      <c r="L121" s="13" t="s">
        <v>526</v>
      </c>
      <c r="M121" s="13" t="s">
        <v>876</v>
      </c>
      <c r="N121" s="2" t="s">
        <v>1382</v>
      </c>
      <c r="O121" s="10">
        <v>1</v>
      </c>
      <c r="P121" s="10"/>
      <c r="Q121" s="10"/>
      <c r="R121" s="20"/>
      <c r="S121" s="20"/>
      <c r="T121" s="20"/>
      <c r="U121" s="48">
        <v>34.8</v>
      </c>
      <c r="V121" s="48">
        <v>34.8</v>
      </c>
      <c r="W121" s="24"/>
      <c r="X121" s="24">
        <v>2.9</v>
      </c>
      <c r="AF121" s="24">
        <v>2.9</v>
      </c>
      <c r="AG121">
        <v>2</v>
      </c>
      <c r="AH121">
        <v>18</v>
      </c>
      <c r="AI121">
        <v>0</v>
      </c>
      <c r="AJ121" s="6">
        <v>2.9</v>
      </c>
      <c r="AK121" s="24"/>
      <c r="AP121" s="37"/>
      <c r="AZ121" s="6">
        <v>2.9</v>
      </c>
      <c r="BA121" s="7"/>
      <c r="BG121" s="48">
        <v>2.9</v>
      </c>
      <c r="BH121" s="39"/>
      <c r="BI121" s="39"/>
      <c r="BJ121" s="22"/>
      <c r="BK121" s="37"/>
      <c r="BL121" s="37"/>
      <c r="BM121" s="39"/>
      <c r="BN121" s="48">
        <v>34.8</v>
      </c>
      <c r="BO121" s="48">
        <v>34.8</v>
      </c>
      <c r="BZ121">
        <v>1367</v>
      </c>
      <c r="CA121" s="2" t="s">
        <v>569</v>
      </c>
    </row>
    <row r="122" spans="1:79" ht="12.75">
      <c r="A122" s="14">
        <v>1367</v>
      </c>
      <c r="B122" s="13" t="s">
        <v>2</v>
      </c>
      <c r="C122" s="13" t="s">
        <v>1355</v>
      </c>
      <c r="D122" s="13" t="s">
        <v>145</v>
      </c>
      <c r="E122" s="13" t="s">
        <v>150</v>
      </c>
      <c r="F122" s="2" t="s">
        <v>48</v>
      </c>
      <c r="G122" s="2"/>
      <c r="H122" s="2" t="s">
        <v>557</v>
      </c>
      <c r="I122" s="2" t="s">
        <v>630</v>
      </c>
      <c r="J122" s="13" t="s">
        <v>444</v>
      </c>
      <c r="K122" s="2" t="s">
        <v>573</v>
      </c>
      <c r="L122" s="13" t="s">
        <v>526</v>
      </c>
      <c r="M122" s="13" t="s">
        <v>1166</v>
      </c>
      <c r="N122" s="2" t="s">
        <v>1382</v>
      </c>
      <c r="O122" s="10">
        <v>1</v>
      </c>
      <c r="P122" s="10"/>
      <c r="Q122" s="10"/>
      <c r="R122" s="20"/>
      <c r="S122" s="20"/>
      <c r="T122" s="20"/>
      <c r="U122" s="48">
        <v>34.8</v>
      </c>
      <c r="V122" s="48">
        <v>34.8</v>
      </c>
      <c r="W122" s="24"/>
      <c r="X122" s="24">
        <v>2.9</v>
      </c>
      <c r="AF122" s="24">
        <v>2.9</v>
      </c>
      <c r="AG122">
        <v>2</v>
      </c>
      <c r="AH122">
        <v>18</v>
      </c>
      <c r="AI122">
        <v>0</v>
      </c>
      <c r="AJ122" s="6">
        <v>2.9</v>
      </c>
      <c r="AK122" s="24"/>
      <c r="AP122" s="37"/>
      <c r="AZ122" s="6">
        <v>2.9</v>
      </c>
      <c r="BA122" s="7"/>
      <c r="BG122" s="48">
        <v>2.9</v>
      </c>
      <c r="BH122" s="39"/>
      <c r="BI122" s="39"/>
      <c r="BJ122" s="22"/>
      <c r="BK122" s="37"/>
      <c r="BL122" s="37"/>
      <c r="BM122" s="39"/>
      <c r="BN122" s="48">
        <v>34.8</v>
      </c>
      <c r="BO122" s="48">
        <v>34.8</v>
      </c>
      <c r="BZ122">
        <v>1367</v>
      </c>
      <c r="CA122" s="2" t="s">
        <v>573</v>
      </c>
    </row>
    <row r="123" spans="1:79" ht="12.75">
      <c r="A123" s="14">
        <v>1367</v>
      </c>
      <c r="B123" s="13" t="s">
        <v>2</v>
      </c>
      <c r="C123" s="13" t="s">
        <v>1355</v>
      </c>
      <c r="D123" s="13" t="s">
        <v>145</v>
      </c>
      <c r="E123" s="13" t="s">
        <v>150</v>
      </c>
      <c r="F123" s="2" t="s">
        <v>49</v>
      </c>
      <c r="G123" s="2"/>
      <c r="H123" s="2" t="s">
        <v>557</v>
      </c>
      <c r="I123" s="2" t="s">
        <v>794</v>
      </c>
      <c r="J123" s="13" t="s">
        <v>444</v>
      </c>
      <c r="K123" s="2" t="s">
        <v>795</v>
      </c>
      <c r="L123" s="13" t="s">
        <v>526</v>
      </c>
      <c r="M123" s="13" t="s">
        <v>1167</v>
      </c>
      <c r="N123" s="2" t="s">
        <v>1382</v>
      </c>
      <c r="O123" s="10"/>
      <c r="P123" s="10">
        <v>20</v>
      </c>
      <c r="Q123" s="10"/>
      <c r="R123" s="20">
        <v>20</v>
      </c>
      <c r="S123" s="20">
        <v>0</v>
      </c>
      <c r="T123" s="20">
        <v>0</v>
      </c>
      <c r="U123" s="48">
        <v>20</v>
      </c>
      <c r="W123" s="24">
        <v>20</v>
      </c>
      <c r="AK123" s="24">
        <v>1.6666666666666667</v>
      </c>
      <c r="AP123" s="37"/>
      <c r="BA123" s="7"/>
      <c r="BG123" s="48"/>
      <c r="BH123" s="39"/>
      <c r="BI123" s="39"/>
      <c r="BJ123" s="22"/>
      <c r="BK123" s="37"/>
      <c r="BL123" s="37"/>
      <c r="BM123" s="39"/>
      <c r="BN123" s="48"/>
      <c r="BO123" s="48"/>
      <c r="BZ123">
        <v>1367</v>
      </c>
      <c r="CA123" s="2" t="s">
        <v>795</v>
      </c>
    </row>
    <row r="125" spans="1:79" ht="12.75">
      <c r="A125" s="14">
        <v>1368</v>
      </c>
      <c r="B125" s="13" t="s">
        <v>1081</v>
      </c>
      <c r="C125" s="13" t="s">
        <v>1355</v>
      </c>
      <c r="D125" s="13" t="s">
        <v>146</v>
      </c>
      <c r="E125" s="13" t="s">
        <v>149</v>
      </c>
      <c r="F125" s="2" t="s">
        <v>82</v>
      </c>
      <c r="G125" s="2">
        <v>1</v>
      </c>
      <c r="H125" s="2" t="s">
        <v>557</v>
      </c>
      <c r="I125" s="2" t="s">
        <v>632</v>
      </c>
      <c r="J125" s="13" t="s">
        <v>444</v>
      </c>
      <c r="K125" s="2" t="s">
        <v>565</v>
      </c>
      <c r="L125" s="13" t="s">
        <v>526</v>
      </c>
      <c r="M125" s="13" t="s">
        <v>2</v>
      </c>
      <c r="N125" s="2" t="s">
        <v>1593</v>
      </c>
      <c r="O125" s="10">
        <v>3</v>
      </c>
      <c r="P125" s="10"/>
      <c r="Q125" s="10"/>
      <c r="R125" s="20">
        <v>135</v>
      </c>
      <c r="S125" s="20">
        <v>0</v>
      </c>
      <c r="T125" s="20">
        <v>0</v>
      </c>
      <c r="U125" s="48">
        <v>135</v>
      </c>
      <c r="V125" s="48">
        <v>45</v>
      </c>
      <c r="W125" s="24"/>
      <c r="X125" s="24">
        <v>3.75</v>
      </c>
      <c r="AB125" s="48"/>
      <c r="AF125" s="24">
        <v>11.25</v>
      </c>
      <c r="AG125">
        <v>3</v>
      </c>
      <c r="AH125">
        <v>15</v>
      </c>
      <c r="AI125">
        <v>0</v>
      </c>
      <c r="AJ125" s="6">
        <v>3.75</v>
      </c>
      <c r="AK125" s="24"/>
      <c r="BA125" s="6">
        <v>3.75</v>
      </c>
      <c r="BG125" s="48">
        <v>3.75</v>
      </c>
      <c r="BH125" s="39"/>
      <c r="BI125" s="39"/>
      <c r="BJ125" s="22"/>
      <c r="BK125" s="37"/>
      <c r="BL125" s="37"/>
      <c r="BM125" s="39"/>
      <c r="BN125" s="48">
        <v>135</v>
      </c>
      <c r="BO125" s="48">
        <v>45</v>
      </c>
      <c r="BZ125">
        <v>1368</v>
      </c>
      <c r="CA125" s="2" t="s">
        <v>565</v>
      </c>
    </row>
    <row r="126" spans="1:79" ht="12.75">
      <c r="A126" s="14">
        <v>1368</v>
      </c>
      <c r="B126" s="13" t="s">
        <v>1081</v>
      </c>
      <c r="C126" s="13" t="s">
        <v>1355</v>
      </c>
      <c r="D126" s="13" t="s">
        <v>146</v>
      </c>
      <c r="E126" s="13" t="s">
        <v>149</v>
      </c>
      <c r="F126" s="2" t="s">
        <v>84</v>
      </c>
      <c r="G126" s="2">
        <v>1</v>
      </c>
      <c r="H126" s="2" t="s">
        <v>557</v>
      </c>
      <c r="I126" s="2" t="s">
        <v>622</v>
      </c>
      <c r="J126" s="13" t="s">
        <v>444</v>
      </c>
      <c r="K126" s="2" t="s">
        <v>572</v>
      </c>
      <c r="L126" s="13" t="s">
        <v>524</v>
      </c>
      <c r="M126" s="13" t="s">
        <v>1071</v>
      </c>
      <c r="N126" s="2" t="s">
        <v>676</v>
      </c>
      <c r="O126" s="10">
        <v>1</v>
      </c>
      <c r="P126" s="10"/>
      <c r="Q126" s="10"/>
      <c r="R126" s="20">
        <v>42</v>
      </c>
      <c r="S126" s="20">
        <v>12</v>
      </c>
      <c r="T126" s="20">
        <v>0</v>
      </c>
      <c r="U126" s="48">
        <v>42.6</v>
      </c>
      <c r="V126" s="48">
        <v>42.6</v>
      </c>
      <c r="W126" s="24"/>
      <c r="X126" s="24">
        <v>3.55</v>
      </c>
      <c r="Y126">
        <v>42</v>
      </c>
      <c r="Z126">
        <v>12</v>
      </c>
      <c r="AA126">
        <v>0</v>
      </c>
      <c r="AB126" s="48">
        <v>42.6</v>
      </c>
      <c r="AC126">
        <v>3</v>
      </c>
      <c r="AD126">
        <v>11</v>
      </c>
      <c r="AE126">
        <v>0</v>
      </c>
      <c r="AF126" s="24">
        <v>3.55</v>
      </c>
      <c r="AG126">
        <v>3</v>
      </c>
      <c r="AH126">
        <v>11</v>
      </c>
      <c r="AI126">
        <v>0</v>
      </c>
      <c r="AJ126" s="6">
        <v>3.55</v>
      </c>
      <c r="AK126" s="24"/>
      <c r="AT126" s="6">
        <v>3.55</v>
      </c>
      <c r="BA126" s="7"/>
      <c r="BG126" s="48">
        <v>3.55</v>
      </c>
      <c r="BH126" s="39"/>
      <c r="BI126" s="39"/>
      <c r="BJ126" s="22"/>
      <c r="BK126" s="37"/>
      <c r="BL126" s="37"/>
      <c r="BM126" s="39"/>
      <c r="BN126" s="48">
        <v>42.6</v>
      </c>
      <c r="BO126" s="48">
        <v>42.6</v>
      </c>
      <c r="BZ126">
        <v>1368</v>
      </c>
      <c r="CA126" s="2" t="s">
        <v>572</v>
      </c>
    </row>
    <row r="127" spans="1:79" ht="12.75">
      <c r="A127" s="14">
        <v>1368</v>
      </c>
      <c r="B127" s="13" t="s">
        <v>1081</v>
      </c>
      <c r="C127" s="13" t="s">
        <v>1355</v>
      </c>
      <c r="D127" s="13" t="s">
        <v>146</v>
      </c>
      <c r="E127" s="13" t="s">
        <v>149</v>
      </c>
      <c r="F127" s="2" t="s">
        <v>85</v>
      </c>
      <c r="G127" s="2">
        <v>1</v>
      </c>
      <c r="H127" s="2" t="s">
        <v>557</v>
      </c>
      <c r="I127" s="2" t="s">
        <v>622</v>
      </c>
      <c r="J127" s="13" t="s">
        <v>444</v>
      </c>
      <c r="K127" s="2" t="s">
        <v>572</v>
      </c>
      <c r="L127" s="13" t="s">
        <v>524</v>
      </c>
      <c r="M127" s="13" t="s">
        <v>1071</v>
      </c>
      <c r="N127" s="2" t="s">
        <v>676</v>
      </c>
      <c r="O127" s="10">
        <v>1</v>
      </c>
      <c r="P127" s="10"/>
      <c r="Q127" s="10"/>
      <c r="R127" s="20">
        <v>37</v>
      </c>
      <c r="S127" s="20">
        <v>4</v>
      </c>
      <c r="T127" s="20">
        <v>0</v>
      </c>
      <c r="U127" s="48">
        <v>37.2</v>
      </c>
      <c r="V127" s="48">
        <v>37.2</v>
      </c>
      <c r="W127" s="24"/>
      <c r="X127" s="24">
        <v>3.1</v>
      </c>
      <c r="Y127">
        <v>37</v>
      </c>
      <c r="Z127">
        <v>4</v>
      </c>
      <c r="AA127">
        <v>0</v>
      </c>
      <c r="AB127" s="48">
        <v>37.2</v>
      </c>
      <c r="AC127">
        <v>3</v>
      </c>
      <c r="AD127">
        <v>2</v>
      </c>
      <c r="AE127">
        <v>0</v>
      </c>
      <c r="AF127" s="24">
        <v>3.1</v>
      </c>
      <c r="AG127">
        <v>3</v>
      </c>
      <c r="AH127">
        <v>2</v>
      </c>
      <c r="AI127">
        <v>0</v>
      </c>
      <c r="AJ127" s="6">
        <v>3.1</v>
      </c>
      <c r="AK127" s="24"/>
      <c r="AT127" s="6">
        <v>3.1</v>
      </c>
      <c r="BA127" s="7"/>
      <c r="BG127" s="48">
        <v>3.1</v>
      </c>
      <c r="BH127" s="39"/>
      <c r="BI127" s="39"/>
      <c r="BJ127" s="22"/>
      <c r="BK127" s="37"/>
      <c r="BL127" s="37"/>
      <c r="BM127" s="39"/>
      <c r="BN127" s="48">
        <v>37.2</v>
      </c>
      <c r="BO127" s="48">
        <v>37.2</v>
      </c>
      <c r="BZ127">
        <v>1368</v>
      </c>
      <c r="CA127" s="2" t="s">
        <v>572</v>
      </c>
    </row>
    <row r="129" spans="1:79" ht="12.75">
      <c r="A129" s="14">
        <v>1368</v>
      </c>
      <c r="B129" s="13" t="s">
        <v>1081</v>
      </c>
      <c r="C129" s="13" t="s">
        <v>1355</v>
      </c>
      <c r="D129" s="13" t="s">
        <v>146</v>
      </c>
      <c r="E129" s="13" t="s">
        <v>149</v>
      </c>
      <c r="F129" s="2" t="s">
        <v>87</v>
      </c>
      <c r="G129" s="2">
        <v>2</v>
      </c>
      <c r="H129" s="2" t="s">
        <v>557</v>
      </c>
      <c r="I129" s="2" t="s">
        <v>631</v>
      </c>
      <c r="J129" s="13" t="s">
        <v>444</v>
      </c>
      <c r="K129" s="2" t="s">
        <v>572</v>
      </c>
      <c r="L129" s="13" t="s">
        <v>524</v>
      </c>
      <c r="M129" s="13" t="s">
        <v>1071</v>
      </c>
      <c r="N129" s="2" t="s">
        <v>1408</v>
      </c>
      <c r="O129" s="10">
        <v>2</v>
      </c>
      <c r="P129" s="10"/>
      <c r="Q129" s="10"/>
      <c r="R129" s="20">
        <v>88</v>
      </c>
      <c r="S129" s="20">
        <v>16</v>
      </c>
      <c r="T129" s="20">
        <v>0</v>
      </c>
      <c r="U129" s="48">
        <v>88.8</v>
      </c>
      <c r="V129" s="48">
        <v>44.4</v>
      </c>
      <c r="W129" s="24"/>
      <c r="X129" s="24">
        <v>3.7</v>
      </c>
      <c r="Y129">
        <v>44</v>
      </c>
      <c r="Z129">
        <v>8</v>
      </c>
      <c r="AA129">
        <v>0</v>
      </c>
      <c r="AB129" s="48">
        <v>44.4</v>
      </c>
      <c r="AF129" s="24">
        <v>7.4</v>
      </c>
      <c r="AG129">
        <v>3</v>
      </c>
      <c r="AH129">
        <v>14</v>
      </c>
      <c r="AI129">
        <v>0</v>
      </c>
      <c r="AJ129" s="6">
        <v>3.7</v>
      </c>
      <c r="AK129" s="24"/>
      <c r="AX129" s="6">
        <v>3.7</v>
      </c>
      <c r="BA129" s="7"/>
      <c r="BG129" s="48">
        <v>3.7</v>
      </c>
      <c r="BH129" s="39"/>
      <c r="BI129" s="39"/>
      <c r="BJ129" s="22"/>
      <c r="BK129" s="37"/>
      <c r="BL129" s="37"/>
      <c r="BM129" s="39"/>
      <c r="BN129" s="48">
        <v>88.8</v>
      </c>
      <c r="BO129" s="48">
        <v>44.4</v>
      </c>
      <c r="BZ129">
        <v>1368</v>
      </c>
      <c r="CA129" s="2" t="s">
        <v>572</v>
      </c>
    </row>
    <row r="130" spans="1:79" ht="12.75">
      <c r="A130" s="14">
        <v>1368</v>
      </c>
      <c r="B130" s="13" t="s">
        <v>1081</v>
      </c>
      <c r="C130" s="13" t="s">
        <v>1355</v>
      </c>
      <c r="D130" s="13" t="s">
        <v>146</v>
      </c>
      <c r="E130" s="13" t="s">
        <v>149</v>
      </c>
      <c r="F130" s="2" t="s">
        <v>53</v>
      </c>
      <c r="G130" s="2">
        <v>2</v>
      </c>
      <c r="H130" s="2" t="s">
        <v>557</v>
      </c>
      <c r="I130" s="2" t="s">
        <v>631</v>
      </c>
      <c r="J130" s="13" t="s">
        <v>444</v>
      </c>
      <c r="K130" s="2" t="s">
        <v>572</v>
      </c>
      <c r="L130" s="13" t="s">
        <v>524</v>
      </c>
      <c r="M130" s="13" t="s">
        <v>1071</v>
      </c>
      <c r="N130" s="2" t="s">
        <v>1583</v>
      </c>
      <c r="O130" s="10">
        <v>2</v>
      </c>
      <c r="P130" s="10"/>
      <c r="Q130" s="10"/>
      <c r="R130" s="20">
        <v>72</v>
      </c>
      <c r="S130" s="20">
        <v>0</v>
      </c>
      <c r="T130" s="20">
        <v>0</v>
      </c>
      <c r="U130" s="48">
        <v>72</v>
      </c>
      <c r="V130" s="48">
        <v>36</v>
      </c>
      <c r="W130" s="24"/>
      <c r="X130" s="24">
        <v>3</v>
      </c>
      <c r="Y130">
        <v>36</v>
      </c>
      <c r="Z130">
        <v>0</v>
      </c>
      <c r="AA130">
        <v>0</v>
      </c>
      <c r="AB130" s="48">
        <v>36</v>
      </c>
      <c r="AF130" s="24">
        <v>6</v>
      </c>
      <c r="AG130">
        <v>3</v>
      </c>
      <c r="AH130">
        <v>0</v>
      </c>
      <c r="AI130">
        <v>0</v>
      </c>
      <c r="AJ130" s="6">
        <v>3</v>
      </c>
      <c r="AK130" s="24"/>
      <c r="BA130" s="6">
        <v>3</v>
      </c>
      <c r="BG130" s="48">
        <v>3</v>
      </c>
      <c r="BH130" s="39"/>
      <c r="BI130" s="39"/>
      <c r="BJ130" s="22"/>
      <c r="BK130" s="37"/>
      <c r="BL130" s="37"/>
      <c r="BM130" s="39"/>
      <c r="BN130" s="48">
        <v>72</v>
      </c>
      <c r="BO130" s="48">
        <v>36</v>
      </c>
      <c r="BZ130">
        <v>1368</v>
      </c>
      <c r="CA130" s="2" t="s">
        <v>572</v>
      </c>
    </row>
    <row r="131" spans="1:79" ht="12.75">
      <c r="A131" s="14">
        <v>1368</v>
      </c>
      <c r="B131" s="13" t="s">
        <v>1081</v>
      </c>
      <c r="C131" s="13" t="s">
        <v>1355</v>
      </c>
      <c r="D131" s="13" t="s">
        <v>146</v>
      </c>
      <c r="E131" s="13" t="s">
        <v>149</v>
      </c>
      <c r="F131" s="2" t="s">
        <v>54</v>
      </c>
      <c r="G131" s="2">
        <v>2</v>
      </c>
      <c r="H131" s="2" t="s">
        <v>557</v>
      </c>
      <c r="I131" s="2" t="s">
        <v>625</v>
      </c>
      <c r="J131" s="13" t="s">
        <v>444</v>
      </c>
      <c r="K131" s="2" t="s">
        <v>572</v>
      </c>
      <c r="L131" s="13" t="s">
        <v>524</v>
      </c>
      <c r="M131" s="13" t="s">
        <v>1071</v>
      </c>
      <c r="N131" s="2" t="s">
        <v>1296</v>
      </c>
      <c r="O131" s="10">
        <v>0.5</v>
      </c>
      <c r="P131" s="10"/>
      <c r="Q131" s="10"/>
      <c r="R131" s="20">
        <v>18</v>
      </c>
      <c r="S131" s="20">
        <v>0</v>
      </c>
      <c r="T131" s="20">
        <v>0</v>
      </c>
      <c r="U131" s="48">
        <v>18</v>
      </c>
      <c r="V131" s="48">
        <v>36</v>
      </c>
      <c r="W131" s="24"/>
      <c r="X131" s="24">
        <v>3</v>
      </c>
      <c r="Y131">
        <v>36</v>
      </c>
      <c r="Z131">
        <v>0</v>
      </c>
      <c r="AA131">
        <v>0</v>
      </c>
      <c r="AB131" s="48">
        <v>36</v>
      </c>
      <c r="AC131">
        <v>1</v>
      </c>
      <c r="AD131">
        <v>10</v>
      </c>
      <c r="AE131">
        <v>0</v>
      </c>
      <c r="AF131" s="24">
        <v>1.5</v>
      </c>
      <c r="AG131">
        <v>3</v>
      </c>
      <c r="AH131">
        <v>0</v>
      </c>
      <c r="AI131">
        <v>0</v>
      </c>
      <c r="AJ131" s="6">
        <v>3</v>
      </c>
      <c r="AK131" s="24"/>
      <c r="BA131" s="6">
        <v>3</v>
      </c>
      <c r="BG131" s="48">
        <v>3</v>
      </c>
      <c r="BH131" s="39"/>
      <c r="BI131" s="39"/>
      <c r="BJ131" s="22"/>
      <c r="BK131" s="37"/>
      <c r="BL131" s="37"/>
      <c r="BM131" s="39"/>
      <c r="BN131" s="48">
        <v>18</v>
      </c>
      <c r="BO131" s="48">
        <v>36</v>
      </c>
      <c r="BZ131">
        <v>1368</v>
      </c>
      <c r="CA131" s="2" t="s">
        <v>572</v>
      </c>
    </row>
    <row r="132" spans="1:79" ht="12.75">
      <c r="A132" s="14">
        <v>1368</v>
      </c>
      <c r="B132" s="13" t="s">
        <v>1081</v>
      </c>
      <c r="C132" s="13" t="s">
        <v>1355</v>
      </c>
      <c r="D132" s="13" t="s">
        <v>146</v>
      </c>
      <c r="E132" s="13" t="s">
        <v>149</v>
      </c>
      <c r="F132" s="2" t="s">
        <v>55</v>
      </c>
      <c r="G132" s="2">
        <v>2</v>
      </c>
      <c r="H132" s="2" t="s">
        <v>557</v>
      </c>
      <c r="I132" s="2" t="s">
        <v>632</v>
      </c>
      <c r="J132" s="13" t="s">
        <v>444</v>
      </c>
      <c r="K132" s="2" t="s">
        <v>565</v>
      </c>
      <c r="L132" s="13" t="s">
        <v>526</v>
      </c>
      <c r="M132" s="13" t="s">
        <v>2</v>
      </c>
      <c r="N132" s="2" t="s">
        <v>1394</v>
      </c>
      <c r="O132" s="10">
        <v>37</v>
      </c>
      <c r="P132" s="10"/>
      <c r="Q132" s="10"/>
      <c r="R132" s="20">
        <v>1332</v>
      </c>
      <c r="S132" s="20">
        <v>0</v>
      </c>
      <c r="T132" s="20">
        <v>0</v>
      </c>
      <c r="U132" s="48">
        <v>1332</v>
      </c>
      <c r="V132" s="48">
        <v>36</v>
      </c>
      <c r="W132" s="24"/>
      <c r="X132" s="24">
        <v>3</v>
      </c>
      <c r="Y132">
        <v>36</v>
      </c>
      <c r="Z132">
        <v>0</v>
      </c>
      <c r="AA132">
        <v>0</v>
      </c>
      <c r="AB132" s="48">
        <v>36</v>
      </c>
      <c r="AF132" s="24">
        <v>111</v>
      </c>
      <c r="AG132">
        <v>3</v>
      </c>
      <c r="AH132">
        <v>0</v>
      </c>
      <c r="AI132">
        <v>0</v>
      </c>
      <c r="AJ132" s="6">
        <v>3</v>
      </c>
      <c r="AK132" s="24"/>
      <c r="AY132" s="6">
        <v>3</v>
      </c>
      <c r="BA132" s="7"/>
      <c r="BG132" s="48">
        <v>3</v>
      </c>
      <c r="BH132" s="39"/>
      <c r="BI132" s="39"/>
      <c r="BJ132" s="22"/>
      <c r="BK132" s="37"/>
      <c r="BL132" s="37"/>
      <c r="BM132" s="39"/>
      <c r="BN132" s="48">
        <v>1332</v>
      </c>
      <c r="BO132" s="48">
        <v>36</v>
      </c>
      <c r="BZ132">
        <v>1368</v>
      </c>
      <c r="CA132" s="2" t="s">
        <v>565</v>
      </c>
    </row>
    <row r="134" spans="1:80" ht="12.75">
      <c r="A134" s="14">
        <v>1368</v>
      </c>
      <c r="B134" s="13" t="s">
        <v>1081</v>
      </c>
      <c r="C134" s="13" t="s">
        <v>1355</v>
      </c>
      <c r="D134" s="13" t="s">
        <v>146</v>
      </c>
      <c r="E134" s="13" t="s">
        <v>148</v>
      </c>
      <c r="F134" s="2" t="s">
        <v>50</v>
      </c>
      <c r="G134" s="2">
        <v>4</v>
      </c>
      <c r="H134" s="2" t="s">
        <v>557</v>
      </c>
      <c r="I134" s="2" t="s">
        <v>636</v>
      </c>
      <c r="J134" s="13" t="s">
        <v>444</v>
      </c>
      <c r="K134" s="2" t="s">
        <v>561</v>
      </c>
      <c r="L134" s="13" t="s">
        <v>526</v>
      </c>
      <c r="M134" s="13" t="s">
        <v>470</v>
      </c>
      <c r="N134" s="2" t="s">
        <v>1384</v>
      </c>
      <c r="O134" s="10">
        <v>1</v>
      </c>
      <c r="P134" s="10"/>
      <c r="Q134" s="10"/>
      <c r="R134" s="20"/>
      <c r="S134" s="20"/>
      <c r="T134" s="20"/>
      <c r="U134" s="48">
        <v>34.2</v>
      </c>
      <c r="V134" s="48">
        <v>34.2</v>
      </c>
      <c r="X134" s="24">
        <v>2.85</v>
      </c>
      <c r="AF134" s="24">
        <v>2.85</v>
      </c>
      <c r="AG134">
        <v>2</v>
      </c>
      <c r="AH134">
        <v>17</v>
      </c>
      <c r="AI134">
        <v>0</v>
      </c>
      <c r="AJ134" s="6">
        <v>2.85</v>
      </c>
      <c r="AK134" s="24"/>
      <c r="AP134" s="37"/>
      <c r="AZ134" s="6">
        <v>2.85</v>
      </c>
      <c r="BA134" s="7"/>
      <c r="BG134" s="48">
        <v>2.85</v>
      </c>
      <c r="BH134" s="39"/>
      <c r="BI134" s="39"/>
      <c r="BJ134" s="22"/>
      <c r="BK134" s="37"/>
      <c r="BL134" s="37"/>
      <c r="BM134" s="39"/>
      <c r="BN134" s="48">
        <v>34.2</v>
      </c>
      <c r="BO134" s="48">
        <v>34.2</v>
      </c>
      <c r="BZ134">
        <v>1368</v>
      </c>
      <c r="CA134" s="2" t="s">
        <v>561</v>
      </c>
      <c r="CB134" t="s">
        <v>64</v>
      </c>
    </row>
    <row r="135" spans="1:79" ht="12.75">
      <c r="A135" s="14">
        <v>1368</v>
      </c>
      <c r="B135" s="13" t="s">
        <v>1081</v>
      </c>
      <c r="C135" s="13" t="s">
        <v>1355</v>
      </c>
      <c r="D135" s="13" t="s">
        <v>146</v>
      </c>
      <c r="E135" s="13" t="s">
        <v>148</v>
      </c>
      <c r="F135" s="2" t="s">
        <v>51</v>
      </c>
      <c r="G135" s="2">
        <v>4</v>
      </c>
      <c r="H135" s="2" t="s">
        <v>557</v>
      </c>
      <c r="I135" s="2" t="s">
        <v>637</v>
      </c>
      <c r="J135" s="13" t="s">
        <v>444</v>
      </c>
      <c r="K135" s="2" t="s">
        <v>559</v>
      </c>
      <c r="L135" s="13" t="s">
        <v>524</v>
      </c>
      <c r="M135" s="13" t="s">
        <v>29</v>
      </c>
      <c r="N135" s="2" t="s">
        <v>1384</v>
      </c>
      <c r="O135" s="10">
        <v>1</v>
      </c>
      <c r="P135" s="10"/>
      <c r="Q135" s="10"/>
      <c r="R135" s="20"/>
      <c r="S135" s="20"/>
      <c r="T135" s="20"/>
      <c r="U135" s="48">
        <v>34.2</v>
      </c>
      <c r="V135" s="48">
        <v>34.2</v>
      </c>
      <c r="X135" s="24">
        <v>2.85</v>
      </c>
      <c r="AF135" s="24">
        <v>2.85</v>
      </c>
      <c r="AG135">
        <v>2</v>
      </c>
      <c r="AH135">
        <v>17</v>
      </c>
      <c r="AI135">
        <v>0</v>
      </c>
      <c r="AJ135" s="6">
        <v>2.85</v>
      </c>
      <c r="AK135" s="24"/>
      <c r="AP135" s="37"/>
      <c r="AZ135" s="6">
        <v>2.85</v>
      </c>
      <c r="BA135" s="7"/>
      <c r="BG135" s="48">
        <v>2.85</v>
      </c>
      <c r="BH135" s="39"/>
      <c r="BI135" s="39"/>
      <c r="BJ135" s="22"/>
      <c r="BK135" s="37"/>
      <c r="BL135" s="37"/>
      <c r="BM135" s="39"/>
      <c r="BN135" s="48">
        <v>34.2</v>
      </c>
      <c r="BO135" s="48">
        <v>34.2</v>
      </c>
      <c r="BZ135">
        <v>1368</v>
      </c>
      <c r="CA135" s="2" t="s">
        <v>559</v>
      </c>
    </row>
    <row r="136" spans="1:79" ht="12.75">
      <c r="A136" s="14">
        <v>1368</v>
      </c>
      <c r="B136" s="13" t="s">
        <v>1081</v>
      </c>
      <c r="C136" s="13" t="s">
        <v>1355</v>
      </c>
      <c r="D136" s="13" t="s">
        <v>146</v>
      </c>
      <c r="E136" s="13" t="s">
        <v>148</v>
      </c>
      <c r="F136" s="2" t="s">
        <v>56</v>
      </c>
      <c r="G136" s="2">
        <v>4</v>
      </c>
      <c r="H136" s="2" t="s">
        <v>557</v>
      </c>
      <c r="I136" s="2" t="s">
        <v>643</v>
      </c>
      <c r="J136" s="13" t="s">
        <v>444</v>
      </c>
      <c r="K136" s="2" t="s">
        <v>572</v>
      </c>
      <c r="L136" s="13" t="s">
        <v>524</v>
      </c>
      <c r="M136" s="13" t="s">
        <v>1071</v>
      </c>
      <c r="N136" s="2" t="s">
        <v>1384</v>
      </c>
      <c r="O136" s="10">
        <v>2</v>
      </c>
      <c r="P136" s="10"/>
      <c r="Q136" s="10"/>
      <c r="R136" s="20">
        <v>72</v>
      </c>
      <c r="S136" s="20">
        <v>0</v>
      </c>
      <c r="T136" s="20">
        <v>0</v>
      </c>
      <c r="U136" s="48">
        <v>72</v>
      </c>
      <c r="V136" s="48">
        <v>36</v>
      </c>
      <c r="X136" s="24">
        <v>3</v>
      </c>
      <c r="Y136">
        <v>36</v>
      </c>
      <c r="Z136">
        <v>0</v>
      </c>
      <c r="AA136">
        <v>0</v>
      </c>
      <c r="AB136" s="48">
        <v>36</v>
      </c>
      <c r="AF136" s="24">
        <v>6</v>
      </c>
      <c r="AG136">
        <v>3</v>
      </c>
      <c r="AH136">
        <v>0</v>
      </c>
      <c r="AI136">
        <v>0</v>
      </c>
      <c r="AJ136" s="6">
        <v>3</v>
      </c>
      <c r="AK136" s="24"/>
      <c r="AP136" s="37"/>
      <c r="AZ136" s="6">
        <v>3</v>
      </c>
      <c r="BA136" s="7"/>
      <c r="BG136" s="48">
        <v>3</v>
      </c>
      <c r="BH136" s="39"/>
      <c r="BI136" s="39"/>
      <c r="BJ136" s="22"/>
      <c r="BK136" s="37"/>
      <c r="BL136" s="37"/>
      <c r="BM136" s="39"/>
      <c r="BN136" s="48">
        <v>72</v>
      </c>
      <c r="BO136" s="48">
        <v>36</v>
      </c>
      <c r="BZ136">
        <v>1368</v>
      </c>
      <c r="CA136" s="2" t="s">
        <v>572</v>
      </c>
    </row>
    <row r="138" spans="1:79" ht="12.75">
      <c r="A138" s="14">
        <v>1368</v>
      </c>
      <c r="B138" s="13" t="s">
        <v>1168</v>
      </c>
      <c r="C138" s="13" t="s">
        <v>1355</v>
      </c>
      <c r="D138" s="13" t="s">
        <v>146</v>
      </c>
      <c r="E138" s="13" t="s">
        <v>154</v>
      </c>
      <c r="F138" s="2" t="s">
        <v>88</v>
      </c>
      <c r="G138" s="2">
        <v>1</v>
      </c>
      <c r="H138" s="2" t="s">
        <v>557</v>
      </c>
      <c r="I138" s="2" t="s">
        <v>629</v>
      </c>
      <c r="J138" s="13" t="s">
        <v>444</v>
      </c>
      <c r="K138" s="2" t="s">
        <v>572</v>
      </c>
      <c r="L138" s="13" t="s">
        <v>524</v>
      </c>
      <c r="M138" s="13" t="s">
        <v>1071</v>
      </c>
      <c r="N138" s="2" t="s">
        <v>1593</v>
      </c>
      <c r="O138" s="10">
        <v>8</v>
      </c>
      <c r="P138" s="10"/>
      <c r="Q138" s="10"/>
      <c r="R138" s="20">
        <v>396</v>
      </c>
      <c r="S138" s="20">
        <v>0</v>
      </c>
      <c r="T138" s="20">
        <v>0</v>
      </c>
      <c r="U138" s="48">
        <v>396</v>
      </c>
      <c r="V138" s="48">
        <v>49.5</v>
      </c>
      <c r="X138" s="24">
        <v>4.125</v>
      </c>
      <c r="AF138" s="24">
        <v>33</v>
      </c>
      <c r="AG138">
        <v>4</v>
      </c>
      <c r="AH138">
        <v>2</v>
      </c>
      <c r="AI138">
        <v>6</v>
      </c>
      <c r="AJ138" s="6">
        <v>4.125</v>
      </c>
      <c r="AK138" s="24"/>
      <c r="BA138" s="6">
        <v>4.125</v>
      </c>
      <c r="BG138" s="48">
        <v>4.125</v>
      </c>
      <c r="BH138" s="39"/>
      <c r="BI138" s="39"/>
      <c r="BJ138" s="22"/>
      <c r="BK138" s="37"/>
      <c r="BL138" s="37"/>
      <c r="BM138" s="39"/>
      <c r="BN138" s="48">
        <v>396</v>
      </c>
      <c r="BO138" s="48">
        <v>49.5</v>
      </c>
      <c r="BZ138">
        <v>1368</v>
      </c>
      <c r="CA138" s="2" t="s">
        <v>572</v>
      </c>
    </row>
    <row r="139" spans="1:79" ht="12.75">
      <c r="A139" s="14">
        <v>1368</v>
      </c>
      <c r="B139" s="13" t="s">
        <v>1168</v>
      </c>
      <c r="C139" s="13" t="s">
        <v>1355</v>
      </c>
      <c r="D139" s="13" t="s">
        <v>146</v>
      </c>
      <c r="E139" s="13" t="s">
        <v>154</v>
      </c>
      <c r="F139" s="2" t="s">
        <v>96</v>
      </c>
      <c r="G139" s="2">
        <v>1</v>
      </c>
      <c r="H139" s="2" t="s">
        <v>557</v>
      </c>
      <c r="I139" s="2" t="s">
        <v>625</v>
      </c>
      <c r="J139" s="13" t="s">
        <v>444</v>
      </c>
      <c r="K139" s="2" t="s">
        <v>572</v>
      </c>
      <c r="L139" s="13" t="s">
        <v>524</v>
      </c>
      <c r="M139" s="13" t="s">
        <v>1071</v>
      </c>
      <c r="N139" s="2" t="s">
        <v>682</v>
      </c>
      <c r="O139" s="10">
        <v>1.3333333333333333</v>
      </c>
      <c r="P139" s="10"/>
      <c r="Q139" s="10"/>
      <c r="R139" s="20">
        <v>57</v>
      </c>
      <c r="S139" s="20">
        <v>12</v>
      </c>
      <c r="T139" s="20">
        <v>0</v>
      </c>
      <c r="U139" s="48">
        <v>57.6</v>
      </c>
      <c r="V139" s="48">
        <v>43.2</v>
      </c>
      <c r="X139" s="24">
        <v>3.6</v>
      </c>
      <c r="AF139" s="24">
        <v>4.8</v>
      </c>
      <c r="AG139">
        <v>3</v>
      </c>
      <c r="AH139">
        <v>12</v>
      </c>
      <c r="AI139">
        <v>0</v>
      </c>
      <c r="AJ139" s="6">
        <v>3.6</v>
      </c>
      <c r="AK139" s="24"/>
      <c r="AT139" s="6">
        <v>3.6</v>
      </c>
      <c r="BA139" s="7"/>
      <c r="BG139" s="48">
        <v>3.6</v>
      </c>
      <c r="BH139" s="39"/>
      <c r="BI139" s="39"/>
      <c r="BJ139" s="22"/>
      <c r="BK139" s="37"/>
      <c r="BL139" s="37"/>
      <c r="BM139" s="39"/>
      <c r="BN139" s="48">
        <v>57.6</v>
      </c>
      <c r="BO139" s="48">
        <v>43.2</v>
      </c>
      <c r="BZ139">
        <v>1368</v>
      </c>
      <c r="CA139" s="2" t="s">
        <v>572</v>
      </c>
    </row>
    <row r="140" spans="1:79" ht="12.75">
      <c r="A140" s="14">
        <v>1368</v>
      </c>
      <c r="B140" s="13" t="s">
        <v>1168</v>
      </c>
      <c r="C140" s="13" t="s">
        <v>1355</v>
      </c>
      <c r="D140" s="13" t="s">
        <v>146</v>
      </c>
      <c r="E140" s="13" t="s">
        <v>154</v>
      </c>
      <c r="F140" s="2" t="s">
        <v>97</v>
      </c>
      <c r="G140" s="2">
        <v>1</v>
      </c>
      <c r="H140" s="2" t="s">
        <v>557</v>
      </c>
      <c r="I140" s="2" t="s">
        <v>622</v>
      </c>
      <c r="J140" s="13" t="s">
        <v>444</v>
      </c>
      <c r="K140" s="2" t="s">
        <v>572</v>
      </c>
      <c r="L140" s="13" t="s">
        <v>524</v>
      </c>
      <c r="M140" s="13" t="s">
        <v>1071</v>
      </c>
      <c r="N140" s="2" t="s">
        <v>676</v>
      </c>
      <c r="O140" s="10">
        <v>1</v>
      </c>
      <c r="P140" s="10"/>
      <c r="Q140" s="10"/>
      <c r="R140" s="20">
        <v>42</v>
      </c>
      <c r="S140" s="20">
        <v>0</v>
      </c>
      <c r="T140" s="20">
        <v>0</v>
      </c>
      <c r="U140" s="48">
        <v>42</v>
      </c>
      <c r="V140" s="48">
        <v>42</v>
      </c>
      <c r="X140" s="24">
        <v>3.5</v>
      </c>
      <c r="Y140">
        <v>42</v>
      </c>
      <c r="Z140">
        <v>0</v>
      </c>
      <c r="AA140">
        <v>0</v>
      </c>
      <c r="AB140" s="48">
        <v>42</v>
      </c>
      <c r="AC140">
        <v>3</v>
      </c>
      <c r="AD140">
        <v>10</v>
      </c>
      <c r="AE140">
        <v>0</v>
      </c>
      <c r="AF140" s="24">
        <v>3.5</v>
      </c>
      <c r="AG140">
        <v>3</v>
      </c>
      <c r="AH140">
        <v>10</v>
      </c>
      <c r="AI140">
        <v>0</v>
      </c>
      <c r="AJ140" s="6">
        <v>3.5</v>
      </c>
      <c r="AK140" s="24"/>
      <c r="AT140" s="6">
        <v>3.5</v>
      </c>
      <c r="BA140" s="7"/>
      <c r="BG140" s="48">
        <v>3.5</v>
      </c>
      <c r="BH140" s="39"/>
      <c r="BI140" s="39"/>
      <c r="BJ140" s="22"/>
      <c r="BK140" s="37"/>
      <c r="BL140" s="37"/>
      <c r="BM140" s="39"/>
      <c r="BN140" s="48">
        <v>42</v>
      </c>
      <c r="BO140" s="48">
        <v>42</v>
      </c>
      <c r="BZ140">
        <v>1368</v>
      </c>
      <c r="CA140" s="2" t="s">
        <v>572</v>
      </c>
    </row>
    <row r="142" spans="1:80" ht="12.75">
      <c r="A142" s="14">
        <v>1368</v>
      </c>
      <c r="B142" s="13" t="s">
        <v>1168</v>
      </c>
      <c r="C142" s="13" t="s">
        <v>1355</v>
      </c>
      <c r="D142" s="13" t="s">
        <v>146</v>
      </c>
      <c r="E142" s="13" t="s">
        <v>154</v>
      </c>
      <c r="F142" s="2" t="s">
        <v>90</v>
      </c>
      <c r="G142" s="2">
        <v>2</v>
      </c>
      <c r="H142" s="2" t="s">
        <v>557</v>
      </c>
      <c r="I142" s="2" t="s">
        <v>626</v>
      </c>
      <c r="J142" s="13" t="s">
        <v>444</v>
      </c>
      <c r="K142" s="2" t="s">
        <v>565</v>
      </c>
      <c r="L142" s="13" t="s">
        <v>526</v>
      </c>
      <c r="M142" s="13" t="s">
        <v>2</v>
      </c>
      <c r="N142" s="2" t="s">
        <v>1291</v>
      </c>
      <c r="O142" s="10">
        <v>0.5</v>
      </c>
      <c r="P142" s="10"/>
      <c r="Q142" s="10"/>
      <c r="R142" s="20">
        <v>19</v>
      </c>
      <c r="S142" s="20">
        <v>10</v>
      </c>
      <c r="T142" s="20">
        <v>0</v>
      </c>
      <c r="U142" s="48">
        <v>19.5</v>
      </c>
      <c r="V142" s="48">
        <v>39</v>
      </c>
      <c r="W142" s="24"/>
      <c r="X142" s="24">
        <v>3.25</v>
      </c>
      <c r="AB142" s="48"/>
      <c r="AC142">
        <v>1</v>
      </c>
      <c r="AD142">
        <v>12</v>
      </c>
      <c r="AE142">
        <v>6</v>
      </c>
      <c r="AF142" s="24">
        <v>1.625</v>
      </c>
      <c r="AJ142" s="6">
        <v>3.25</v>
      </c>
      <c r="BA142" s="6">
        <v>3.25</v>
      </c>
      <c r="BG142" s="48">
        <v>3.25</v>
      </c>
      <c r="BH142" s="39"/>
      <c r="BI142" s="39"/>
      <c r="BJ142" s="22"/>
      <c r="BK142" s="37"/>
      <c r="BL142" s="37"/>
      <c r="BM142" s="39"/>
      <c r="BN142" s="48">
        <v>19.5</v>
      </c>
      <c r="BO142" s="48">
        <v>39</v>
      </c>
      <c r="BZ142">
        <v>1368</v>
      </c>
      <c r="CA142" s="2" t="s">
        <v>565</v>
      </c>
      <c r="CB142" t="s">
        <v>62</v>
      </c>
    </row>
    <row r="144" spans="1:79" ht="12.75">
      <c r="A144" s="14">
        <v>1369</v>
      </c>
      <c r="B144" s="13" t="s">
        <v>2</v>
      </c>
      <c r="C144" s="13" t="s">
        <v>1355</v>
      </c>
      <c r="D144" s="13" t="s">
        <v>147</v>
      </c>
      <c r="E144" s="13" t="s">
        <v>156</v>
      </c>
      <c r="F144" s="2" t="s">
        <v>102</v>
      </c>
      <c r="G144" s="2"/>
      <c r="H144" s="2" t="s">
        <v>557</v>
      </c>
      <c r="I144" s="2" t="s">
        <v>632</v>
      </c>
      <c r="J144" s="13" t="s">
        <v>444</v>
      </c>
      <c r="K144" s="2" t="s">
        <v>565</v>
      </c>
      <c r="L144" s="13" t="s">
        <v>526</v>
      </c>
      <c r="M144" s="13" t="s">
        <v>2</v>
      </c>
      <c r="N144" s="2" t="s">
        <v>1384</v>
      </c>
      <c r="O144" s="10">
        <v>2</v>
      </c>
      <c r="P144" s="10"/>
      <c r="Q144" s="10"/>
      <c r="R144" s="20">
        <v>76</v>
      </c>
      <c r="S144" s="20">
        <v>16</v>
      </c>
      <c r="T144" s="20">
        <v>0</v>
      </c>
      <c r="U144" s="48">
        <v>76.8</v>
      </c>
      <c r="V144" s="48">
        <v>38.4</v>
      </c>
      <c r="W144" s="24"/>
      <c r="X144" s="24">
        <v>3.2</v>
      </c>
      <c r="Y144">
        <v>38</v>
      </c>
      <c r="Z144">
        <v>8</v>
      </c>
      <c r="AA144">
        <v>0</v>
      </c>
      <c r="AB144" s="48">
        <v>38.4</v>
      </c>
      <c r="AF144" s="24">
        <v>6.4</v>
      </c>
      <c r="AG144">
        <v>3</v>
      </c>
      <c r="AH144">
        <v>4</v>
      </c>
      <c r="AI144">
        <v>0</v>
      </c>
      <c r="AJ144" s="6">
        <v>3.2</v>
      </c>
      <c r="AZ144" s="6">
        <v>3.2</v>
      </c>
      <c r="BA144" s="7"/>
      <c r="BG144" s="48">
        <v>3.2</v>
      </c>
      <c r="BH144" s="39"/>
      <c r="BI144" s="39"/>
      <c r="BJ144" s="22"/>
      <c r="BK144" s="37"/>
      <c r="BL144" s="37"/>
      <c r="BM144" s="39"/>
      <c r="BN144" s="48">
        <v>76.8</v>
      </c>
      <c r="BO144" s="48">
        <v>38.4</v>
      </c>
      <c r="BZ144">
        <v>1369</v>
      </c>
      <c r="CA144" s="2" t="s">
        <v>565</v>
      </c>
    </row>
    <row r="145" spans="1:79" ht="12.75">
      <c r="A145" s="14">
        <v>1369</v>
      </c>
      <c r="B145" s="13" t="s">
        <v>2</v>
      </c>
      <c r="C145" s="13" t="s">
        <v>1355</v>
      </c>
      <c r="D145" s="13" t="s">
        <v>147</v>
      </c>
      <c r="E145" s="13" t="s">
        <v>156</v>
      </c>
      <c r="F145" s="2" t="s">
        <v>103</v>
      </c>
      <c r="G145" s="2"/>
      <c r="H145" s="2" t="s">
        <v>557</v>
      </c>
      <c r="I145" s="2" t="s">
        <v>815</v>
      </c>
      <c r="J145" s="13" t="s">
        <v>444</v>
      </c>
      <c r="K145" s="2" t="s">
        <v>804</v>
      </c>
      <c r="L145" s="13" t="s">
        <v>526</v>
      </c>
      <c r="M145" s="13" t="s">
        <v>2</v>
      </c>
      <c r="N145" s="2" t="s">
        <v>1384</v>
      </c>
      <c r="O145" s="10"/>
      <c r="P145" s="10">
        <v>20</v>
      </c>
      <c r="Q145" s="10"/>
      <c r="R145" s="20">
        <v>21</v>
      </c>
      <c r="S145" s="20">
        <v>0</v>
      </c>
      <c r="T145" s="20">
        <v>0</v>
      </c>
      <c r="U145" s="48">
        <v>21</v>
      </c>
      <c r="W145" s="24">
        <v>21</v>
      </c>
      <c r="X145" s="24"/>
      <c r="AF145" s="24"/>
      <c r="AK145" s="24">
        <v>1.75</v>
      </c>
      <c r="BA145" s="7"/>
      <c r="BG145" s="48"/>
      <c r="BH145" s="39"/>
      <c r="BI145" s="39"/>
      <c r="BJ145" s="22"/>
      <c r="BK145" s="37"/>
      <c r="BL145" s="37"/>
      <c r="BM145" s="39"/>
      <c r="BZ145">
        <v>1369</v>
      </c>
      <c r="CA145" s="2" t="s">
        <v>804</v>
      </c>
    </row>
    <row r="146" spans="1:79" ht="12.75">
      <c r="A146" s="14">
        <v>1369</v>
      </c>
      <c r="B146" s="13" t="s">
        <v>2</v>
      </c>
      <c r="C146" s="13" t="s">
        <v>1355</v>
      </c>
      <c r="D146" s="13" t="s">
        <v>147</v>
      </c>
      <c r="E146" s="13" t="s">
        <v>156</v>
      </c>
      <c r="F146" s="2" t="s">
        <v>104</v>
      </c>
      <c r="G146" s="2"/>
      <c r="H146" s="2" t="s">
        <v>557</v>
      </c>
      <c r="I146" s="2" t="s">
        <v>620</v>
      </c>
      <c r="J146" s="13" t="s">
        <v>444</v>
      </c>
      <c r="K146" s="2" t="s">
        <v>564</v>
      </c>
      <c r="L146" s="13" t="s">
        <v>526</v>
      </c>
      <c r="M146" s="13" t="s">
        <v>483</v>
      </c>
      <c r="N146" s="2" t="s">
        <v>1384</v>
      </c>
      <c r="O146" s="10">
        <v>1</v>
      </c>
      <c r="P146" s="10"/>
      <c r="Q146" s="10"/>
      <c r="R146" s="20">
        <v>42</v>
      </c>
      <c r="S146" s="20">
        <v>0</v>
      </c>
      <c r="T146" s="20">
        <v>0</v>
      </c>
      <c r="U146" s="48">
        <v>42</v>
      </c>
      <c r="V146" s="48">
        <v>42</v>
      </c>
      <c r="X146" s="24">
        <v>3.5</v>
      </c>
      <c r="Y146">
        <v>42</v>
      </c>
      <c r="Z146">
        <v>0</v>
      </c>
      <c r="AA146">
        <v>0</v>
      </c>
      <c r="AB146" s="48">
        <v>42</v>
      </c>
      <c r="AC146">
        <v>3</v>
      </c>
      <c r="AD146">
        <v>10</v>
      </c>
      <c r="AE146">
        <v>0</v>
      </c>
      <c r="AF146" s="24">
        <v>3.5</v>
      </c>
      <c r="AG146">
        <v>3</v>
      </c>
      <c r="AH146">
        <v>10</v>
      </c>
      <c r="AI146">
        <v>0</v>
      </c>
      <c r="AJ146" s="6">
        <v>3.5</v>
      </c>
      <c r="AK146" s="24"/>
      <c r="AZ146" s="6">
        <v>3.5</v>
      </c>
      <c r="BA146" s="7"/>
      <c r="BG146" s="48">
        <v>3.5</v>
      </c>
      <c r="BH146" s="39"/>
      <c r="BI146" s="39"/>
      <c r="BJ146" s="22"/>
      <c r="BK146" s="37"/>
      <c r="BL146" s="37"/>
      <c r="BM146" s="39"/>
      <c r="BN146" s="48">
        <v>42</v>
      </c>
      <c r="BO146" s="48">
        <v>42</v>
      </c>
      <c r="BZ146">
        <v>1369</v>
      </c>
      <c r="CA146" s="2" t="s">
        <v>564</v>
      </c>
    </row>
    <row r="147" spans="1:79" ht="12.75">
      <c r="A147" s="14">
        <v>1369</v>
      </c>
      <c r="B147" s="13" t="s">
        <v>2</v>
      </c>
      <c r="C147" s="13" t="s">
        <v>1355</v>
      </c>
      <c r="D147" s="13" t="s">
        <v>147</v>
      </c>
      <c r="E147" s="13" t="s">
        <v>156</v>
      </c>
      <c r="F147" s="2" t="s">
        <v>105</v>
      </c>
      <c r="G147" s="2"/>
      <c r="H147" s="2" t="s">
        <v>557</v>
      </c>
      <c r="I147" s="2" t="s">
        <v>1614</v>
      </c>
      <c r="J147" s="13" t="s">
        <v>444</v>
      </c>
      <c r="K147" s="2" t="s">
        <v>580</v>
      </c>
      <c r="L147" s="13" t="s">
        <v>526</v>
      </c>
      <c r="M147" s="13" t="s">
        <v>1559</v>
      </c>
      <c r="N147" s="2" t="s">
        <v>1384</v>
      </c>
      <c r="O147" s="10">
        <v>1</v>
      </c>
      <c r="P147" s="10"/>
      <c r="Q147" s="10"/>
      <c r="R147" s="20">
        <v>30</v>
      </c>
      <c r="S147" s="20">
        <v>12</v>
      </c>
      <c r="T147" s="20">
        <v>0</v>
      </c>
      <c r="U147" s="48">
        <v>30.6</v>
      </c>
      <c r="V147" s="48">
        <v>30.6</v>
      </c>
      <c r="X147" s="24">
        <v>2.5500000000000003</v>
      </c>
      <c r="Y147">
        <v>30</v>
      </c>
      <c r="Z147">
        <v>12</v>
      </c>
      <c r="AA147">
        <v>0</v>
      </c>
      <c r="AB147" s="48">
        <v>30.6</v>
      </c>
      <c r="AC147">
        <v>2</v>
      </c>
      <c r="AD147">
        <v>11</v>
      </c>
      <c r="AE147">
        <v>0</v>
      </c>
      <c r="AF147" s="24">
        <v>2.5500000000000003</v>
      </c>
      <c r="AG147">
        <v>2</v>
      </c>
      <c r="AH147">
        <v>11</v>
      </c>
      <c r="AI147">
        <v>0</v>
      </c>
      <c r="AJ147" s="6">
        <v>2.5500000000000003</v>
      </c>
      <c r="AK147" s="24"/>
      <c r="AZ147" s="6">
        <v>2.5500000000000003</v>
      </c>
      <c r="BA147" s="7"/>
      <c r="BG147" s="48">
        <v>2.5500000000000003</v>
      </c>
      <c r="BH147" s="39"/>
      <c r="BI147" s="39"/>
      <c r="BJ147" s="22"/>
      <c r="BK147" s="37"/>
      <c r="BL147" s="37"/>
      <c r="BM147" s="39"/>
      <c r="BN147" s="48">
        <v>30.6</v>
      </c>
      <c r="BO147" s="48">
        <v>30.6</v>
      </c>
      <c r="BZ147">
        <v>1369</v>
      </c>
      <c r="CA147" s="2" t="s">
        <v>580</v>
      </c>
    </row>
    <row r="148" spans="1:79" ht="12.75">
      <c r="A148" s="14">
        <v>1369</v>
      </c>
      <c r="B148" s="13" t="s">
        <v>2</v>
      </c>
      <c r="C148" s="13" t="s">
        <v>1355</v>
      </c>
      <c r="D148" s="13" t="s">
        <v>147</v>
      </c>
      <c r="E148" s="13" t="s">
        <v>156</v>
      </c>
      <c r="F148" s="2" t="s">
        <v>106</v>
      </c>
      <c r="G148" s="2"/>
      <c r="H148" s="2" t="s">
        <v>557</v>
      </c>
      <c r="I148" s="2" t="s">
        <v>813</v>
      </c>
      <c r="J148" s="13" t="s">
        <v>444</v>
      </c>
      <c r="K148" s="2" t="s">
        <v>850</v>
      </c>
      <c r="L148" s="13" t="s">
        <v>526</v>
      </c>
      <c r="M148" s="13" t="s">
        <v>1559</v>
      </c>
      <c r="N148" s="2" t="s">
        <v>1384</v>
      </c>
      <c r="O148" s="10"/>
      <c r="P148" s="10">
        <v>20</v>
      </c>
      <c r="Q148" s="10"/>
      <c r="R148" s="20">
        <v>21</v>
      </c>
      <c r="S148" s="20">
        <v>0</v>
      </c>
      <c r="T148" s="20">
        <v>0</v>
      </c>
      <c r="U148" s="48">
        <v>21</v>
      </c>
      <c r="W148" s="24">
        <v>21</v>
      </c>
      <c r="AB148" s="48"/>
      <c r="AF148" s="24"/>
      <c r="AJ148" s="6"/>
      <c r="AK148" s="24">
        <v>1.75</v>
      </c>
      <c r="AZ148" s="6"/>
      <c r="BA148" s="7"/>
      <c r="BG148" s="48"/>
      <c r="BH148" s="39"/>
      <c r="BI148" s="39"/>
      <c r="BJ148" s="22"/>
      <c r="BK148" s="37"/>
      <c r="BL148" s="37"/>
      <c r="BM148" s="39"/>
      <c r="BZ148">
        <v>1369</v>
      </c>
      <c r="CA148" s="2" t="s">
        <v>850</v>
      </c>
    </row>
    <row r="149" spans="1:79" ht="12.75">
      <c r="A149" s="14">
        <v>1369</v>
      </c>
      <c r="B149" s="13" t="s">
        <v>2</v>
      </c>
      <c r="C149" s="13" t="s">
        <v>1355</v>
      </c>
      <c r="D149" s="13" t="s">
        <v>147</v>
      </c>
      <c r="E149" s="13" t="s">
        <v>156</v>
      </c>
      <c r="F149" s="2" t="s">
        <v>107</v>
      </c>
      <c r="G149" s="2"/>
      <c r="H149" s="2" t="s">
        <v>557</v>
      </c>
      <c r="I149" s="2" t="s">
        <v>1359</v>
      </c>
      <c r="J149" s="13" t="s">
        <v>444</v>
      </c>
      <c r="K149" s="2" t="s">
        <v>558</v>
      </c>
      <c r="L149" s="13" t="s">
        <v>526</v>
      </c>
      <c r="M149" s="13" t="s">
        <v>2</v>
      </c>
      <c r="N149" s="2" t="s">
        <v>1384</v>
      </c>
      <c r="O149" s="10">
        <v>2</v>
      </c>
      <c r="P149" s="10"/>
      <c r="Q149" s="10"/>
      <c r="R149" s="20">
        <v>76</v>
      </c>
      <c r="S149" s="20">
        <v>16</v>
      </c>
      <c r="T149" s="20">
        <v>0</v>
      </c>
      <c r="U149" s="48">
        <v>76.8</v>
      </c>
      <c r="V149" s="48">
        <v>38.4</v>
      </c>
      <c r="W149" s="24"/>
      <c r="X149" s="24">
        <v>3.2</v>
      </c>
      <c r="Y149">
        <v>38</v>
      </c>
      <c r="Z149">
        <v>8</v>
      </c>
      <c r="AA149">
        <v>0</v>
      </c>
      <c r="AB149" s="48">
        <v>38.4</v>
      </c>
      <c r="AF149" s="24">
        <v>6.4</v>
      </c>
      <c r="AG149">
        <v>3</v>
      </c>
      <c r="AH149">
        <v>4</v>
      </c>
      <c r="AI149">
        <v>0</v>
      </c>
      <c r="AJ149" s="6">
        <v>3.2</v>
      </c>
      <c r="AZ149" s="6">
        <v>3.2</v>
      </c>
      <c r="BA149" s="7"/>
      <c r="BG149" s="48">
        <v>3.2</v>
      </c>
      <c r="BH149" s="39"/>
      <c r="BI149" s="39"/>
      <c r="BJ149" s="22"/>
      <c r="BK149" s="37"/>
      <c r="BL149" s="37"/>
      <c r="BM149" s="39"/>
      <c r="BN149" s="48">
        <v>76.8</v>
      </c>
      <c r="BO149" s="48">
        <v>38.4</v>
      </c>
      <c r="BZ149">
        <v>1369</v>
      </c>
      <c r="CA149" s="2" t="s">
        <v>558</v>
      </c>
    </row>
    <row r="151" spans="1:79" ht="12.75">
      <c r="A151" s="14">
        <v>1369</v>
      </c>
      <c r="B151" s="13" t="s">
        <v>1081</v>
      </c>
      <c r="C151" s="13" t="s">
        <v>1355</v>
      </c>
      <c r="D151" s="13" t="s">
        <v>147</v>
      </c>
      <c r="E151" s="13" t="s">
        <v>157</v>
      </c>
      <c r="F151" s="2" t="s">
        <v>134</v>
      </c>
      <c r="G151" s="2">
        <v>1</v>
      </c>
      <c r="H151" s="2" t="s">
        <v>557</v>
      </c>
      <c r="I151" s="2" t="s">
        <v>634</v>
      </c>
      <c r="J151" s="13" t="s">
        <v>444</v>
      </c>
      <c r="K151" s="2" t="s">
        <v>578</v>
      </c>
      <c r="L151" s="13" t="s">
        <v>526</v>
      </c>
      <c r="M151" s="13" t="s">
        <v>465</v>
      </c>
      <c r="N151" s="2" t="s">
        <v>676</v>
      </c>
      <c r="O151" s="10">
        <v>1.3333333333333333</v>
      </c>
      <c r="P151" s="10"/>
      <c r="Q151" s="10"/>
      <c r="R151" s="20">
        <v>80</v>
      </c>
      <c r="S151" s="20">
        <v>0</v>
      </c>
      <c r="T151" s="20">
        <v>0</v>
      </c>
      <c r="U151" s="48">
        <v>80</v>
      </c>
      <c r="V151" s="48">
        <v>60</v>
      </c>
      <c r="X151" s="24">
        <v>5</v>
      </c>
      <c r="AB151" s="48"/>
      <c r="AF151" s="24">
        <v>6.666666666666666</v>
      </c>
      <c r="AG151">
        <v>5</v>
      </c>
      <c r="AH151">
        <v>0</v>
      </c>
      <c r="AI151">
        <v>0</v>
      </c>
      <c r="AJ151" s="6">
        <v>5</v>
      </c>
      <c r="AK151" s="24"/>
      <c r="AP151" s="37"/>
      <c r="AT151" s="6">
        <v>5</v>
      </c>
      <c r="BA151" s="7"/>
      <c r="BG151" s="48">
        <v>5</v>
      </c>
      <c r="BH151" s="39"/>
      <c r="BI151" s="39"/>
      <c r="BJ151" s="22"/>
      <c r="BK151" s="37"/>
      <c r="BL151" s="37"/>
      <c r="BM151" s="39"/>
      <c r="BN151" s="48">
        <v>80</v>
      </c>
      <c r="BO151" s="48">
        <v>60</v>
      </c>
      <c r="BZ151">
        <v>1369</v>
      </c>
      <c r="CA151" s="2" t="s">
        <v>578</v>
      </c>
    </row>
    <row r="152" spans="1:79" ht="12.75">
      <c r="A152" s="14">
        <v>1369</v>
      </c>
      <c r="B152" s="13" t="s">
        <v>1081</v>
      </c>
      <c r="C152" s="13" t="s">
        <v>1355</v>
      </c>
      <c r="D152" s="13" t="s">
        <v>147</v>
      </c>
      <c r="E152" s="13" t="s">
        <v>157</v>
      </c>
      <c r="F152" s="2" t="s">
        <v>135</v>
      </c>
      <c r="G152" s="2">
        <v>1</v>
      </c>
      <c r="H152" s="2" t="s">
        <v>557</v>
      </c>
      <c r="I152" s="2" t="s">
        <v>622</v>
      </c>
      <c r="J152" s="13" t="s">
        <v>444</v>
      </c>
      <c r="K152" s="2" t="s">
        <v>572</v>
      </c>
      <c r="L152" s="13" t="s">
        <v>524</v>
      </c>
      <c r="M152" s="13" t="s">
        <v>1071</v>
      </c>
      <c r="N152" s="2" t="s">
        <v>676</v>
      </c>
      <c r="O152" s="10">
        <v>1</v>
      </c>
      <c r="P152" s="10"/>
      <c r="Q152" s="10"/>
      <c r="R152" s="20">
        <v>46</v>
      </c>
      <c r="S152" s="20">
        <v>16</v>
      </c>
      <c r="T152" s="20">
        <v>0</v>
      </c>
      <c r="U152" s="48">
        <v>46.8</v>
      </c>
      <c r="V152" s="48">
        <v>46.8</v>
      </c>
      <c r="X152" s="24">
        <v>3.9</v>
      </c>
      <c r="Y152">
        <v>46</v>
      </c>
      <c r="Z152">
        <v>16</v>
      </c>
      <c r="AA152">
        <v>0</v>
      </c>
      <c r="AB152" s="48">
        <v>46.8</v>
      </c>
      <c r="AC152">
        <v>3</v>
      </c>
      <c r="AD152">
        <v>18</v>
      </c>
      <c r="AE152">
        <v>0</v>
      </c>
      <c r="AF152" s="24">
        <v>3.9</v>
      </c>
      <c r="AG152">
        <v>3</v>
      </c>
      <c r="AH152">
        <v>18</v>
      </c>
      <c r="AI152">
        <v>0</v>
      </c>
      <c r="AJ152" s="6">
        <v>3.9</v>
      </c>
      <c r="AK152" s="24"/>
      <c r="AP152" s="37"/>
      <c r="AT152" s="6">
        <v>3.9</v>
      </c>
      <c r="BA152" s="7"/>
      <c r="BG152" s="48">
        <v>3.9</v>
      </c>
      <c r="BH152" s="39"/>
      <c r="BI152" s="39"/>
      <c r="BJ152" s="22"/>
      <c r="BK152" s="37"/>
      <c r="BL152" s="37"/>
      <c r="BM152" s="39"/>
      <c r="BN152" s="48">
        <v>46.8</v>
      </c>
      <c r="BO152" s="48">
        <v>46.8</v>
      </c>
      <c r="BZ152">
        <v>1369</v>
      </c>
      <c r="CA152" s="2" t="s">
        <v>572</v>
      </c>
    </row>
    <row r="154" spans="1:79" ht="12.75">
      <c r="A154" s="14">
        <v>1369</v>
      </c>
      <c r="B154" s="13" t="s">
        <v>1081</v>
      </c>
      <c r="C154" s="13" t="s">
        <v>1355</v>
      </c>
      <c r="D154" s="13" t="s">
        <v>147</v>
      </c>
      <c r="E154" s="13" t="s">
        <v>157</v>
      </c>
      <c r="F154" s="2" t="s">
        <v>136</v>
      </c>
      <c r="G154" s="2">
        <v>2</v>
      </c>
      <c r="H154" s="2" t="s">
        <v>557</v>
      </c>
      <c r="I154" s="2" t="s">
        <v>1339</v>
      </c>
      <c r="J154" s="13" t="s">
        <v>444</v>
      </c>
      <c r="K154" s="2" t="s">
        <v>576</v>
      </c>
      <c r="L154" s="13" t="s">
        <v>524</v>
      </c>
      <c r="M154" s="13" t="s">
        <v>1280</v>
      </c>
      <c r="N154" s="2" t="s">
        <v>755</v>
      </c>
      <c r="O154" s="10">
        <v>1</v>
      </c>
      <c r="P154" s="10"/>
      <c r="Q154" s="10"/>
      <c r="R154" s="20">
        <v>45</v>
      </c>
      <c r="S154" s="20">
        <v>12</v>
      </c>
      <c r="T154" s="20">
        <v>0</v>
      </c>
      <c r="U154" s="48">
        <v>45.6</v>
      </c>
      <c r="V154" s="48">
        <v>45.6</v>
      </c>
      <c r="W154" s="24"/>
      <c r="X154" s="24">
        <v>3.8</v>
      </c>
      <c r="Y154">
        <v>45</v>
      </c>
      <c r="Z154">
        <v>12</v>
      </c>
      <c r="AA154">
        <v>0</v>
      </c>
      <c r="AB154" s="48">
        <v>45.6</v>
      </c>
      <c r="AC154">
        <v>3</v>
      </c>
      <c r="AD154">
        <v>16</v>
      </c>
      <c r="AE154">
        <v>0</v>
      </c>
      <c r="AF154" s="24">
        <v>3.8</v>
      </c>
      <c r="AG154">
        <v>3</v>
      </c>
      <c r="AH154">
        <v>16</v>
      </c>
      <c r="AI154">
        <v>0</v>
      </c>
      <c r="AJ154" s="6">
        <v>3.8</v>
      </c>
      <c r="AT154" s="6">
        <v>3.8</v>
      </c>
      <c r="BA154" s="7"/>
      <c r="BG154" s="48">
        <v>3.8</v>
      </c>
      <c r="BH154" s="39"/>
      <c r="BI154" s="39"/>
      <c r="BJ154" s="22"/>
      <c r="BK154" s="37"/>
      <c r="BL154" s="37"/>
      <c r="BM154" s="39"/>
      <c r="BN154" s="48">
        <v>45.6</v>
      </c>
      <c r="BO154" s="48">
        <v>45.6</v>
      </c>
      <c r="BZ154">
        <v>1369</v>
      </c>
      <c r="CA154" s="2" t="s">
        <v>576</v>
      </c>
    </row>
    <row r="155" spans="1:79" ht="12.75">
      <c r="A155" s="14">
        <v>1369</v>
      </c>
      <c r="B155" s="13" t="s">
        <v>1081</v>
      </c>
      <c r="C155" s="13" t="s">
        <v>1355</v>
      </c>
      <c r="D155" s="13" t="s">
        <v>147</v>
      </c>
      <c r="E155" s="13" t="s">
        <v>157</v>
      </c>
      <c r="F155" s="2" t="s">
        <v>137</v>
      </c>
      <c r="G155" s="2">
        <v>2</v>
      </c>
      <c r="H155" s="2" t="s">
        <v>557</v>
      </c>
      <c r="I155" s="2" t="s">
        <v>624</v>
      </c>
      <c r="J155" s="13" t="s">
        <v>444</v>
      </c>
      <c r="K155" s="2" t="s">
        <v>572</v>
      </c>
      <c r="L155" s="13" t="s">
        <v>524</v>
      </c>
      <c r="M155" s="13" t="s">
        <v>1071</v>
      </c>
      <c r="N155" s="2" t="s">
        <v>1408</v>
      </c>
      <c r="O155" s="10">
        <v>1.5</v>
      </c>
      <c r="P155" s="10"/>
      <c r="Q155" s="10"/>
      <c r="R155" s="20">
        <v>68</v>
      </c>
      <c r="S155" s="20">
        <v>8</v>
      </c>
      <c r="T155" s="20">
        <v>0</v>
      </c>
      <c r="U155" s="48">
        <v>68.4</v>
      </c>
      <c r="V155" s="48">
        <v>45.6</v>
      </c>
      <c r="W155" s="24"/>
      <c r="X155" s="24">
        <v>3.8</v>
      </c>
      <c r="AF155" s="24">
        <v>5.7</v>
      </c>
      <c r="AG155">
        <v>3</v>
      </c>
      <c r="AH155">
        <v>16</v>
      </c>
      <c r="AI155">
        <v>0</v>
      </c>
      <c r="AJ155" s="6">
        <v>3.8</v>
      </c>
      <c r="AX155" s="6">
        <v>3.8</v>
      </c>
      <c r="BA155" s="7"/>
      <c r="BG155" s="48">
        <v>3.8</v>
      </c>
      <c r="BH155" s="39"/>
      <c r="BI155" s="39"/>
      <c r="BJ155" s="22"/>
      <c r="BK155" s="37"/>
      <c r="BL155" s="37"/>
      <c r="BM155" s="39"/>
      <c r="BN155" s="48">
        <v>68.4</v>
      </c>
      <c r="BO155" s="48">
        <v>45.6</v>
      </c>
      <c r="BZ155">
        <v>1369</v>
      </c>
      <c r="CA155" s="2" t="s">
        <v>572</v>
      </c>
    </row>
    <row r="156" spans="1:79" ht="12.75">
      <c r="A156" s="14">
        <v>1369</v>
      </c>
      <c r="B156" s="13" t="s">
        <v>1081</v>
      </c>
      <c r="C156" s="13" t="s">
        <v>1355</v>
      </c>
      <c r="D156" s="13" t="s">
        <v>147</v>
      </c>
      <c r="E156" s="13" t="s">
        <v>157</v>
      </c>
      <c r="F156" s="2" t="s">
        <v>115</v>
      </c>
      <c r="G156" s="2">
        <v>2</v>
      </c>
      <c r="H156" s="2" t="s">
        <v>557</v>
      </c>
      <c r="I156" s="2" t="s">
        <v>625</v>
      </c>
      <c r="J156" s="13" t="s">
        <v>444</v>
      </c>
      <c r="K156" s="2" t="s">
        <v>572</v>
      </c>
      <c r="L156" s="13" t="s">
        <v>524</v>
      </c>
      <c r="M156" s="13" t="s">
        <v>1071</v>
      </c>
      <c r="N156" s="2" t="s">
        <v>1296</v>
      </c>
      <c r="O156" s="10">
        <v>0.5</v>
      </c>
      <c r="P156" s="10"/>
      <c r="Q156" s="10"/>
      <c r="R156" s="20">
        <v>16</v>
      </c>
      <c r="S156" s="20">
        <v>16</v>
      </c>
      <c r="T156" s="20">
        <v>0</v>
      </c>
      <c r="U156" s="48">
        <v>16.8</v>
      </c>
      <c r="V156" s="48">
        <v>33.6</v>
      </c>
      <c r="W156" s="24"/>
      <c r="X156" s="24">
        <v>2.8</v>
      </c>
      <c r="AC156">
        <v>1</v>
      </c>
      <c r="AD156">
        <v>8</v>
      </c>
      <c r="AE156">
        <v>0</v>
      </c>
      <c r="AF156" s="24">
        <v>1.4</v>
      </c>
      <c r="AJ156" s="6">
        <v>2.8</v>
      </c>
      <c r="BA156" s="6">
        <v>2.8</v>
      </c>
      <c r="BG156" s="48">
        <v>2.8</v>
      </c>
      <c r="BH156" s="39"/>
      <c r="BI156" s="39"/>
      <c r="BJ156" s="22"/>
      <c r="BK156" s="37"/>
      <c r="BL156" s="37"/>
      <c r="BM156" s="39"/>
      <c r="BN156" s="48">
        <v>16.8</v>
      </c>
      <c r="BO156" s="48">
        <v>33.6</v>
      </c>
      <c r="BZ156">
        <v>1369</v>
      </c>
      <c r="CA156" s="2" t="s">
        <v>572</v>
      </c>
    </row>
    <row r="158" spans="1:79" ht="12.75">
      <c r="A158" s="14">
        <v>1369</v>
      </c>
      <c r="B158" s="13" t="s">
        <v>1081</v>
      </c>
      <c r="C158" s="13" t="s">
        <v>1355</v>
      </c>
      <c r="D158" s="13" t="s">
        <v>147</v>
      </c>
      <c r="E158" s="13" t="s">
        <v>157</v>
      </c>
      <c r="F158" s="2" t="s">
        <v>119</v>
      </c>
      <c r="G158" s="2">
        <v>3</v>
      </c>
      <c r="H158" s="2" t="s">
        <v>557</v>
      </c>
      <c r="I158" s="2" t="s">
        <v>633</v>
      </c>
      <c r="J158" s="13" t="s">
        <v>444</v>
      </c>
      <c r="K158" s="2" t="s">
        <v>565</v>
      </c>
      <c r="L158" s="13" t="s">
        <v>526</v>
      </c>
      <c r="M158" s="13" t="s">
        <v>2</v>
      </c>
      <c r="N158" s="2" t="s">
        <v>1394</v>
      </c>
      <c r="O158" s="10">
        <v>36</v>
      </c>
      <c r="P158" s="10"/>
      <c r="Q158" s="10"/>
      <c r="R158" s="20">
        <v>1339</v>
      </c>
      <c r="S158" s="20">
        <v>4</v>
      </c>
      <c r="T158" s="20">
        <v>0</v>
      </c>
      <c r="U158" s="48">
        <v>1339.2</v>
      </c>
      <c r="V158" s="48">
        <v>37.2</v>
      </c>
      <c r="W158" s="24"/>
      <c r="X158" s="24">
        <v>3.1</v>
      </c>
      <c r="AB158" s="48"/>
      <c r="AF158" s="24">
        <v>111.6</v>
      </c>
      <c r="AG158">
        <v>3</v>
      </c>
      <c r="AH158">
        <v>2</v>
      </c>
      <c r="AI158">
        <v>0</v>
      </c>
      <c r="AJ158" s="6">
        <v>3.1</v>
      </c>
      <c r="AK158" s="24"/>
      <c r="AY158" s="6">
        <v>3.1</v>
      </c>
      <c r="BA158" s="7"/>
      <c r="BG158" s="48">
        <v>3.1</v>
      </c>
      <c r="BH158" s="39"/>
      <c r="BI158" s="39"/>
      <c r="BJ158" s="22"/>
      <c r="BK158" s="37"/>
      <c r="BL158" s="37"/>
      <c r="BM158" s="39"/>
      <c r="BN158" s="48">
        <v>1339.2</v>
      </c>
      <c r="BO158" s="48">
        <v>37.2</v>
      </c>
      <c r="BZ158">
        <v>1369</v>
      </c>
      <c r="CA158" s="2" t="s">
        <v>565</v>
      </c>
    </row>
    <row r="159" spans="1:79" ht="12.75">
      <c r="A159" s="14">
        <v>1369</v>
      </c>
      <c r="B159" s="13" t="s">
        <v>1081</v>
      </c>
      <c r="C159" s="13" t="s">
        <v>1355</v>
      </c>
      <c r="D159" s="13" t="s">
        <v>147</v>
      </c>
      <c r="E159" s="13" t="s">
        <v>157</v>
      </c>
      <c r="F159" s="2" t="s">
        <v>120</v>
      </c>
      <c r="G159" s="2">
        <v>3</v>
      </c>
      <c r="H159" s="2" t="s">
        <v>557</v>
      </c>
      <c r="I159" s="2" t="s">
        <v>632</v>
      </c>
      <c r="J159" s="13" t="s">
        <v>444</v>
      </c>
      <c r="K159" s="2" t="s">
        <v>804</v>
      </c>
      <c r="L159" s="13" t="s">
        <v>526</v>
      </c>
      <c r="M159" s="13" t="s">
        <v>2</v>
      </c>
      <c r="N159" s="2" t="s">
        <v>1394</v>
      </c>
      <c r="O159" s="10"/>
      <c r="P159" s="10">
        <v>26</v>
      </c>
      <c r="Q159" s="10"/>
      <c r="R159" s="20">
        <v>23</v>
      </c>
      <c r="S159" s="20">
        <v>8</v>
      </c>
      <c r="T159" s="20">
        <v>0</v>
      </c>
      <c r="U159" s="48">
        <v>23.4</v>
      </c>
      <c r="W159" s="24">
        <v>18</v>
      </c>
      <c r="X159" s="24"/>
      <c r="AB159" s="48"/>
      <c r="AJ159" s="6"/>
      <c r="AK159" s="24">
        <v>1.5</v>
      </c>
      <c r="BA159" s="7"/>
      <c r="BG159" s="48"/>
      <c r="BH159" s="39"/>
      <c r="BI159" s="39"/>
      <c r="BJ159" s="22"/>
      <c r="BK159" s="37"/>
      <c r="BL159" s="37"/>
      <c r="BM159" s="39"/>
      <c r="BZ159">
        <v>1369</v>
      </c>
      <c r="CA159" s="2" t="s">
        <v>804</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6.xml><?xml version="1.0" encoding="utf-8"?>
<worksheet xmlns="http://schemas.openxmlformats.org/spreadsheetml/2006/main" xmlns:r="http://schemas.openxmlformats.org/officeDocument/2006/relationships">
  <sheetPr>
    <tabColor indexed="16"/>
  </sheetPr>
  <dimension ref="A1:CF102"/>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16.42187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48.8515625" style="0" customWidth="1"/>
    <col min="10" max="10" width="7.57421875" style="0" customWidth="1"/>
    <col min="11" max="11" width="35.421875" style="0" customWidth="1"/>
    <col min="12" max="12" width="6.421875" style="0" customWidth="1"/>
    <col min="13" max="13" width="11.28125" style="0" customWidth="1"/>
    <col min="14" max="14" width="17.710937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2" width="14.28125" style="0" customWidth="1"/>
    <col min="43" max="44" width="11.8515625" style="0" customWidth="1"/>
    <col min="45" max="45" width="12.57421875" style="0" customWidth="1"/>
    <col min="46" max="48" width="8.8515625" style="0" customWidth="1"/>
    <col min="49" max="49" width="12.57421875" style="0" customWidth="1"/>
    <col min="50" max="50" width="10.7109375" style="0" customWidth="1"/>
    <col min="51" max="51" width="8.8515625" style="0" customWidth="1"/>
    <col min="52" max="52" width="13.421875" style="0" customWidth="1"/>
    <col min="53" max="53" width="8.8515625" style="0" customWidth="1"/>
    <col min="54" max="54" width="9.28125" style="0" customWidth="1"/>
    <col min="55" max="55" width="8.421875" style="0" customWidth="1"/>
    <col min="56" max="56" width="9.8515625" style="0" customWidth="1"/>
    <col min="57" max="57" width="10.00390625" style="0" customWidth="1"/>
    <col min="58" max="58" width="9.8515625" style="0" customWidth="1"/>
    <col min="59" max="59" width="10.8515625" style="0" customWidth="1"/>
    <col min="60" max="60" width="7.8515625" style="0" customWidth="1"/>
    <col min="61" max="61" width="9.8515625" style="0" customWidth="1"/>
    <col min="62" max="62" width="13.8515625" style="0" customWidth="1"/>
    <col min="63" max="65" width="19.00390625" style="0" customWidth="1"/>
    <col min="66" max="66" width="9.28125" style="0" customWidth="1"/>
    <col min="67" max="67" width="9.8515625" style="0" customWidth="1"/>
    <col min="68" max="68" width="15.7109375" style="0" customWidth="1"/>
    <col min="69" max="69" width="11.421875" style="0" customWidth="1"/>
    <col min="70" max="70" width="12.8515625" style="0" customWidth="1"/>
    <col min="71" max="71" width="13.7109375" style="0" customWidth="1"/>
    <col min="72" max="72" width="15.28125" style="0" customWidth="1"/>
    <col min="73" max="73" width="14.00390625" style="0" customWidth="1"/>
    <col min="74" max="74" width="19.7109375" style="0" customWidth="1"/>
    <col min="75" max="75" width="9.8515625" style="0" customWidth="1"/>
    <col min="76" max="76" width="13.140625" style="0" customWidth="1"/>
    <col min="77" max="77" width="13.00390625" style="0" customWidth="1"/>
    <col min="78" max="78" width="5.7109375" style="0" customWidth="1"/>
    <col min="79" max="79" width="35.421875" style="0" customWidth="1"/>
    <col min="80" max="80" width="52.57421875" style="0" customWidth="1"/>
    <col min="81" max="81" width="13.4218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25"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25"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436</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3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18">
        <v>78</v>
      </c>
      <c r="CC7" s="18">
        <v>79</v>
      </c>
      <c r="CF7" s="1"/>
    </row>
    <row r="8" spans="6:78" ht="12.75">
      <c r="F8" s="30"/>
      <c r="L8" s="16"/>
      <c r="M8" s="16"/>
      <c r="O8" s="19"/>
      <c r="P8" s="19"/>
      <c r="Q8" s="19"/>
      <c r="R8" s="9"/>
      <c r="S8" s="30"/>
      <c r="T8" s="30"/>
      <c r="U8" s="24"/>
      <c r="V8" s="24"/>
      <c r="W8" s="24"/>
      <c r="X8" s="24"/>
      <c r="AJ8" s="24"/>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16"/>
      <c r="BK8" s="16"/>
      <c r="BL8" s="16"/>
      <c r="BM8" s="16"/>
      <c r="BP8" s="37"/>
      <c r="BQ8" s="37"/>
      <c r="BR8" s="37"/>
      <c r="BS8" s="37"/>
      <c r="BT8" s="37"/>
      <c r="BU8" s="35"/>
      <c r="BV8" s="35"/>
      <c r="BW8" s="16"/>
      <c r="BX8" s="35"/>
      <c r="BY8" s="35"/>
      <c r="BZ8" s="16"/>
    </row>
    <row r="9" spans="1:79" ht="12.75">
      <c r="A9" s="14">
        <v>1359</v>
      </c>
      <c r="B9" s="13" t="s">
        <v>1168</v>
      </c>
      <c r="C9" s="13" t="s">
        <v>1355</v>
      </c>
      <c r="D9" s="13" t="s">
        <v>139</v>
      </c>
      <c r="E9" s="13" t="s">
        <v>166</v>
      </c>
      <c r="F9" s="2" t="s">
        <v>174</v>
      </c>
      <c r="G9" s="2">
        <v>2</v>
      </c>
      <c r="H9" s="2" t="s">
        <v>912</v>
      </c>
      <c r="I9" s="2" t="s">
        <v>1456</v>
      </c>
      <c r="J9" s="13" t="s">
        <v>444</v>
      </c>
      <c r="K9" s="2" t="s">
        <v>1465</v>
      </c>
      <c r="L9" s="13" t="s">
        <v>1001</v>
      </c>
      <c r="M9" s="13" t="s">
        <v>1424</v>
      </c>
      <c r="N9" s="2" t="s">
        <v>1593</v>
      </c>
      <c r="O9" s="10">
        <v>3</v>
      </c>
      <c r="P9" s="10"/>
      <c r="Q9" s="10"/>
      <c r="R9" s="20">
        <v>94</v>
      </c>
      <c r="S9" s="20">
        <v>6</v>
      </c>
      <c r="T9" s="20">
        <v>0</v>
      </c>
      <c r="U9" s="48">
        <v>94.3</v>
      </c>
      <c r="V9" s="48">
        <v>31.433333333333334</v>
      </c>
      <c r="W9" s="24"/>
      <c r="X9" s="24">
        <v>2.6194444444444445</v>
      </c>
      <c r="Y9">
        <v>31</v>
      </c>
      <c r="Z9">
        <v>8</v>
      </c>
      <c r="AA9">
        <v>7</v>
      </c>
      <c r="AB9" s="48">
        <v>31.429166666666667</v>
      </c>
      <c r="AJ9" s="6">
        <v>2.6194444444444445</v>
      </c>
      <c r="AK9" s="38"/>
      <c r="BA9" s="7"/>
      <c r="BC9" s="37"/>
      <c r="BD9" s="37"/>
      <c r="BE9" s="37"/>
      <c r="BG9" s="48">
        <v>2.6194444444444445</v>
      </c>
      <c r="BH9" s="39"/>
      <c r="BI9" s="39"/>
      <c r="BJ9" s="22"/>
      <c r="BK9" s="37"/>
      <c r="BL9" s="37"/>
      <c r="BM9" s="39"/>
      <c r="BN9" s="37">
        <f>BO9*O9</f>
        <v>94.3</v>
      </c>
      <c r="BO9" s="48">
        <v>31.433333333333334</v>
      </c>
      <c r="BP9" t="s">
        <v>975</v>
      </c>
      <c r="BQ9">
        <v>24</v>
      </c>
      <c r="BR9" s="48">
        <v>0.10912905092592594</v>
      </c>
      <c r="BS9" s="48">
        <v>2.6190972222222224</v>
      </c>
      <c r="BZ9">
        <v>1359</v>
      </c>
      <c r="CA9" s="2" t="s">
        <v>1465</v>
      </c>
    </row>
    <row r="10" spans="3:7" ht="12.75">
      <c r="C10" s="13"/>
      <c r="G10" s="2"/>
    </row>
    <row r="11" spans="1:80" ht="12.75">
      <c r="A11" s="14">
        <v>1360</v>
      </c>
      <c r="B11" s="13" t="s">
        <v>1081</v>
      </c>
      <c r="C11" s="13" t="s">
        <v>1355</v>
      </c>
      <c r="D11" s="13" t="s">
        <v>140</v>
      </c>
      <c r="E11" s="13" t="s">
        <v>163</v>
      </c>
      <c r="F11" s="2" t="s">
        <v>196</v>
      </c>
      <c r="G11" s="2">
        <v>1</v>
      </c>
      <c r="H11" t="s">
        <v>912</v>
      </c>
      <c r="I11" s="2" t="s">
        <v>1344</v>
      </c>
      <c r="J11" s="13" t="s">
        <v>444</v>
      </c>
      <c r="K11" s="2" t="s">
        <v>1311</v>
      </c>
      <c r="L11" s="13" t="s">
        <v>1397</v>
      </c>
      <c r="M11" s="13" t="s">
        <v>1286</v>
      </c>
      <c r="N11" s="2" t="s">
        <v>1593</v>
      </c>
      <c r="O11" s="10">
        <v>6</v>
      </c>
      <c r="P11" s="10"/>
      <c r="Q11" s="10"/>
      <c r="R11" s="20">
        <v>612</v>
      </c>
      <c r="S11" s="20">
        <v>0</v>
      </c>
      <c r="T11" s="20">
        <v>0</v>
      </c>
      <c r="U11" s="48">
        <v>612</v>
      </c>
      <c r="V11" s="48">
        <v>102</v>
      </c>
      <c r="X11" s="24">
        <v>8.5</v>
      </c>
      <c r="Y11">
        <v>102</v>
      </c>
      <c r="Z11">
        <v>0</v>
      </c>
      <c r="AA11">
        <v>0</v>
      </c>
      <c r="AB11" s="48">
        <v>102</v>
      </c>
      <c r="AJ11" s="6">
        <v>8.5</v>
      </c>
      <c r="AK11" s="38"/>
      <c r="BA11" s="7"/>
      <c r="BC11" s="37"/>
      <c r="BD11" s="37"/>
      <c r="BE11" s="37"/>
      <c r="BG11" s="48">
        <v>8.5</v>
      </c>
      <c r="BK11" s="37"/>
      <c r="BL11" s="37"/>
      <c r="BM11" s="39"/>
      <c r="BN11" s="37">
        <f>BO11*O11</f>
        <v>612</v>
      </c>
      <c r="BO11" s="48">
        <v>102</v>
      </c>
      <c r="BP11" t="s">
        <v>1128</v>
      </c>
      <c r="BR11">
        <v>26</v>
      </c>
      <c r="BZ11">
        <v>1360</v>
      </c>
      <c r="CA11" s="2" t="s">
        <v>1311</v>
      </c>
      <c r="CB11" t="s">
        <v>1143</v>
      </c>
    </row>
    <row r="12" spans="1:79" ht="12.75">
      <c r="A12" s="14">
        <v>1360</v>
      </c>
      <c r="B12" s="13" t="s">
        <v>1081</v>
      </c>
      <c r="C12" s="13" t="s">
        <v>1355</v>
      </c>
      <c r="D12" s="13" t="s">
        <v>140</v>
      </c>
      <c r="E12" s="13" t="s">
        <v>163</v>
      </c>
      <c r="F12" s="2" t="s">
        <v>205</v>
      </c>
      <c r="G12" s="2">
        <v>1</v>
      </c>
      <c r="H12" t="s">
        <v>912</v>
      </c>
      <c r="I12" s="2" t="s">
        <v>598</v>
      </c>
      <c r="J12" s="13" t="s">
        <v>444</v>
      </c>
      <c r="K12" s="2" t="s">
        <v>535</v>
      </c>
      <c r="L12" s="13" t="s">
        <v>1371</v>
      </c>
      <c r="M12" s="13" t="s">
        <v>485</v>
      </c>
      <c r="N12" s="2" t="s">
        <v>2</v>
      </c>
      <c r="O12" s="10">
        <v>4</v>
      </c>
      <c r="P12" s="10"/>
      <c r="Q12" s="10"/>
      <c r="R12" s="20">
        <v>456</v>
      </c>
      <c r="S12" s="20">
        <v>0</v>
      </c>
      <c r="T12" s="20">
        <v>0</v>
      </c>
      <c r="U12" s="48">
        <v>456</v>
      </c>
      <c r="V12" s="48">
        <v>114</v>
      </c>
      <c r="X12" s="24">
        <v>9.5</v>
      </c>
      <c r="Y12">
        <v>114</v>
      </c>
      <c r="Z12">
        <v>0</v>
      </c>
      <c r="AA12">
        <v>0</v>
      </c>
      <c r="AB12" s="48">
        <v>114</v>
      </c>
      <c r="AJ12" s="6">
        <v>9.5</v>
      </c>
      <c r="AK12" s="38"/>
      <c r="BA12" s="7"/>
      <c r="BC12" s="37"/>
      <c r="BD12" s="37"/>
      <c r="BE12" s="37"/>
      <c r="BG12" s="48">
        <v>9.5</v>
      </c>
      <c r="BK12" s="37"/>
      <c r="BL12" s="37"/>
      <c r="BM12" s="39"/>
      <c r="BN12" s="37">
        <f>BO12*O12</f>
        <v>456</v>
      </c>
      <c r="BO12" s="48">
        <v>114</v>
      </c>
      <c r="BZ12">
        <v>1360</v>
      </c>
      <c r="CA12" s="2" t="s">
        <v>535</v>
      </c>
    </row>
    <row r="14" spans="1:79" ht="12.75">
      <c r="A14" s="14">
        <v>1360</v>
      </c>
      <c r="B14" s="13" t="s">
        <v>1168</v>
      </c>
      <c r="C14" s="13" t="s">
        <v>1355</v>
      </c>
      <c r="D14" s="13" t="s">
        <v>140</v>
      </c>
      <c r="E14" s="13" t="s">
        <v>165</v>
      </c>
      <c r="F14" s="2" t="s">
        <v>220</v>
      </c>
      <c r="G14" s="2">
        <v>1</v>
      </c>
      <c r="H14" s="2" t="s">
        <v>912</v>
      </c>
      <c r="I14" s="2" t="s">
        <v>939</v>
      </c>
      <c r="J14" s="13" t="s">
        <v>444</v>
      </c>
      <c r="K14" s="2" t="s">
        <v>940</v>
      </c>
      <c r="L14" s="13" t="s">
        <v>958</v>
      </c>
      <c r="M14" s="13" t="s">
        <v>1424</v>
      </c>
      <c r="N14" s="2" t="s">
        <v>1408</v>
      </c>
      <c r="O14" s="10">
        <v>4</v>
      </c>
      <c r="P14" s="10"/>
      <c r="Q14" s="10"/>
      <c r="R14" s="20">
        <v>108</v>
      </c>
      <c r="S14" s="20">
        <v>0</v>
      </c>
      <c r="T14" s="20">
        <v>0</v>
      </c>
      <c r="U14" s="48">
        <v>108</v>
      </c>
      <c r="V14" s="48">
        <v>27</v>
      </c>
      <c r="W14" s="24"/>
      <c r="X14" s="24">
        <v>2.25</v>
      </c>
      <c r="Y14">
        <v>27</v>
      </c>
      <c r="Z14">
        <v>0</v>
      </c>
      <c r="AA14">
        <v>0</v>
      </c>
      <c r="AB14" s="48">
        <v>27</v>
      </c>
      <c r="AJ14" s="6">
        <v>2.25</v>
      </c>
      <c r="AX14" s="6">
        <v>2.25</v>
      </c>
      <c r="BC14" s="37"/>
      <c r="BD14" s="37"/>
      <c r="BE14" s="37"/>
      <c r="BF14" s="37"/>
      <c r="BG14" s="48">
        <v>2.25</v>
      </c>
      <c r="BK14" s="37"/>
      <c r="BN14" s="37">
        <f>BO14*O14</f>
        <v>108</v>
      </c>
      <c r="BO14" s="48">
        <v>27</v>
      </c>
      <c r="BZ14">
        <v>1360</v>
      </c>
      <c r="CA14" s="2" t="s">
        <v>940</v>
      </c>
    </row>
    <row r="16" spans="1:80" ht="12.75">
      <c r="A16" s="14">
        <v>1361</v>
      </c>
      <c r="B16" s="13" t="s">
        <v>57</v>
      </c>
      <c r="C16" s="13" t="s">
        <v>1355</v>
      </c>
      <c r="D16" s="13" t="s">
        <v>141</v>
      </c>
      <c r="E16" s="13" t="s">
        <v>164</v>
      </c>
      <c r="F16" s="2" t="s">
        <v>257</v>
      </c>
      <c r="G16" s="2">
        <v>2</v>
      </c>
      <c r="H16" s="2" t="s">
        <v>912</v>
      </c>
      <c r="I16" s="2" t="s">
        <v>5</v>
      </c>
      <c r="J16" s="13" t="s">
        <v>444</v>
      </c>
      <c r="K16" s="2" t="s">
        <v>942</v>
      </c>
      <c r="L16" s="13" t="s">
        <v>1397</v>
      </c>
      <c r="M16" s="13" t="s">
        <v>1427</v>
      </c>
      <c r="N16" s="2" t="s">
        <v>1593</v>
      </c>
      <c r="O16" s="10">
        <v>6</v>
      </c>
      <c r="P16" s="10"/>
      <c r="Q16" s="10"/>
      <c r="R16" s="20">
        <v>660</v>
      </c>
      <c r="S16" s="20">
        <v>0</v>
      </c>
      <c r="T16" s="20">
        <v>0</v>
      </c>
      <c r="U16" s="48">
        <v>660</v>
      </c>
      <c r="V16" s="48">
        <v>110</v>
      </c>
      <c r="X16" s="24">
        <v>9.166666666666666</v>
      </c>
      <c r="Y16">
        <v>110</v>
      </c>
      <c r="Z16">
        <v>0</v>
      </c>
      <c r="AA16">
        <v>0</v>
      </c>
      <c r="AB16" s="48">
        <v>110</v>
      </c>
      <c r="AJ16" s="6">
        <v>9.166666666666666</v>
      </c>
      <c r="AQ16" s="6">
        <v>9.166666666666666</v>
      </c>
      <c r="BC16" s="37"/>
      <c r="BD16" s="37"/>
      <c r="BE16" s="37"/>
      <c r="BG16" s="48">
        <v>9.166666666666666</v>
      </c>
      <c r="BH16" s="39"/>
      <c r="BI16" s="39"/>
      <c r="BJ16" s="22"/>
      <c r="BK16" s="37"/>
      <c r="BN16" s="37">
        <f>BO16*O16</f>
        <v>660</v>
      </c>
      <c r="BO16" s="48">
        <v>110</v>
      </c>
      <c r="BP16" t="s">
        <v>1130</v>
      </c>
      <c r="BQ16" s="19"/>
      <c r="BR16" s="48">
        <v>0.10833333333333334</v>
      </c>
      <c r="BS16" s="24"/>
      <c r="BZ16">
        <v>1361</v>
      </c>
      <c r="CA16" s="2" t="s">
        <v>942</v>
      </c>
      <c r="CB16" t="s">
        <v>1139</v>
      </c>
    </row>
    <row r="17" spans="1:79" ht="12.75">
      <c r="A17" s="14">
        <v>1361</v>
      </c>
      <c r="B17" s="13" t="s">
        <v>57</v>
      </c>
      <c r="C17" s="13" t="s">
        <v>1355</v>
      </c>
      <c r="D17" s="13" t="s">
        <v>141</v>
      </c>
      <c r="E17" s="13" t="s">
        <v>164</v>
      </c>
      <c r="F17" s="2" t="s">
        <v>258</v>
      </c>
      <c r="G17" s="2">
        <v>2</v>
      </c>
      <c r="H17" s="2" t="s">
        <v>912</v>
      </c>
      <c r="I17" s="2" t="s">
        <v>1321</v>
      </c>
      <c r="J17" s="13" t="s">
        <v>444</v>
      </c>
      <c r="K17" s="2" t="s">
        <v>933</v>
      </c>
      <c r="L17" s="13" t="s">
        <v>1371</v>
      </c>
      <c r="M17" s="13" t="s">
        <v>1284</v>
      </c>
      <c r="N17" s="2" t="s">
        <v>1593</v>
      </c>
      <c r="O17" s="10">
        <v>4</v>
      </c>
      <c r="P17" s="10"/>
      <c r="Q17" s="10"/>
      <c r="R17" s="20">
        <v>456</v>
      </c>
      <c r="S17" s="20">
        <v>0</v>
      </c>
      <c r="T17" s="20">
        <v>0</v>
      </c>
      <c r="U17" s="48">
        <v>456</v>
      </c>
      <c r="V17" s="48">
        <v>114</v>
      </c>
      <c r="X17" s="24">
        <v>9.5</v>
      </c>
      <c r="Y17">
        <v>114</v>
      </c>
      <c r="Z17">
        <v>0</v>
      </c>
      <c r="AA17">
        <v>0</v>
      </c>
      <c r="AB17" s="48">
        <v>114</v>
      </c>
      <c r="AJ17" s="6">
        <v>9.5</v>
      </c>
      <c r="AQ17" s="6">
        <v>9.5</v>
      </c>
      <c r="BC17" s="37"/>
      <c r="BD17" s="37"/>
      <c r="BE17" s="37"/>
      <c r="BG17" s="48">
        <v>9.5</v>
      </c>
      <c r="BH17" s="39"/>
      <c r="BI17" s="39"/>
      <c r="BJ17" s="22"/>
      <c r="BK17" s="37"/>
      <c r="BN17" s="37">
        <f>BO17*O17</f>
        <v>456</v>
      </c>
      <c r="BO17" s="48">
        <v>114</v>
      </c>
      <c r="BZ17">
        <v>1361</v>
      </c>
      <c r="CA17" s="2" t="s">
        <v>933</v>
      </c>
    </row>
    <row r="18" ht="12.75">
      <c r="BN18" s="37"/>
    </row>
    <row r="19" spans="1:79" ht="12.75">
      <c r="A19" s="14">
        <v>1361</v>
      </c>
      <c r="B19" s="13" t="s">
        <v>57</v>
      </c>
      <c r="C19" s="13" t="s">
        <v>1355</v>
      </c>
      <c r="D19" s="13" t="s">
        <v>141</v>
      </c>
      <c r="E19" s="13" t="s">
        <v>164</v>
      </c>
      <c r="F19" s="2" t="s">
        <v>240</v>
      </c>
      <c r="G19" s="2">
        <v>3</v>
      </c>
      <c r="H19" s="2" t="s">
        <v>912</v>
      </c>
      <c r="I19" s="2" t="s">
        <v>910</v>
      </c>
      <c r="J19" s="13" t="s">
        <v>444</v>
      </c>
      <c r="K19" s="2" t="s">
        <v>940</v>
      </c>
      <c r="L19" s="13" t="s">
        <v>1001</v>
      </c>
      <c r="M19" s="13" t="s">
        <v>1424</v>
      </c>
      <c r="N19" s="2" t="s">
        <v>1408</v>
      </c>
      <c r="O19" s="10">
        <v>2</v>
      </c>
      <c r="P19" s="10"/>
      <c r="Q19" s="10"/>
      <c r="R19" s="20"/>
      <c r="S19" s="20"/>
      <c r="T19" s="20"/>
      <c r="U19" s="48">
        <v>0</v>
      </c>
      <c r="V19" s="48">
        <v>0</v>
      </c>
      <c r="W19" s="24" t="e">
        <v>#VALUE!</v>
      </c>
      <c r="X19" s="24">
        <v>0</v>
      </c>
      <c r="AB19" s="48">
        <v>0</v>
      </c>
      <c r="AF19">
        <v>0</v>
      </c>
      <c r="AG19">
        <v>0</v>
      </c>
      <c r="AJ19" s="6">
        <v>0</v>
      </c>
      <c r="AK19" s="38" t="e">
        <v>#VALUE!</v>
      </c>
      <c r="BC19" s="37"/>
      <c r="BD19" s="37"/>
      <c r="BE19" s="37"/>
      <c r="BF19" s="37"/>
      <c r="BG19" s="48"/>
      <c r="BH19" s="39"/>
      <c r="BI19" s="39"/>
      <c r="BJ19" s="22"/>
      <c r="BK19" s="37"/>
      <c r="BL19" s="37"/>
      <c r="BM19" s="39"/>
      <c r="BN19" s="37"/>
      <c r="BO19" s="48"/>
      <c r="BZ19">
        <v>1361</v>
      </c>
      <c r="CA19" s="2" t="s">
        <v>940</v>
      </c>
    </row>
    <row r="20" spans="1:79" ht="12.75">
      <c r="A20" s="14">
        <v>1361</v>
      </c>
      <c r="B20" s="13" t="s">
        <v>57</v>
      </c>
      <c r="C20" s="13" t="s">
        <v>1355</v>
      </c>
      <c r="D20" s="13" t="s">
        <v>141</v>
      </c>
      <c r="E20" s="13" t="s">
        <v>164</v>
      </c>
      <c r="F20" s="2" t="s">
        <v>244</v>
      </c>
      <c r="G20" s="2">
        <v>3</v>
      </c>
      <c r="H20" s="2" t="s">
        <v>912</v>
      </c>
      <c r="I20" s="2" t="s">
        <v>1460</v>
      </c>
      <c r="J20" s="13" t="s">
        <v>444</v>
      </c>
      <c r="K20" s="2" t="s">
        <v>940</v>
      </c>
      <c r="L20" s="13" t="s">
        <v>1001</v>
      </c>
      <c r="M20" s="13" t="s">
        <v>1424</v>
      </c>
      <c r="N20" s="2" t="s">
        <v>880</v>
      </c>
      <c r="O20" s="10">
        <v>2.5</v>
      </c>
      <c r="P20" s="10"/>
      <c r="Q20" s="10"/>
      <c r="R20" s="20"/>
      <c r="S20" s="20"/>
      <c r="T20" s="20"/>
      <c r="U20" s="48">
        <v>0</v>
      </c>
      <c r="V20" s="48">
        <v>0</v>
      </c>
      <c r="W20" s="24" t="e">
        <v>#VALUE!</v>
      </c>
      <c r="X20" s="24">
        <v>0</v>
      </c>
      <c r="AB20" s="48">
        <v>0</v>
      </c>
      <c r="AF20">
        <v>0</v>
      </c>
      <c r="AG20">
        <v>0</v>
      </c>
      <c r="AJ20" s="6">
        <v>0</v>
      </c>
      <c r="AK20" s="38" t="e">
        <v>#VALUE!</v>
      </c>
      <c r="BC20" s="37"/>
      <c r="BD20" s="37"/>
      <c r="BE20" s="37"/>
      <c r="BF20" s="37"/>
      <c r="BG20" s="48"/>
      <c r="BH20" s="39"/>
      <c r="BI20" s="39"/>
      <c r="BJ20" s="22"/>
      <c r="BK20" s="37"/>
      <c r="BL20" s="37"/>
      <c r="BM20" s="39"/>
      <c r="BN20" s="37"/>
      <c r="BO20" s="48"/>
      <c r="BZ20">
        <v>1361</v>
      </c>
      <c r="CA20" s="2" t="s">
        <v>940</v>
      </c>
    </row>
    <row r="21" ht="12.75">
      <c r="BN21" s="37"/>
    </row>
    <row r="22" spans="1:79" ht="12.75">
      <c r="A22" s="14">
        <v>1361</v>
      </c>
      <c r="B22" s="13" t="s">
        <v>1168</v>
      </c>
      <c r="C22" s="13" t="s">
        <v>1355</v>
      </c>
      <c r="D22" s="13" t="s">
        <v>141</v>
      </c>
      <c r="E22" s="13" t="s">
        <v>167</v>
      </c>
      <c r="F22" s="2" t="s">
        <v>273</v>
      </c>
      <c r="G22" s="2">
        <v>1</v>
      </c>
      <c r="H22" s="2" t="s">
        <v>912</v>
      </c>
      <c r="I22" s="2" t="s">
        <v>1461</v>
      </c>
      <c r="J22" s="13" t="s">
        <v>444</v>
      </c>
      <c r="K22" s="2" t="s">
        <v>940</v>
      </c>
      <c r="L22" s="13" t="s">
        <v>1001</v>
      </c>
      <c r="M22" s="13" t="s">
        <v>1424</v>
      </c>
      <c r="N22" s="2" t="s">
        <v>1408</v>
      </c>
      <c r="O22" s="10">
        <v>4</v>
      </c>
      <c r="P22" s="10"/>
      <c r="Q22" s="10"/>
      <c r="R22" s="20">
        <v>122</v>
      </c>
      <c r="S22" s="20">
        <v>8</v>
      </c>
      <c r="T22" s="20">
        <v>0</v>
      </c>
      <c r="U22" s="48">
        <v>122.4</v>
      </c>
      <c r="V22" s="48">
        <v>30.6</v>
      </c>
      <c r="X22" s="24">
        <v>2.5500000000000003</v>
      </c>
      <c r="Y22">
        <v>30</v>
      </c>
      <c r="Z22">
        <v>12</v>
      </c>
      <c r="AA22">
        <v>0</v>
      </c>
      <c r="AB22" s="48">
        <v>30.6</v>
      </c>
      <c r="AJ22" s="6">
        <v>2.5500000000000003</v>
      </c>
      <c r="AX22" s="6">
        <v>2.5500000000000003</v>
      </c>
      <c r="BC22" s="37"/>
      <c r="BD22" s="37"/>
      <c r="BE22" s="37"/>
      <c r="BG22" s="48">
        <v>2.5500000000000003</v>
      </c>
      <c r="BH22" s="39"/>
      <c r="BI22" s="39"/>
      <c r="BJ22" s="22"/>
      <c r="BK22" s="37"/>
      <c r="BL22" s="37"/>
      <c r="BM22" s="39"/>
      <c r="BN22" s="37">
        <f>BO22*O22</f>
        <v>122.4</v>
      </c>
      <c r="BO22" s="48">
        <v>30.6</v>
      </c>
      <c r="BZ22">
        <v>1361</v>
      </c>
      <c r="CA22" s="2" t="s">
        <v>940</v>
      </c>
    </row>
    <row r="23" spans="1:79" ht="12.75">
      <c r="A23" s="14">
        <v>1361</v>
      </c>
      <c r="B23" s="13" t="s">
        <v>1168</v>
      </c>
      <c r="C23" s="13" t="s">
        <v>1355</v>
      </c>
      <c r="D23" s="13" t="s">
        <v>141</v>
      </c>
      <c r="E23" s="13" t="s">
        <v>167</v>
      </c>
      <c r="F23" s="2" t="s">
        <v>274</v>
      </c>
      <c r="G23" s="2">
        <v>1</v>
      </c>
      <c r="H23" s="2" t="s">
        <v>912</v>
      </c>
      <c r="I23" s="2" t="s">
        <v>1461</v>
      </c>
      <c r="J23" s="13" t="s">
        <v>444</v>
      </c>
      <c r="K23" s="2" t="s">
        <v>940</v>
      </c>
      <c r="L23" s="13" t="s">
        <v>1001</v>
      </c>
      <c r="M23" s="13" t="s">
        <v>1424</v>
      </c>
      <c r="N23" s="2" t="s">
        <v>880</v>
      </c>
      <c r="O23" s="10">
        <v>5</v>
      </c>
      <c r="P23" s="10"/>
      <c r="Q23" s="10"/>
      <c r="R23" s="20">
        <v>78</v>
      </c>
      <c r="S23" s="20">
        <v>0</v>
      </c>
      <c r="T23" s="20">
        <v>0</v>
      </c>
      <c r="U23" s="48">
        <v>78</v>
      </c>
      <c r="V23" s="48">
        <v>15.6</v>
      </c>
      <c r="X23" s="24">
        <v>1.3</v>
      </c>
      <c r="Y23">
        <v>15</v>
      </c>
      <c r="Z23">
        <v>12</v>
      </c>
      <c r="AA23">
        <v>0</v>
      </c>
      <c r="AB23" s="48">
        <v>15.6</v>
      </c>
      <c r="AJ23" s="6">
        <v>1.3</v>
      </c>
      <c r="BA23" s="6">
        <v>1.3</v>
      </c>
      <c r="BC23" s="37"/>
      <c r="BD23" s="37"/>
      <c r="BE23" s="37"/>
      <c r="BG23" s="48">
        <v>1.3</v>
      </c>
      <c r="BH23" s="39"/>
      <c r="BI23" s="39"/>
      <c r="BJ23" s="22"/>
      <c r="BK23" s="37"/>
      <c r="BL23" s="37"/>
      <c r="BM23" s="39"/>
      <c r="BN23" s="37">
        <f>BO23*O23</f>
        <v>78</v>
      </c>
      <c r="BO23" s="48">
        <v>15.600000000000001</v>
      </c>
      <c r="BZ23">
        <v>1361</v>
      </c>
      <c r="CA23" s="2" t="s">
        <v>940</v>
      </c>
    </row>
    <row r="25" spans="1:80" ht="12.75">
      <c r="A25" s="14">
        <v>1362</v>
      </c>
      <c r="B25" s="13" t="s">
        <v>1081</v>
      </c>
      <c r="C25" s="13" t="s">
        <v>1355</v>
      </c>
      <c r="D25" s="13" t="s">
        <v>142</v>
      </c>
      <c r="E25" s="13" t="s">
        <v>159</v>
      </c>
      <c r="F25" s="2" t="s">
        <v>283</v>
      </c>
      <c r="G25" s="2">
        <v>1</v>
      </c>
      <c r="H25" s="2" t="s">
        <v>912</v>
      </c>
      <c r="I25" s="2" t="s">
        <v>1450</v>
      </c>
      <c r="J25" s="13" t="s">
        <v>444</v>
      </c>
      <c r="K25" s="2" t="s">
        <v>1468</v>
      </c>
      <c r="L25" s="13" t="s">
        <v>1397</v>
      </c>
      <c r="M25" s="13" t="s">
        <v>1427</v>
      </c>
      <c r="N25" s="2" t="s">
        <v>1593</v>
      </c>
      <c r="O25" s="10">
        <v>6</v>
      </c>
      <c r="P25" s="10"/>
      <c r="Q25" s="10"/>
      <c r="R25" s="20">
        <v>604</v>
      </c>
      <c r="S25" s="20">
        <v>10</v>
      </c>
      <c r="T25" s="20">
        <v>0</v>
      </c>
      <c r="U25" s="48">
        <v>604.5</v>
      </c>
      <c r="V25" s="48">
        <v>100.75</v>
      </c>
      <c r="W25" s="24"/>
      <c r="X25" s="24">
        <v>8.395833333333334</v>
      </c>
      <c r="Y25">
        <v>100</v>
      </c>
      <c r="Z25">
        <v>15</v>
      </c>
      <c r="AA25">
        <v>0</v>
      </c>
      <c r="AB25" s="48">
        <v>100.75</v>
      </c>
      <c r="AJ25" s="6">
        <v>8.395833333333334</v>
      </c>
      <c r="AQ25" s="6">
        <v>8.395833333333334</v>
      </c>
      <c r="BC25" s="37"/>
      <c r="BD25" s="37"/>
      <c r="BE25" s="37"/>
      <c r="BF25" s="37"/>
      <c r="BG25" s="48">
        <v>8.395833333333334</v>
      </c>
      <c r="BK25" s="37"/>
      <c r="BL25" s="37"/>
      <c r="BN25" s="37">
        <f>BO25*O25</f>
        <v>604.5</v>
      </c>
      <c r="BO25" s="48">
        <v>100.75</v>
      </c>
      <c r="BZ25">
        <v>1362</v>
      </c>
      <c r="CA25" s="2" t="s">
        <v>1468</v>
      </c>
      <c r="CB25" t="s">
        <v>11</v>
      </c>
    </row>
    <row r="26" spans="1:79" ht="12.75">
      <c r="A26" s="14">
        <v>1362</v>
      </c>
      <c r="B26" s="13" t="s">
        <v>1081</v>
      </c>
      <c r="C26" s="13" t="s">
        <v>1355</v>
      </c>
      <c r="D26" s="13" t="s">
        <v>142</v>
      </c>
      <c r="E26" s="13" t="s">
        <v>159</v>
      </c>
      <c r="F26" s="2" t="s">
        <v>294</v>
      </c>
      <c r="G26" s="2">
        <v>1</v>
      </c>
      <c r="H26" s="2" t="s">
        <v>912</v>
      </c>
      <c r="I26" s="2" t="s">
        <v>1208</v>
      </c>
      <c r="J26" s="13" t="s">
        <v>444</v>
      </c>
      <c r="K26" s="2" t="s">
        <v>1227</v>
      </c>
      <c r="L26" s="13" t="s">
        <v>1371</v>
      </c>
      <c r="M26" s="13" t="s">
        <v>1230</v>
      </c>
      <c r="N26" s="2" t="s">
        <v>1593</v>
      </c>
      <c r="O26" s="10">
        <v>4</v>
      </c>
      <c r="P26" s="10"/>
      <c r="Q26" s="10"/>
      <c r="R26" s="20">
        <v>456</v>
      </c>
      <c r="S26" s="20">
        <v>0</v>
      </c>
      <c r="T26" s="20">
        <v>0</v>
      </c>
      <c r="U26" s="48">
        <v>456</v>
      </c>
      <c r="V26" s="48">
        <v>114</v>
      </c>
      <c r="W26" s="24"/>
      <c r="X26" s="24">
        <v>9.5</v>
      </c>
      <c r="Y26">
        <v>114</v>
      </c>
      <c r="Z26">
        <v>0</v>
      </c>
      <c r="AA26">
        <v>0</v>
      </c>
      <c r="AB26" s="48">
        <v>114</v>
      </c>
      <c r="AG26">
        <v>9</v>
      </c>
      <c r="AH26">
        <v>10</v>
      </c>
      <c r="AI26">
        <v>0</v>
      </c>
      <c r="AJ26" s="6">
        <v>9.5</v>
      </c>
      <c r="AQ26" s="6">
        <v>9.5</v>
      </c>
      <c r="BC26" s="37"/>
      <c r="BD26" s="37"/>
      <c r="BE26" s="37"/>
      <c r="BF26" s="37"/>
      <c r="BG26" s="48">
        <v>9.5</v>
      </c>
      <c r="BK26" s="37"/>
      <c r="BL26" s="37"/>
      <c r="BN26" s="37">
        <f>BO26*O26</f>
        <v>456</v>
      </c>
      <c r="BO26" s="48">
        <v>114</v>
      </c>
      <c r="BZ26">
        <v>1362</v>
      </c>
      <c r="CA26" s="2" t="s">
        <v>1227</v>
      </c>
    </row>
    <row r="27" ht="12.75">
      <c r="BN27" s="37"/>
    </row>
    <row r="28" spans="1:80" ht="12.75">
      <c r="A28" s="14">
        <v>1362</v>
      </c>
      <c r="B28" s="13" t="s">
        <v>1081</v>
      </c>
      <c r="C28" s="13" t="s">
        <v>1355</v>
      </c>
      <c r="D28" s="13" t="s">
        <v>142</v>
      </c>
      <c r="E28" s="13" t="s">
        <v>159</v>
      </c>
      <c r="F28" s="2" t="s">
        <v>305</v>
      </c>
      <c r="G28" s="2">
        <v>2</v>
      </c>
      <c r="H28" s="2" t="s">
        <v>912</v>
      </c>
      <c r="I28" s="2" t="s">
        <v>1447</v>
      </c>
      <c r="J28" s="13" t="s">
        <v>444</v>
      </c>
      <c r="K28" s="2" t="s">
        <v>1466</v>
      </c>
      <c r="L28" s="13" t="s">
        <v>1001</v>
      </c>
      <c r="M28" s="13" t="s">
        <v>1424</v>
      </c>
      <c r="N28" s="2" t="s">
        <v>1408</v>
      </c>
      <c r="O28" s="10">
        <v>2</v>
      </c>
      <c r="P28" s="10"/>
      <c r="Q28" s="10"/>
      <c r="R28" s="20">
        <v>88</v>
      </c>
      <c r="S28" s="20">
        <v>8</v>
      </c>
      <c r="T28" s="20">
        <v>0</v>
      </c>
      <c r="U28" s="48">
        <v>88.4</v>
      </c>
      <c r="V28" s="48">
        <v>44.2</v>
      </c>
      <c r="X28" s="24">
        <v>3.6833333333333336</v>
      </c>
      <c r="Y28">
        <v>44</v>
      </c>
      <c r="Z28">
        <v>4</v>
      </c>
      <c r="AA28">
        <v>0</v>
      </c>
      <c r="AB28" s="48">
        <v>44.2</v>
      </c>
      <c r="AJ28" s="6">
        <v>3.6833333333333336</v>
      </c>
      <c r="AX28" s="6">
        <v>3.6833333333333336</v>
      </c>
      <c r="BC28" s="37"/>
      <c r="BD28" s="37"/>
      <c r="BE28" s="37"/>
      <c r="BF28" s="37"/>
      <c r="BG28" s="48">
        <v>3.6833333333333336</v>
      </c>
      <c r="BK28" s="37"/>
      <c r="BL28" s="37"/>
      <c r="BM28" s="39"/>
      <c r="BN28" s="37">
        <f>BO28*O28</f>
        <v>88.4</v>
      </c>
      <c r="BO28" s="48">
        <v>44.2</v>
      </c>
      <c r="BZ28">
        <v>1362</v>
      </c>
      <c r="CA28" s="2" t="s">
        <v>1466</v>
      </c>
      <c r="CB28" t="s">
        <v>15</v>
      </c>
    </row>
    <row r="29" spans="1:80" ht="12.75">
      <c r="A29" s="14">
        <v>1362</v>
      </c>
      <c r="B29" s="13" t="s">
        <v>1081</v>
      </c>
      <c r="C29" s="13" t="s">
        <v>1355</v>
      </c>
      <c r="D29" s="13" t="s">
        <v>142</v>
      </c>
      <c r="E29" s="13" t="s">
        <v>159</v>
      </c>
      <c r="F29" s="2" t="s">
        <v>307</v>
      </c>
      <c r="G29" s="2">
        <v>2</v>
      </c>
      <c r="H29" s="2" t="s">
        <v>912</v>
      </c>
      <c r="I29" s="2" t="s">
        <v>1446</v>
      </c>
      <c r="J29" s="13" t="s">
        <v>444</v>
      </c>
      <c r="K29" s="2" t="s">
        <v>940</v>
      </c>
      <c r="L29" s="13" t="s">
        <v>1001</v>
      </c>
      <c r="M29" s="13" t="s">
        <v>1424</v>
      </c>
      <c r="N29" s="2" t="s">
        <v>1580</v>
      </c>
      <c r="O29" s="10">
        <v>2</v>
      </c>
      <c r="P29" s="10"/>
      <c r="Q29" s="10"/>
      <c r="R29" s="20">
        <v>54</v>
      </c>
      <c r="S29" s="20">
        <v>18</v>
      </c>
      <c r="T29" s="20">
        <v>0</v>
      </c>
      <c r="U29" s="48">
        <v>54.9</v>
      </c>
      <c r="V29" s="48">
        <v>27.45</v>
      </c>
      <c r="X29" s="24">
        <v>2.2875</v>
      </c>
      <c r="Y29">
        <v>27</v>
      </c>
      <c r="Z29">
        <v>9</v>
      </c>
      <c r="AA29">
        <v>0</v>
      </c>
      <c r="AB29" s="48">
        <v>27.45</v>
      </c>
      <c r="AJ29" s="6">
        <v>2.2875</v>
      </c>
      <c r="BA29" s="6">
        <v>2.2875</v>
      </c>
      <c r="BC29" s="37"/>
      <c r="BD29" s="37"/>
      <c r="BE29" s="37"/>
      <c r="BF29" s="37"/>
      <c r="BG29" s="48">
        <v>2.2875</v>
      </c>
      <c r="BK29" s="37"/>
      <c r="BL29" s="37"/>
      <c r="BM29" s="39"/>
      <c r="BN29" s="37">
        <f>BO29*O29</f>
        <v>54.900000000000006</v>
      </c>
      <c r="BO29" s="48">
        <v>27.450000000000003</v>
      </c>
      <c r="BZ29">
        <v>1362</v>
      </c>
      <c r="CA29" s="2" t="s">
        <v>940</v>
      </c>
      <c r="CB29" t="s">
        <v>14</v>
      </c>
    </row>
    <row r="30" spans="1:80" ht="12.75">
      <c r="A30" s="14">
        <v>1362</v>
      </c>
      <c r="B30" s="13" t="s">
        <v>1081</v>
      </c>
      <c r="C30" s="13" t="s">
        <v>1355</v>
      </c>
      <c r="D30" s="13" t="s">
        <v>142</v>
      </c>
      <c r="E30" s="13" t="s">
        <v>159</v>
      </c>
      <c r="F30" s="2" t="s">
        <v>284</v>
      </c>
      <c r="G30" s="2">
        <v>2</v>
      </c>
      <c r="H30" s="2" t="s">
        <v>912</v>
      </c>
      <c r="I30" s="2" t="s">
        <v>911</v>
      </c>
      <c r="J30" s="13" t="s">
        <v>444</v>
      </c>
      <c r="K30" s="2" t="s">
        <v>940</v>
      </c>
      <c r="L30" s="13" t="s">
        <v>1001</v>
      </c>
      <c r="M30" s="13" t="s">
        <v>1424</v>
      </c>
      <c r="N30" s="2" t="s">
        <v>878</v>
      </c>
      <c r="O30" s="10">
        <v>2.5</v>
      </c>
      <c r="P30" s="10"/>
      <c r="Q30" s="10"/>
      <c r="R30" s="20">
        <v>43</v>
      </c>
      <c r="S30" s="20">
        <v>17</v>
      </c>
      <c r="T30" s="20">
        <v>6</v>
      </c>
      <c r="U30" s="48">
        <v>43.875</v>
      </c>
      <c r="V30" s="48">
        <v>17.55</v>
      </c>
      <c r="X30" s="24">
        <v>1.4625</v>
      </c>
      <c r="Y30">
        <v>17</v>
      </c>
      <c r="Z30">
        <v>11</v>
      </c>
      <c r="AA30">
        <v>0</v>
      </c>
      <c r="AB30" s="48">
        <v>17.55</v>
      </c>
      <c r="AJ30" s="6">
        <v>1.4625</v>
      </c>
      <c r="BA30" s="6">
        <v>1.4625</v>
      </c>
      <c r="BC30" s="37"/>
      <c r="BD30" s="37"/>
      <c r="BE30" s="37"/>
      <c r="BF30" s="37"/>
      <c r="BG30" s="48">
        <v>1.4625</v>
      </c>
      <c r="BK30" s="37"/>
      <c r="BL30" s="37"/>
      <c r="BM30" s="39"/>
      <c r="BN30" s="37">
        <f>BO30*O30</f>
        <v>43.875</v>
      </c>
      <c r="BO30" s="48">
        <v>17.55</v>
      </c>
      <c r="BZ30">
        <v>1362</v>
      </c>
      <c r="CA30" s="2" t="s">
        <v>940</v>
      </c>
      <c r="CB30" t="s">
        <v>12</v>
      </c>
    </row>
    <row r="32" spans="1:80" ht="12.75">
      <c r="A32" s="14">
        <v>1362</v>
      </c>
      <c r="B32" s="13" t="s">
        <v>1081</v>
      </c>
      <c r="C32" s="13" t="s">
        <v>1355</v>
      </c>
      <c r="D32" s="13" t="s">
        <v>142</v>
      </c>
      <c r="E32" s="13" t="s">
        <v>159</v>
      </c>
      <c r="F32" s="2" t="s">
        <v>293</v>
      </c>
      <c r="G32" s="2">
        <v>3</v>
      </c>
      <c r="H32" s="2" t="s">
        <v>912</v>
      </c>
      <c r="I32" s="2" t="s">
        <v>1446</v>
      </c>
      <c r="J32" s="13" t="s">
        <v>444</v>
      </c>
      <c r="K32" s="2" t="s">
        <v>940</v>
      </c>
      <c r="L32" s="13" t="s">
        <v>1001</v>
      </c>
      <c r="M32" s="13" t="s">
        <v>1424</v>
      </c>
      <c r="N32" s="2" t="s">
        <v>1593</v>
      </c>
      <c r="O32" s="10">
        <v>4</v>
      </c>
      <c r="P32" s="10"/>
      <c r="Q32" s="10"/>
      <c r="R32" s="20">
        <v>134</v>
      </c>
      <c r="S32" s="20">
        <v>8</v>
      </c>
      <c r="T32" s="20">
        <v>0</v>
      </c>
      <c r="U32" s="48">
        <v>134.4</v>
      </c>
      <c r="V32" s="48">
        <v>33.6</v>
      </c>
      <c r="X32" s="24">
        <v>2.8</v>
      </c>
      <c r="Y32">
        <v>33</v>
      </c>
      <c r="Z32">
        <v>12</v>
      </c>
      <c r="AA32">
        <v>0</v>
      </c>
      <c r="AB32" s="48">
        <v>33.6</v>
      </c>
      <c r="AJ32" s="6">
        <v>2.8</v>
      </c>
      <c r="AK32" s="38"/>
      <c r="BC32" s="37"/>
      <c r="BD32" s="37"/>
      <c r="BE32" s="37"/>
      <c r="BF32" s="37"/>
      <c r="BG32" s="48">
        <v>2.8</v>
      </c>
      <c r="BH32" s="39"/>
      <c r="BI32" s="39"/>
      <c r="BJ32" s="22"/>
      <c r="BK32" s="37"/>
      <c r="BL32" s="37"/>
      <c r="BM32" s="39"/>
      <c r="BN32" s="37">
        <f>BO32*O32</f>
        <v>134.4</v>
      </c>
      <c r="BO32" s="48">
        <v>33.6</v>
      </c>
      <c r="BZ32">
        <v>1362</v>
      </c>
      <c r="CA32" s="2" t="s">
        <v>940</v>
      </c>
      <c r="CB32" t="s">
        <v>13</v>
      </c>
    </row>
    <row r="34" spans="1:79" ht="12.75">
      <c r="A34" s="14">
        <v>1362</v>
      </c>
      <c r="B34" s="13" t="s">
        <v>1168</v>
      </c>
      <c r="C34" s="13" t="s">
        <v>1356</v>
      </c>
      <c r="D34" s="13" t="s">
        <v>142</v>
      </c>
      <c r="E34" s="13" t="s">
        <v>161</v>
      </c>
      <c r="F34" s="2" t="s">
        <v>319</v>
      </c>
      <c r="G34" s="2">
        <v>2</v>
      </c>
      <c r="H34" s="2" t="s">
        <v>912</v>
      </c>
      <c r="I34" t="s">
        <v>905</v>
      </c>
      <c r="J34" s="13" t="s">
        <v>444</v>
      </c>
      <c r="K34" s="2" t="s">
        <v>931</v>
      </c>
      <c r="L34" s="13" t="s">
        <v>1000</v>
      </c>
      <c r="M34" s="13" t="s">
        <v>1237</v>
      </c>
      <c r="N34" s="2" t="s">
        <v>1408</v>
      </c>
      <c r="O34" s="10">
        <v>1.5</v>
      </c>
      <c r="P34" s="10"/>
      <c r="Q34" s="10"/>
      <c r="R34" s="20">
        <v>39</v>
      </c>
      <c r="S34" s="20">
        <v>12</v>
      </c>
      <c r="T34" s="20">
        <v>0</v>
      </c>
      <c r="U34" s="48">
        <v>39.6</v>
      </c>
      <c r="V34" s="48">
        <v>26.4</v>
      </c>
      <c r="W34" s="24"/>
      <c r="X34" s="24">
        <v>2.2</v>
      </c>
      <c r="Y34">
        <v>26</v>
      </c>
      <c r="Z34">
        <v>8</v>
      </c>
      <c r="AA34">
        <v>0</v>
      </c>
      <c r="AB34" s="48">
        <v>26.4</v>
      </c>
      <c r="AF34" s="24">
        <v>3.3</v>
      </c>
      <c r="AJ34" s="6">
        <v>2.2</v>
      </c>
      <c r="AK34" s="24"/>
      <c r="AT34" s="7"/>
      <c r="AU34" s="16"/>
      <c r="AV34" s="16"/>
      <c r="AX34" s="6">
        <v>2.2</v>
      </c>
      <c r="BG34" s="48">
        <v>2.2</v>
      </c>
      <c r="BH34" s="39"/>
      <c r="BI34" s="39"/>
      <c r="BJ34" s="22"/>
      <c r="BK34" s="37"/>
      <c r="BL34" s="37"/>
      <c r="BM34" s="39"/>
      <c r="BN34" s="37">
        <f>BO34*O34</f>
        <v>39.599999999999994</v>
      </c>
      <c r="BO34" s="48">
        <v>26.4</v>
      </c>
      <c r="BZ34">
        <v>1362</v>
      </c>
      <c r="CA34" s="2" t="s">
        <v>931</v>
      </c>
    </row>
    <row r="35" spans="1:79" ht="12.75">
      <c r="A35" s="14">
        <v>1362</v>
      </c>
      <c r="B35" s="13" t="s">
        <v>1168</v>
      </c>
      <c r="C35" s="13" t="s">
        <v>1356</v>
      </c>
      <c r="D35" s="13" t="s">
        <v>142</v>
      </c>
      <c r="E35" s="13" t="s">
        <v>161</v>
      </c>
      <c r="F35" s="2" t="s">
        <v>311</v>
      </c>
      <c r="G35" s="2">
        <v>2</v>
      </c>
      <c r="H35" s="2" t="s">
        <v>912</v>
      </c>
      <c r="I35" t="s">
        <v>937</v>
      </c>
      <c r="J35" s="13" t="s">
        <v>444</v>
      </c>
      <c r="K35" s="2" t="s">
        <v>940</v>
      </c>
      <c r="L35" s="13" t="s">
        <v>958</v>
      </c>
      <c r="M35" s="13" t="s">
        <v>1424</v>
      </c>
      <c r="N35" s="2" t="s">
        <v>993</v>
      </c>
      <c r="O35" s="10">
        <v>1</v>
      </c>
      <c r="P35" s="10"/>
      <c r="Q35" s="10"/>
      <c r="R35" s="20">
        <v>12</v>
      </c>
      <c r="S35" s="20">
        <v>0</v>
      </c>
      <c r="T35" s="20">
        <v>0</v>
      </c>
      <c r="U35" s="48">
        <v>12</v>
      </c>
      <c r="V35" s="48">
        <v>12</v>
      </c>
      <c r="W35" s="24"/>
      <c r="X35" s="24">
        <v>1</v>
      </c>
      <c r="Y35">
        <v>12</v>
      </c>
      <c r="Z35">
        <v>0</v>
      </c>
      <c r="AA35">
        <v>0</v>
      </c>
      <c r="AB35" s="48">
        <v>12</v>
      </c>
      <c r="AF35" s="24">
        <v>1</v>
      </c>
      <c r="AJ35" s="6">
        <v>1</v>
      </c>
      <c r="AK35" s="24"/>
      <c r="BA35" s="6">
        <v>1</v>
      </c>
      <c r="BG35" s="48">
        <v>1</v>
      </c>
      <c r="BH35" s="39"/>
      <c r="BI35" s="39"/>
      <c r="BJ35" s="22"/>
      <c r="BK35" s="37"/>
      <c r="BL35" s="37"/>
      <c r="BM35" s="39"/>
      <c r="BN35" s="37">
        <f>BO35*O35</f>
        <v>12</v>
      </c>
      <c r="BO35" s="48">
        <v>12</v>
      </c>
      <c r="BZ35">
        <v>1362</v>
      </c>
      <c r="CA35" s="2" t="s">
        <v>940</v>
      </c>
    </row>
    <row r="36" ht="12.75">
      <c r="BN36" s="37"/>
    </row>
    <row r="37" spans="1:79" ht="12.75">
      <c r="A37" s="14">
        <v>1363</v>
      </c>
      <c r="B37" s="13" t="s">
        <v>1081</v>
      </c>
      <c r="C37" s="13" t="s">
        <v>1355</v>
      </c>
      <c r="D37" s="13" t="s">
        <v>143</v>
      </c>
      <c r="E37" s="13" t="s">
        <v>165</v>
      </c>
      <c r="F37" s="2" t="s">
        <v>325</v>
      </c>
      <c r="G37" s="2">
        <v>1</v>
      </c>
      <c r="H37" s="2" t="s">
        <v>912</v>
      </c>
      <c r="I37" s="2" t="s">
        <v>617</v>
      </c>
      <c r="J37" s="13" t="s">
        <v>444</v>
      </c>
      <c r="K37" s="2" t="s">
        <v>915</v>
      </c>
      <c r="L37" s="13" t="s">
        <v>1397</v>
      </c>
      <c r="M37" s="13" t="s">
        <v>1207</v>
      </c>
      <c r="N37" s="2" t="s">
        <v>1593</v>
      </c>
      <c r="O37" s="10">
        <v>6</v>
      </c>
      <c r="P37" s="10"/>
      <c r="Q37" s="10"/>
      <c r="R37" s="20">
        <v>505</v>
      </c>
      <c r="S37" s="20">
        <v>8</v>
      </c>
      <c r="T37" s="20">
        <v>0</v>
      </c>
      <c r="U37" s="48">
        <v>505.4</v>
      </c>
      <c r="V37" s="48">
        <v>84.23333333333333</v>
      </c>
      <c r="W37" s="24"/>
      <c r="X37" s="24">
        <v>7.019444444444445</v>
      </c>
      <c r="Y37">
        <v>84</v>
      </c>
      <c r="Z37">
        <v>4</v>
      </c>
      <c r="AA37">
        <v>8</v>
      </c>
      <c r="AB37" s="48">
        <v>84.23333333333333</v>
      </c>
      <c r="AF37" s="24">
        <v>42.11666666666667</v>
      </c>
      <c r="AJ37" s="6">
        <v>7.019444444444445</v>
      </c>
      <c r="AM37">
        <v>6</v>
      </c>
      <c r="AN37">
        <v>10</v>
      </c>
      <c r="AO37">
        <v>0</v>
      </c>
      <c r="AP37" s="37">
        <v>6.5</v>
      </c>
      <c r="AQ37" s="6">
        <v>7.019444444444445</v>
      </c>
      <c r="BG37" s="48">
        <v>7.019444444444445</v>
      </c>
      <c r="BH37" s="39"/>
      <c r="BI37" s="39"/>
      <c r="BJ37" s="22"/>
      <c r="BK37" s="37"/>
      <c r="BL37" s="37"/>
      <c r="BM37" s="39"/>
      <c r="BN37" s="37">
        <f>BO37*O37</f>
        <v>505.4</v>
      </c>
      <c r="BO37" s="48">
        <v>84.23333333333333</v>
      </c>
      <c r="BP37" t="s">
        <v>1318</v>
      </c>
      <c r="BQ37">
        <v>808.64</v>
      </c>
      <c r="BR37" s="48">
        <v>0.008680555555555556</v>
      </c>
      <c r="BS37" s="24">
        <v>7.019444444444445</v>
      </c>
      <c r="BT37" s="48">
        <v>0.9259992085476849</v>
      </c>
      <c r="BZ37">
        <v>1363</v>
      </c>
      <c r="CA37" s="2" t="s">
        <v>915</v>
      </c>
    </row>
    <row r="38" spans="1:79" ht="12.75">
      <c r="A38" s="14">
        <v>1363</v>
      </c>
      <c r="B38" s="13" t="s">
        <v>1081</v>
      </c>
      <c r="C38" s="13" t="s">
        <v>1355</v>
      </c>
      <c r="D38" s="13" t="s">
        <v>143</v>
      </c>
      <c r="E38" s="13" t="s">
        <v>165</v>
      </c>
      <c r="F38" s="2" t="s">
        <v>341</v>
      </c>
      <c r="G38" s="2">
        <v>1</v>
      </c>
      <c r="H38" s="2" t="s">
        <v>912</v>
      </c>
      <c r="I38" s="2" t="s">
        <v>1461</v>
      </c>
      <c r="J38" s="13" t="s">
        <v>444</v>
      </c>
      <c r="K38" s="2" t="s">
        <v>940</v>
      </c>
      <c r="L38" s="13" t="s">
        <v>1001</v>
      </c>
      <c r="M38" s="13" t="s">
        <v>1424</v>
      </c>
      <c r="N38" s="2" t="s">
        <v>1598</v>
      </c>
      <c r="O38" s="10">
        <v>4</v>
      </c>
      <c r="P38" s="10"/>
      <c r="Q38" s="10"/>
      <c r="R38" s="20">
        <v>197</v>
      </c>
      <c r="S38" s="20">
        <v>0</v>
      </c>
      <c r="T38" s="20">
        <v>0</v>
      </c>
      <c r="U38" s="48">
        <v>197</v>
      </c>
      <c r="V38" s="48">
        <v>49.25</v>
      </c>
      <c r="W38" s="24"/>
      <c r="X38" s="24">
        <v>4.104166666666667</v>
      </c>
      <c r="Y38">
        <v>49</v>
      </c>
      <c r="Z38">
        <v>5</v>
      </c>
      <c r="AA38">
        <v>0</v>
      </c>
      <c r="AB38" s="48">
        <v>49.25</v>
      </c>
      <c r="AF38" s="24">
        <v>16.416666666666668</v>
      </c>
      <c r="AG38">
        <v>4</v>
      </c>
      <c r="AH38">
        <v>2</v>
      </c>
      <c r="AI38">
        <v>1</v>
      </c>
      <c r="AJ38" s="6">
        <v>4.104166666666667</v>
      </c>
      <c r="AM38">
        <v>3</v>
      </c>
      <c r="AN38">
        <v>16</v>
      </c>
      <c r="AO38">
        <v>0</v>
      </c>
      <c r="AP38" s="37">
        <v>3.8</v>
      </c>
      <c r="BA38" s="6">
        <v>4.104166666666667</v>
      </c>
      <c r="BG38" s="48">
        <v>4.104166666666667</v>
      </c>
      <c r="BH38" s="39"/>
      <c r="BI38" s="39"/>
      <c r="BJ38" s="22"/>
      <c r="BK38" s="37"/>
      <c r="BL38" s="37"/>
      <c r="BM38" s="39"/>
      <c r="BN38" s="37">
        <f>BO38*O38</f>
        <v>197</v>
      </c>
      <c r="BO38" s="48">
        <v>49.25</v>
      </c>
      <c r="BT38" s="48">
        <v>0.9258883248730964</v>
      </c>
      <c r="BZ38">
        <v>1363</v>
      </c>
      <c r="CA38" s="2" t="s">
        <v>940</v>
      </c>
    </row>
    <row r="40" spans="1:80" ht="12.75">
      <c r="A40" s="14">
        <v>1363</v>
      </c>
      <c r="B40" s="13" t="s">
        <v>1081</v>
      </c>
      <c r="C40" s="13" t="s">
        <v>1355</v>
      </c>
      <c r="D40" s="13" t="s">
        <v>143</v>
      </c>
      <c r="E40" s="13" t="s">
        <v>160</v>
      </c>
      <c r="F40" s="2" t="s">
        <v>329</v>
      </c>
      <c r="G40" s="2">
        <v>3</v>
      </c>
      <c r="H40" s="2" t="s">
        <v>912</v>
      </c>
      <c r="I40" s="2" t="s">
        <v>1461</v>
      </c>
      <c r="J40" s="13" t="s">
        <v>444</v>
      </c>
      <c r="K40" s="2" t="s">
        <v>940</v>
      </c>
      <c r="L40" s="13" t="s">
        <v>1001</v>
      </c>
      <c r="M40" s="13" t="s">
        <v>1424</v>
      </c>
      <c r="N40" s="2" t="s">
        <v>1408</v>
      </c>
      <c r="O40" s="10">
        <v>2</v>
      </c>
      <c r="P40" s="10"/>
      <c r="Q40" s="10"/>
      <c r="R40" s="20">
        <v>84</v>
      </c>
      <c r="S40" s="20">
        <v>4</v>
      </c>
      <c r="T40" s="20">
        <v>0</v>
      </c>
      <c r="U40" s="48">
        <v>84.2</v>
      </c>
      <c r="V40" s="48">
        <v>42.1</v>
      </c>
      <c r="W40" s="24"/>
      <c r="X40" s="24">
        <v>3.5083333333333333</v>
      </c>
      <c r="Y40">
        <v>42</v>
      </c>
      <c r="Z40">
        <v>2</v>
      </c>
      <c r="AA40">
        <v>0</v>
      </c>
      <c r="AB40" s="48">
        <v>42.1</v>
      </c>
      <c r="AF40" s="24">
        <v>7.016666666666667</v>
      </c>
      <c r="AJ40" s="6">
        <v>3.5083333333333333</v>
      </c>
      <c r="AM40">
        <v>3</v>
      </c>
      <c r="AN40">
        <v>5</v>
      </c>
      <c r="AO40">
        <v>0</v>
      </c>
      <c r="AP40" s="37">
        <v>3.25</v>
      </c>
      <c r="AX40" s="6">
        <v>3.5083333333333333</v>
      </c>
      <c r="BG40" s="48">
        <v>3.5083333333333333</v>
      </c>
      <c r="BH40" s="39"/>
      <c r="BI40" s="39"/>
      <c r="BJ40" s="22"/>
      <c r="BK40" s="37"/>
      <c r="BL40" s="37"/>
      <c r="BM40" s="39"/>
      <c r="BN40" s="37">
        <f>BO40*O40</f>
        <v>84.2</v>
      </c>
      <c r="BO40" s="48">
        <v>42.1</v>
      </c>
      <c r="BP40" t="s">
        <v>1352</v>
      </c>
      <c r="BT40" s="48">
        <v>0.9263657957244655</v>
      </c>
      <c r="BZ40">
        <v>1363</v>
      </c>
      <c r="CA40" s="2" t="s">
        <v>940</v>
      </c>
      <c r="CB40" t="s">
        <v>1197</v>
      </c>
    </row>
    <row r="41" spans="1:80" ht="12.75">
      <c r="A41" s="14">
        <v>1363</v>
      </c>
      <c r="B41" s="13" t="s">
        <v>1081</v>
      </c>
      <c r="C41" s="13" t="s">
        <v>1355</v>
      </c>
      <c r="D41" s="13" t="s">
        <v>143</v>
      </c>
      <c r="E41" s="13" t="s">
        <v>160</v>
      </c>
      <c r="F41" s="2" t="s">
        <v>331</v>
      </c>
      <c r="G41" s="2">
        <v>3</v>
      </c>
      <c r="H41" s="2" t="s">
        <v>912</v>
      </c>
      <c r="I41" s="2" t="s">
        <v>1461</v>
      </c>
      <c r="J41" s="13" t="s">
        <v>444</v>
      </c>
      <c r="K41" s="2" t="s">
        <v>940</v>
      </c>
      <c r="L41" s="13" t="s">
        <v>1001</v>
      </c>
      <c r="M41" s="13" t="s">
        <v>1424</v>
      </c>
      <c r="N41" s="2" t="s">
        <v>1580</v>
      </c>
      <c r="O41" s="10">
        <v>2</v>
      </c>
      <c r="P41" s="10"/>
      <c r="Q41" s="10"/>
      <c r="R41" s="20">
        <v>57</v>
      </c>
      <c r="S41" s="20">
        <v>0</v>
      </c>
      <c r="T41" s="20">
        <v>0</v>
      </c>
      <c r="U41" s="48">
        <v>57</v>
      </c>
      <c r="V41" s="48">
        <v>28.5</v>
      </c>
      <c r="W41" s="24"/>
      <c r="X41" s="24">
        <v>2.375</v>
      </c>
      <c r="Y41">
        <v>28</v>
      </c>
      <c r="Z41">
        <v>10</v>
      </c>
      <c r="AA41">
        <v>0</v>
      </c>
      <c r="AB41" s="48">
        <v>28.5</v>
      </c>
      <c r="AF41" s="24">
        <v>4.75</v>
      </c>
      <c r="AJ41" s="6">
        <v>2.375</v>
      </c>
      <c r="AK41" s="24"/>
      <c r="AM41">
        <v>2</v>
      </c>
      <c r="AN41">
        <v>2</v>
      </c>
      <c r="AO41">
        <v>0</v>
      </c>
      <c r="AP41" s="37">
        <v>2.1</v>
      </c>
      <c r="BA41" s="6">
        <v>2.375</v>
      </c>
      <c r="BG41" s="48">
        <v>2.375</v>
      </c>
      <c r="BH41" s="39"/>
      <c r="BI41" s="39"/>
      <c r="BJ41" s="22"/>
      <c r="BK41" s="37"/>
      <c r="BL41" s="37"/>
      <c r="BM41" s="39"/>
      <c r="BN41" s="37">
        <f>BO41*O41</f>
        <v>57</v>
      </c>
      <c r="BO41" s="48">
        <v>28.5</v>
      </c>
      <c r="BT41" s="48">
        <v>0.8842105263157896</v>
      </c>
      <c r="BZ41">
        <v>1363</v>
      </c>
      <c r="CA41" s="2" t="s">
        <v>940</v>
      </c>
      <c r="CB41" t="s">
        <v>1196</v>
      </c>
    </row>
    <row r="42" ht="12.75">
      <c r="BN42" s="37"/>
    </row>
    <row r="43" spans="1:80" ht="12.75">
      <c r="A43" s="14">
        <v>1363</v>
      </c>
      <c r="B43" s="13" t="s">
        <v>1081</v>
      </c>
      <c r="C43" s="13" t="s">
        <v>1355</v>
      </c>
      <c r="D43" s="13" t="s">
        <v>143</v>
      </c>
      <c r="E43" s="13" t="s">
        <v>160</v>
      </c>
      <c r="F43" s="2" t="s">
        <v>333</v>
      </c>
      <c r="G43" s="2">
        <v>4</v>
      </c>
      <c r="H43" s="2" t="s">
        <v>912</v>
      </c>
      <c r="I43" s="2" t="s">
        <v>909</v>
      </c>
      <c r="J43" s="13" t="s">
        <v>444</v>
      </c>
      <c r="K43" s="2" t="s">
        <v>940</v>
      </c>
      <c r="L43" s="13" t="s">
        <v>1001</v>
      </c>
      <c r="M43" s="13" t="s">
        <v>1424</v>
      </c>
      <c r="N43" s="2" t="s">
        <v>880</v>
      </c>
      <c r="O43" s="10">
        <v>2.5</v>
      </c>
      <c r="P43" s="10"/>
      <c r="Q43" s="10"/>
      <c r="R43" s="20">
        <v>51</v>
      </c>
      <c r="S43" s="20">
        <v>16</v>
      </c>
      <c r="T43" s="20">
        <v>0</v>
      </c>
      <c r="U43" s="48">
        <v>51.8</v>
      </c>
      <c r="V43" s="48">
        <v>20.72</v>
      </c>
      <c r="W43" s="24"/>
      <c r="X43" s="24">
        <v>1.7266666666666666</v>
      </c>
      <c r="Y43">
        <v>20</v>
      </c>
      <c r="Z43">
        <v>14</v>
      </c>
      <c r="AA43">
        <v>4.8</v>
      </c>
      <c r="AB43" s="48">
        <v>20.72</v>
      </c>
      <c r="AF43" s="24">
        <v>4.316666666666666</v>
      </c>
      <c r="AJ43" s="6">
        <v>1.7266666666666666</v>
      </c>
      <c r="AK43" s="24"/>
      <c r="AM43">
        <v>1</v>
      </c>
      <c r="AN43">
        <v>12</v>
      </c>
      <c r="AO43">
        <v>0</v>
      </c>
      <c r="AP43" s="37">
        <v>1.6</v>
      </c>
      <c r="BA43" s="6">
        <v>1.7266666666666666</v>
      </c>
      <c r="BG43" s="48">
        <v>1.7266666666666666</v>
      </c>
      <c r="BH43" s="39"/>
      <c r="BI43" s="39"/>
      <c r="BJ43" s="22"/>
      <c r="BK43" s="37"/>
      <c r="BL43" s="37"/>
      <c r="BM43" s="39"/>
      <c r="BN43" s="37">
        <f>BO43*O43</f>
        <v>51.8</v>
      </c>
      <c r="BO43" s="48">
        <v>20.72</v>
      </c>
      <c r="BP43" t="s">
        <v>1352</v>
      </c>
      <c r="BT43" s="48">
        <v>0.9266409266409268</v>
      </c>
      <c r="BZ43">
        <v>1363</v>
      </c>
      <c r="CA43" s="2" t="s">
        <v>940</v>
      </c>
      <c r="CB43" t="s">
        <v>1145</v>
      </c>
    </row>
    <row r="44" spans="1:79" ht="12.75">
      <c r="A44" s="14">
        <v>1363</v>
      </c>
      <c r="B44" s="13" t="s">
        <v>1081</v>
      </c>
      <c r="C44" s="13" t="s">
        <v>1355</v>
      </c>
      <c r="D44" s="13" t="s">
        <v>143</v>
      </c>
      <c r="E44" s="13" t="s">
        <v>160</v>
      </c>
      <c r="F44" s="2" t="s">
        <v>334</v>
      </c>
      <c r="G44" s="2">
        <v>4</v>
      </c>
      <c r="H44" s="2" t="s">
        <v>912</v>
      </c>
      <c r="I44" s="2" t="s">
        <v>907</v>
      </c>
      <c r="J44" s="13" t="s">
        <v>444</v>
      </c>
      <c r="K44" s="2" t="s">
        <v>931</v>
      </c>
      <c r="L44" s="13" t="s">
        <v>1000</v>
      </c>
      <c r="M44" s="13" t="s">
        <v>1237</v>
      </c>
      <c r="N44" s="2" t="s">
        <v>878</v>
      </c>
      <c r="O44" s="10">
        <v>2.5</v>
      </c>
      <c r="P44" s="10"/>
      <c r="Q44" s="10"/>
      <c r="R44" s="20">
        <v>57</v>
      </c>
      <c r="S44" s="20">
        <v>0</v>
      </c>
      <c r="T44" s="20">
        <v>0</v>
      </c>
      <c r="U44" s="48">
        <v>57</v>
      </c>
      <c r="V44" s="48">
        <v>22.8</v>
      </c>
      <c r="W44" s="24"/>
      <c r="X44" s="24">
        <v>1.9</v>
      </c>
      <c r="Y44">
        <v>22</v>
      </c>
      <c r="Z44">
        <v>16</v>
      </c>
      <c r="AA44">
        <v>0</v>
      </c>
      <c r="AB44" s="48">
        <v>22.8</v>
      </c>
      <c r="AF44" s="24">
        <v>4.75</v>
      </c>
      <c r="AG44">
        <v>1</v>
      </c>
      <c r="AH44">
        <v>18</v>
      </c>
      <c r="AI44">
        <v>0</v>
      </c>
      <c r="AJ44" s="6">
        <v>1.9</v>
      </c>
      <c r="BA44" s="6">
        <v>1.9</v>
      </c>
      <c r="BG44" s="48">
        <v>1.9</v>
      </c>
      <c r="BH44" s="39"/>
      <c r="BI44" s="39"/>
      <c r="BJ44" s="22"/>
      <c r="BK44" s="37"/>
      <c r="BL44" s="37"/>
      <c r="BM44" s="39"/>
      <c r="BN44" s="37">
        <f>BO44*O44</f>
        <v>57</v>
      </c>
      <c r="BO44" s="48">
        <v>22.8</v>
      </c>
      <c r="BZ44">
        <v>1363</v>
      </c>
      <c r="CA44" s="2" t="s">
        <v>931</v>
      </c>
    </row>
    <row r="45" spans="1:79" ht="12.75">
      <c r="A45" s="14">
        <v>1363</v>
      </c>
      <c r="B45" s="13" t="s">
        <v>1081</v>
      </c>
      <c r="C45" s="13" t="s">
        <v>1355</v>
      </c>
      <c r="D45" s="13" t="s">
        <v>143</v>
      </c>
      <c r="E45" s="13" t="s">
        <v>160</v>
      </c>
      <c r="F45" s="2" t="s">
        <v>335</v>
      </c>
      <c r="G45" s="2">
        <v>4</v>
      </c>
      <c r="H45" s="2" t="s">
        <v>912</v>
      </c>
      <c r="I45" s="2" t="s">
        <v>906</v>
      </c>
      <c r="J45" s="13" t="s">
        <v>444</v>
      </c>
      <c r="K45" s="2" t="s">
        <v>940</v>
      </c>
      <c r="L45" s="13" t="s">
        <v>1001</v>
      </c>
      <c r="M45" s="13" t="s">
        <v>1424</v>
      </c>
      <c r="N45" s="2" t="s">
        <v>1565</v>
      </c>
      <c r="O45" s="10">
        <v>1</v>
      </c>
      <c r="P45" s="10"/>
      <c r="Q45" s="10"/>
      <c r="R45" s="20">
        <v>16</v>
      </c>
      <c r="S45" s="20">
        <v>16</v>
      </c>
      <c r="T45" s="20">
        <v>0</v>
      </c>
      <c r="U45" s="48">
        <v>16.8</v>
      </c>
      <c r="V45" s="48">
        <v>16.8</v>
      </c>
      <c r="W45" s="24"/>
      <c r="X45" s="24">
        <v>1.4</v>
      </c>
      <c r="Y45">
        <v>16</v>
      </c>
      <c r="Z45">
        <v>16</v>
      </c>
      <c r="AA45">
        <v>0</v>
      </c>
      <c r="AB45" s="48">
        <v>16.8</v>
      </c>
      <c r="AC45">
        <v>1</v>
      </c>
      <c r="AD45">
        <v>6</v>
      </c>
      <c r="AE45">
        <v>0</v>
      </c>
      <c r="AF45" s="24">
        <v>1.4</v>
      </c>
      <c r="AG45">
        <v>1</v>
      </c>
      <c r="AH45">
        <v>6</v>
      </c>
      <c r="AI45">
        <v>0</v>
      </c>
      <c r="AJ45" s="6">
        <v>1.4</v>
      </c>
      <c r="BA45" s="6">
        <v>1.4</v>
      </c>
      <c r="BG45" s="48">
        <v>1.4</v>
      </c>
      <c r="BH45" s="39"/>
      <c r="BI45" s="39"/>
      <c r="BJ45" s="22"/>
      <c r="BK45" s="37"/>
      <c r="BL45" s="37"/>
      <c r="BM45" s="39"/>
      <c r="BN45" s="37">
        <f>BO45*O45</f>
        <v>16.8</v>
      </c>
      <c r="BO45" s="48">
        <v>16.8</v>
      </c>
      <c r="BZ45">
        <v>1363</v>
      </c>
      <c r="CA45" s="2" t="s">
        <v>940</v>
      </c>
    </row>
    <row r="46" spans="1:79" ht="12.75">
      <c r="A46" s="14">
        <v>1363</v>
      </c>
      <c r="B46" s="13" t="s">
        <v>1081</v>
      </c>
      <c r="C46" s="13" t="s">
        <v>1355</v>
      </c>
      <c r="D46" s="13" t="s">
        <v>143</v>
      </c>
      <c r="E46" s="13" t="s">
        <v>160</v>
      </c>
      <c r="F46" s="2" t="s">
        <v>337</v>
      </c>
      <c r="G46" s="2">
        <v>4</v>
      </c>
      <c r="H46" s="2" t="s">
        <v>912</v>
      </c>
      <c r="I46" s="2" t="s">
        <v>906</v>
      </c>
      <c r="J46" s="13" t="s">
        <v>444</v>
      </c>
      <c r="K46" s="2" t="s">
        <v>940</v>
      </c>
      <c r="L46" s="13" t="s">
        <v>1001</v>
      </c>
      <c r="M46" s="13" t="s">
        <v>1424</v>
      </c>
      <c r="N46" s="2" t="s">
        <v>1563</v>
      </c>
      <c r="O46" s="10">
        <v>1</v>
      </c>
      <c r="P46" s="10"/>
      <c r="Q46" s="10"/>
      <c r="R46" s="20">
        <v>16</v>
      </c>
      <c r="S46" s="20">
        <v>16</v>
      </c>
      <c r="T46" s="20">
        <v>0</v>
      </c>
      <c r="U46" s="48">
        <v>16.8</v>
      </c>
      <c r="V46" s="48">
        <v>16.8</v>
      </c>
      <c r="W46" s="24"/>
      <c r="X46" s="24">
        <v>1.4</v>
      </c>
      <c r="Y46">
        <v>16</v>
      </c>
      <c r="Z46">
        <v>16</v>
      </c>
      <c r="AA46">
        <v>0</v>
      </c>
      <c r="AB46" s="48">
        <v>16.8</v>
      </c>
      <c r="AC46">
        <v>1</v>
      </c>
      <c r="AD46">
        <v>6</v>
      </c>
      <c r="AE46">
        <v>0</v>
      </c>
      <c r="AF46" s="24">
        <v>1.4</v>
      </c>
      <c r="AG46">
        <v>1</v>
      </c>
      <c r="AH46">
        <v>6</v>
      </c>
      <c r="AI46">
        <v>0</v>
      </c>
      <c r="AJ46" s="6">
        <v>1.4</v>
      </c>
      <c r="AQ46" s="7"/>
      <c r="AR46" s="7"/>
      <c r="BA46" s="6">
        <v>1.4</v>
      </c>
      <c r="BG46" s="48">
        <v>1.4</v>
      </c>
      <c r="BH46" s="39"/>
      <c r="BI46" s="39"/>
      <c r="BJ46" s="22"/>
      <c r="BK46" s="37"/>
      <c r="BL46" s="37"/>
      <c r="BM46" s="39"/>
      <c r="BN46" s="37">
        <f>BO46*O46</f>
        <v>16.8</v>
      </c>
      <c r="BO46" s="48">
        <v>16.8</v>
      </c>
      <c r="BZ46">
        <v>1363</v>
      </c>
      <c r="CA46" s="2" t="s">
        <v>940</v>
      </c>
    </row>
    <row r="48" spans="1:79" ht="12.75">
      <c r="A48" s="14">
        <v>1363</v>
      </c>
      <c r="B48" s="13" t="s">
        <v>1168</v>
      </c>
      <c r="C48" s="13" t="s">
        <v>1355</v>
      </c>
      <c r="D48" s="13" t="s">
        <v>143</v>
      </c>
      <c r="E48" s="13" t="s">
        <v>162</v>
      </c>
      <c r="F48" s="2" t="s">
        <v>347</v>
      </c>
      <c r="G48" s="2">
        <v>1</v>
      </c>
      <c r="H48" s="2" t="s">
        <v>912</v>
      </c>
      <c r="I48" s="2" t="s">
        <v>925</v>
      </c>
      <c r="J48" s="13" t="s">
        <v>444</v>
      </c>
      <c r="K48" s="2" t="s">
        <v>926</v>
      </c>
      <c r="L48" s="13" t="s">
        <v>998</v>
      </c>
      <c r="M48" s="13" t="s">
        <v>1071</v>
      </c>
      <c r="N48" s="2" t="s">
        <v>1593</v>
      </c>
      <c r="O48" s="10">
        <v>7.5</v>
      </c>
      <c r="P48" s="10"/>
      <c r="Q48" s="10"/>
      <c r="R48" s="20">
        <v>436</v>
      </c>
      <c r="S48" s="20">
        <v>3</v>
      </c>
      <c r="T48" s="20">
        <v>0</v>
      </c>
      <c r="U48" s="48">
        <v>436.15</v>
      </c>
      <c r="V48" s="48">
        <v>58.15333333333333</v>
      </c>
      <c r="W48" s="24"/>
      <c r="X48" s="24">
        <v>4.846111111111111</v>
      </c>
      <c r="Y48">
        <v>58</v>
      </c>
      <c r="Z48">
        <v>3</v>
      </c>
      <c r="AA48">
        <v>0.78</v>
      </c>
      <c r="AB48" s="48">
        <v>58.15325</v>
      </c>
      <c r="AF48" s="24">
        <v>36.34583333333333</v>
      </c>
      <c r="AJ48" s="6">
        <v>4.846111111111111</v>
      </c>
      <c r="BA48" s="6">
        <v>4.846111111111111</v>
      </c>
      <c r="BG48" s="48">
        <v>4.846111111111111</v>
      </c>
      <c r="BH48" s="39"/>
      <c r="BI48" s="39"/>
      <c r="BJ48" s="22"/>
      <c r="BK48" s="37"/>
      <c r="BL48" s="37"/>
      <c r="BM48" s="39"/>
      <c r="BN48" s="37">
        <f>BO48*O48</f>
        <v>436.15000000000003</v>
      </c>
      <c r="BO48" s="48">
        <v>58.153333333333336</v>
      </c>
      <c r="BP48" t="s">
        <v>1128</v>
      </c>
      <c r="BR48" s="48">
        <v>0.10833333333333334</v>
      </c>
      <c r="BS48" s="24">
        <v>4.846111111111111</v>
      </c>
      <c r="BZ48">
        <v>1363</v>
      </c>
      <c r="CA48" s="2" t="s">
        <v>926</v>
      </c>
    </row>
    <row r="49" spans="1:79" ht="12.75">
      <c r="A49" s="14">
        <v>1363</v>
      </c>
      <c r="B49" s="13" t="s">
        <v>1168</v>
      </c>
      <c r="C49" s="13" t="s">
        <v>1355</v>
      </c>
      <c r="D49" s="13" t="s">
        <v>143</v>
      </c>
      <c r="E49" s="13" t="s">
        <v>162</v>
      </c>
      <c r="F49" s="2" t="s">
        <v>352</v>
      </c>
      <c r="G49" s="2">
        <v>1</v>
      </c>
      <c r="H49" s="2" t="s">
        <v>912</v>
      </c>
      <c r="I49" s="2" t="s">
        <v>913</v>
      </c>
      <c r="J49" s="13" t="s">
        <v>444</v>
      </c>
      <c r="K49" s="2" t="s">
        <v>926</v>
      </c>
      <c r="L49" s="13" t="s">
        <v>998</v>
      </c>
      <c r="M49" s="13" t="s">
        <v>1071</v>
      </c>
      <c r="N49" s="2" t="s">
        <v>1601</v>
      </c>
      <c r="O49" s="10">
        <v>1.5</v>
      </c>
      <c r="P49" s="10"/>
      <c r="Q49" s="10"/>
      <c r="R49" s="20">
        <v>97</v>
      </c>
      <c r="S49" s="20">
        <v>10</v>
      </c>
      <c r="T49" s="20">
        <v>0</v>
      </c>
      <c r="U49" s="48">
        <v>97.5</v>
      </c>
      <c r="V49" s="48">
        <v>65</v>
      </c>
      <c r="W49" s="24"/>
      <c r="X49" s="24">
        <v>5.416666666666667</v>
      </c>
      <c r="Y49">
        <v>65</v>
      </c>
      <c r="Z49">
        <v>0</v>
      </c>
      <c r="AA49">
        <v>0</v>
      </c>
      <c r="AB49" s="48">
        <v>65</v>
      </c>
      <c r="AF49" s="24">
        <v>8.125</v>
      </c>
      <c r="AJ49" s="6">
        <v>5.416666666666667</v>
      </c>
      <c r="AM49">
        <v>5</v>
      </c>
      <c r="AN49">
        <v>0</v>
      </c>
      <c r="AO49">
        <v>0</v>
      </c>
      <c r="AP49" s="37">
        <v>5</v>
      </c>
      <c r="AQ49" s="7"/>
      <c r="BA49" s="6">
        <v>5.416666666666667</v>
      </c>
      <c r="BG49" s="48">
        <v>5.416666666666667</v>
      </c>
      <c r="BH49" s="39"/>
      <c r="BI49" s="39"/>
      <c r="BJ49" s="22"/>
      <c r="BK49" s="37"/>
      <c r="BL49" s="37"/>
      <c r="BM49" s="39"/>
      <c r="BN49" s="37">
        <f>BO49*O49</f>
        <v>97.5</v>
      </c>
      <c r="BO49" s="48">
        <v>65</v>
      </c>
      <c r="BT49" s="48">
        <v>0.923076923076923</v>
      </c>
      <c r="BZ49">
        <v>1363</v>
      </c>
      <c r="CA49" s="2" t="s">
        <v>926</v>
      </c>
    </row>
    <row r="50" ht="12.75">
      <c r="BN50" s="37"/>
    </row>
    <row r="51" spans="1:79" ht="12.75">
      <c r="A51" s="14">
        <v>1363</v>
      </c>
      <c r="B51" s="13" t="s">
        <v>1168</v>
      </c>
      <c r="C51" s="13" t="s">
        <v>1355</v>
      </c>
      <c r="D51" s="13" t="s">
        <v>143</v>
      </c>
      <c r="E51" s="13" t="s">
        <v>162</v>
      </c>
      <c r="F51" s="2" t="s">
        <v>355</v>
      </c>
      <c r="G51" s="2">
        <v>2</v>
      </c>
      <c r="H51" s="2" t="s">
        <v>912</v>
      </c>
      <c r="I51" s="2" t="s">
        <v>938</v>
      </c>
      <c r="J51" s="13" t="s">
        <v>444</v>
      </c>
      <c r="K51" s="2" t="s">
        <v>940</v>
      </c>
      <c r="L51" s="13" t="s">
        <v>1001</v>
      </c>
      <c r="M51" s="13" t="s">
        <v>1424</v>
      </c>
      <c r="N51" s="2" t="s">
        <v>1408</v>
      </c>
      <c r="O51" s="10">
        <v>1</v>
      </c>
      <c r="P51" s="10"/>
      <c r="Q51" s="10"/>
      <c r="R51" s="20">
        <v>52</v>
      </c>
      <c r="S51" s="20">
        <v>4</v>
      </c>
      <c r="T51" s="20">
        <v>0</v>
      </c>
      <c r="U51" s="48">
        <v>52.2</v>
      </c>
      <c r="V51" s="48">
        <v>52.2</v>
      </c>
      <c r="X51" s="24">
        <v>4.3500000000000005</v>
      </c>
      <c r="Y51">
        <v>52</v>
      </c>
      <c r="Z51">
        <v>4</v>
      </c>
      <c r="AA51">
        <v>0</v>
      </c>
      <c r="AB51" s="48">
        <v>52.2</v>
      </c>
      <c r="AF51" s="24">
        <v>4.3500000000000005</v>
      </c>
      <c r="AJ51" s="6">
        <v>4.3500000000000005</v>
      </c>
      <c r="AN51">
        <v>29</v>
      </c>
      <c r="AP51" s="37">
        <v>1.45</v>
      </c>
      <c r="BG51" s="48">
        <v>4.3500000000000005</v>
      </c>
      <c r="BH51" s="39"/>
      <c r="BI51" s="39"/>
      <c r="BJ51" s="22"/>
      <c r="BK51" s="37"/>
      <c r="BL51" s="37"/>
      <c r="BM51" s="39"/>
      <c r="BN51" s="37">
        <f>BO51*O51</f>
        <v>52.2</v>
      </c>
      <c r="BO51" s="48">
        <v>52.2</v>
      </c>
      <c r="BT51" s="48">
        <v>0.33333333333333326</v>
      </c>
      <c r="BZ51">
        <v>1363</v>
      </c>
      <c r="CA51" s="2" t="s">
        <v>940</v>
      </c>
    </row>
    <row r="52" spans="1:79" ht="12.75">
      <c r="A52" s="14">
        <v>1363</v>
      </c>
      <c r="B52" s="13" t="s">
        <v>1168</v>
      </c>
      <c r="C52" s="13" t="s">
        <v>1355</v>
      </c>
      <c r="D52" s="13" t="s">
        <v>143</v>
      </c>
      <c r="E52" s="13" t="s">
        <v>162</v>
      </c>
      <c r="F52" s="2" t="s">
        <v>357</v>
      </c>
      <c r="G52" s="2">
        <v>2</v>
      </c>
      <c r="H52" s="2" t="s">
        <v>912</v>
      </c>
      <c r="I52" s="2" t="s">
        <v>938</v>
      </c>
      <c r="J52" s="13" t="s">
        <v>444</v>
      </c>
      <c r="K52" s="2" t="s">
        <v>940</v>
      </c>
      <c r="L52" s="13" t="s">
        <v>1001</v>
      </c>
      <c r="M52" s="13" t="s">
        <v>1424</v>
      </c>
      <c r="N52" s="2" t="s">
        <v>1580</v>
      </c>
      <c r="O52" s="10">
        <v>4</v>
      </c>
      <c r="P52" s="10"/>
      <c r="Q52" s="10"/>
      <c r="R52" s="20">
        <v>142</v>
      </c>
      <c r="S52" s="20">
        <v>2</v>
      </c>
      <c r="T52" s="20">
        <v>0</v>
      </c>
      <c r="U52" s="48">
        <v>142.1</v>
      </c>
      <c r="V52" s="48">
        <v>35.525</v>
      </c>
      <c r="X52" s="24">
        <v>2.9604166666666667</v>
      </c>
      <c r="Y52">
        <v>35</v>
      </c>
      <c r="Z52">
        <v>10</v>
      </c>
      <c r="AA52">
        <v>6</v>
      </c>
      <c r="AB52" s="48">
        <v>35.525</v>
      </c>
      <c r="AF52" s="24">
        <v>11.841666666666667</v>
      </c>
      <c r="AJ52" s="6">
        <v>2.9604166666666667</v>
      </c>
      <c r="AK52" s="24"/>
      <c r="AM52">
        <v>1</v>
      </c>
      <c r="AN52">
        <v>7</v>
      </c>
      <c r="AO52">
        <v>0</v>
      </c>
      <c r="AP52" s="37">
        <v>1.35</v>
      </c>
      <c r="BG52" s="48">
        <v>2.9604166666666667</v>
      </c>
      <c r="BH52" s="39"/>
      <c r="BI52" s="39"/>
      <c r="BJ52" s="22"/>
      <c r="BK52" s="37"/>
      <c r="BL52" s="37"/>
      <c r="BM52" s="39"/>
      <c r="BN52" s="37">
        <f>BO52*O52</f>
        <v>142.1</v>
      </c>
      <c r="BO52" s="48">
        <v>35.525</v>
      </c>
      <c r="BT52" s="48">
        <v>0.4560168895144265</v>
      </c>
      <c r="BZ52">
        <v>1363</v>
      </c>
      <c r="CA52" s="2" t="s">
        <v>940</v>
      </c>
    </row>
    <row r="53" spans="1:79" ht="12.75">
      <c r="A53" s="14">
        <v>1363</v>
      </c>
      <c r="B53" s="13" t="s">
        <v>1168</v>
      </c>
      <c r="C53" s="13" t="s">
        <v>1355</v>
      </c>
      <c r="D53" s="13" t="s">
        <v>143</v>
      </c>
      <c r="E53" s="13" t="s">
        <v>162</v>
      </c>
      <c r="F53" s="2" t="s">
        <v>358</v>
      </c>
      <c r="G53" s="2">
        <v>2</v>
      </c>
      <c r="H53" s="2" t="s">
        <v>912</v>
      </c>
      <c r="I53" s="2" t="s">
        <v>952</v>
      </c>
      <c r="J53" s="13" t="s">
        <v>444</v>
      </c>
      <c r="K53" s="2" t="s">
        <v>940</v>
      </c>
      <c r="L53" s="13" t="s">
        <v>1001</v>
      </c>
      <c r="M53" s="13" t="s">
        <v>1424</v>
      </c>
      <c r="N53" s="2" t="s">
        <v>880</v>
      </c>
      <c r="O53" s="10">
        <v>5</v>
      </c>
      <c r="P53" s="10"/>
      <c r="Q53" s="10"/>
      <c r="R53" s="20">
        <v>109</v>
      </c>
      <c r="S53" s="20">
        <v>4</v>
      </c>
      <c r="T53" s="20">
        <v>0</v>
      </c>
      <c r="U53" s="48">
        <v>109.2</v>
      </c>
      <c r="V53" s="48">
        <v>21.84</v>
      </c>
      <c r="X53" s="24">
        <v>1.82</v>
      </c>
      <c r="Y53">
        <v>21</v>
      </c>
      <c r="Z53">
        <v>16</v>
      </c>
      <c r="AA53">
        <v>9.6</v>
      </c>
      <c r="AB53" s="48">
        <v>21.84</v>
      </c>
      <c r="AF53" s="24">
        <v>9.1</v>
      </c>
      <c r="AJ53" s="6">
        <v>1.82</v>
      </c>
      <c r="AK53" s="24"/>
      <c r="AN53">
        <v>17</v>
      </c>
      <c r="AP53" s="37">
        <v>0.85</v>
      </c>
      <c r="BG53" s="48">
        <v>1.82</v>
      </c>
      <c r="BH53" s="39"/>
      <c r="BI53" s="39"/>
      <c r="BJ53" s="22"/>
      <c r="BK53" s="37"/>
      <c r="BL53" s="37"/>
      <c r="BM53" s="39"/>
      <c r="BN53" s="37">
        <f>BO53*O53</f>
        <v>109.2</v>
      </c>
      <c r="BO53" s="48">
        <v>21.84</v>
      </c>
      <c r="BT53" s="48">
        <v>0.467032967032967</v>
      </c>
      <c r="BZ53">
        <v>1363</v>
      </c>
      <c r="CA53" s="2" t="s">
        <v>940</v>
      </c>
    </row>
    <row r="54" ht="12.75">
      <c r="BN54" s="37"/>
    </row>
    <row r="55" spans="1:79" ht="12.75">
      <c r="A55" s="14">
        <v>1366</v>
      </c>
      <c r="B55" s="13" t="s">
        <v>1081</v>
      </c>
      <c r="C55" s="13" t="s">
        <v>1355</v>
      </c>
      <c r="D55" s="13" t="s">
        <v>144</v>
      </c>
      <c r="E55" s="13" t="s">
        <v>154</v>
      </c>
      <c r="F55" s="2" t="s">
        <v>359</v>
      </c>
      <c r="G55" s="2">
        <v>1</v>
      </c>
      <c r="H55" s="2" t="s">
        <v>912</v>
      </c>
      <c r="I55" s="2" t="s">
        <v>594</v>
      </c>
      <c r="J55" s="13" t="s">
        <v>444</v>
      </c>
      <c r="K55" s="2" t="s">
        <v>914</v>
      </c>
      <c r="L55" s="13" t="s">
        <v>1371</v>
      </c>
      <c r="M55" s="13" t="s">
        <v>1206</v>
      </c>
      <c r="N55" s="2" t="s">
        <v>1593</v>
      </c>
      <c r="O55" s="10">
        <v>5</v>
      </c>
      <c r="P55" s="10"/>
      <c r="Q55" s="10"/>
      <c r="R55" s="20"/>
      <c r="S55" s="20"/>
      <c r="T55" s="20"/>
      <c r="U55" s="48">
        <v>630</v>
      </c>
      <c r="V55" s="48">
        <v>126</v>
      </c>
      <c r="X55" s="24">
        <v>10.5</v>
      </c>
      <c r="Y55">
        <v>126</v>
      </c>
      <c r="Z55">
        <v>0</v>
      </c>
      <c r="AA55">
        <v>0</v>
      </c>
      <c r="AB55" s="48">
        <v>126</v>
      </c>
      <c r="AF55" s="24">
        <v>52.5</v>
      </c>
      <c r="AG55">
        <v>10</v>
      </c>
      <c r="AJ55" s="6">
        <v>10.5</v>
      </c>
      <c r="AQ55" s="6">
        <v>10.5</v>
      </c>
      <c r="BG55" s="48">
        <v>10.5</v>
      </c>
      <c r="BH55" s="39"/>
      <c r="BI55" s="39"/>
      <c r="BJ55" s="22"/>
      <c r="BK55" s="37"/>
      <c r="BL55" s="37"/>
      <c r="BM55" s="39"/>
      <c r="BN55" s="37">
        <f>BO55*O55</f>
        <v>630</v>
      </c>
      <c r="BO55" s="48">
        <v>126</v>
      </c>
      <c r="BZ55">
        <v>1366</v>
      </c>
      <c r="CA55" s="2" t="s">
        <v>914</v>
      </c>
    </row>
    <row r="56" spans="1:79" ht="12.75">
      <c r="A56" s="14">
        <v>1366</v>
      </c>
      <c r="B56" s="13" t="s">
        <v>1081</v>
      </c>
      <c r="C56" s="13" t="s">
        <v>1355</v>
      </c>
      <c r="D56" s="13" t="s">
        <v>144</v>
      </c>
      <c r="E56" s="13" t="s">
        <v>154</v>
      </c>
      <c r="F56" s="2" t="s">
        <v>360</v>
      </c>
      <c r="G56" s="2">
        <v>1</v>
      </c>
      <c r="H56" s="2" t="s">
        <v>912</v>
      </c>
      <c r="I56" s="2" t="s">
        <v>597</v>
      </c>
      <c r="J56" s="13" t="s">
        <v>444</v>
      </c>
      <c r="K56" s="2" t="s">
        <v>916</v>
      </c>
      <c r="L56" s="13" t="s">
        <v>1371</v>
      </c>
      <c r="M56" s="13" t="s">
        <v>485</v>
      </c>
      <c r="N56" s="2" t="s">
        <v>1593</v>
      </c>
      <c r="O56" s="10">
        <v>5</v>
      </c>
      <c r="P56" s="10"/>
      <c r="Q56" s="10"/>
      <c r="R56" s="20"/>
      <c r="S56" s="20"/>
      <c r="T56" s="20"/>
      <c r="U56" s="48">
        <v>630</v>
      </c>
      <c r="V56" s="48">
        <v>126</v>
      </c>
      <c r="X56" s="24">
        <v>10.5</v>
      </c>
      <c r="Y56">
        <v>126</v>
      </c>
      <c r="Z56">
        <v>0</v>
      </c>
      <c r="AA56">
        <v>0</v>
      </c>
      <c r="AB56" s="48">
        <v>126</v>
      </c>
      <c r="AF56" s="24">
        <v>52.5</v>
      </c>
      <c r="AG56">
        <v>10</v>
      </c>
      <c r="AJ56" s="6">
        <v>10.5</v>
      </c>
      <c r="AQ56" s="6">
        <v>10.5</v>
      </c>
      <c r="BG56" s="48">
        <v>10.5</v>
      </c>
      <c r="BH56" s="39"/>
      <c r="BI56" s="39"/>
      <c r="BJ56" s="22"/>
      <c r="BK56" s="37"/>
      <c r="BL56" s="37"/>
      <c r="BM56" s="39"/>
      <c r="BN56" s="37">
        <f>BO56*O56</f>
        <v>630</v>
      </c>
      <c r="BO56" s="48">
        <v>126</v>
      </c>
      <c r="BZ56">
        <v>1366</v>
      </c>
      <c r="CA56" s="2" t="s">
        <v>916</v>
      </c>
    </row>
    <row r="57" spans="1:79" ht="12.75">
      <c r="A57" s="14">
        <v>1366</v>
      </c>
      <c r="B57" s="13" t="s">
        <v>1081</v>
      </c>
      <c r="C57" s="13" t="s">
        <v>1355</v>
      </c>
      <c r="D57" s="13" t="s">
        <v>144</v>
      </c>
      <c r="E57" s="13" t="s">
        <v>154</v>
      </c>
      <c r="F57" s="2" t="s">
        <v>366</v>
      </c>
      <c r="G57" s="2">
        <v>1</v>
      </c>
      <c r="H57" s="2" t="s">
        <v>943</v>
      </c>
      <c r="I57" s="2" t="s">
        <v>1342</v>
      </c>
      <c r="J57" s="13" t="s">
        <v>444</v>
      </c>
      <c r="K57" s="2" t="s">
        <v>1307</v>
      </c>
      <c r="L57" s="13" t="s">
        <v>1371</v>
      </c>
      <c r="M57" s="13" t="s">
        <v>1284</v>
      </c>
      <c r="N57" s="2" t="s">
        <v>1593</v>
      </c>
      <c r="O57" s="10">
        <v>1</v>
      </c>
      <c r="P57" s="10"/>
      <c r="Q57" s="10"/>
      <c r="R57" s="20">
        <v>102</v>
      </c>
      <c r="S57" s="20">
        <v>0</v>
      </c>
      <c r="T57" s="20">
        <v>0</v>
      </c>
      <c r="U57" s="48">
        <v>102</v>
      </c>
      <c r="V57" s="48">
        <v>102</v>
      </c>
      <c r="X57" s="24">
        <v>8.5</v>
      </c>
      <c r="Y57">
        <v>102</v>
      </c>
      <c r="Z57">
        <v>0</v>
      </c>
      <c r="AA57">
        <v>0</v>
      </c>
      <c r="AB57" s="48">
        <v>102</v>
      </c>
      <c r="AC57">
        <v>8</v>
      </c>
      <c r="AD57">
        <v>10</v>
      </c>
      <c r="AE57">
        <v>0</v>
      </c>
      <c r="AF57" s="24">
        <v>8.5</v>
      </c>
      <c r="AG57">
        <v>8</v>
      </c>
      <c r="AJ57" s="6">
        <v>8.5</v>
      </c>
      <c r="AQ57" s="6">
        <v>8.5</v>
      </c>
      <c r="AX57" s="7"/>
      <c r="BG57" s="48">
        <v>8.5</v>
      </c>
      <c r="BH57" s="39"/>
      <c r="BI57" s="39"/>
      <c r="BJ57" s="22"/>
      <c r="BK57" s="37"/>
      <c r="BL57" s="37"/>
      <c r="BM57" s="39"/>
      <c r="BN57" s="37">
        <f>BO57*O57</f>
        <v>102</v>
      </c>
      <c r="BO57" s="48">
        <v>102</v>
      </c>
      <c r="BZ57">
        <v>1366</v>
      </c>
      <c r="CA57" s="2" t="s">
        <v>1307</v>
      </c>
    </row>
    <row r="58" spans="1:79" ht="12.75">
      <c r="A58" s="14">
        <v>1366</v>
      </c>
      <c r="B58" s="13" t="s">
        <v>1081</v>
      </c>
      <c r="C58" s="13" t="s">
        <v>1355</v>
      </c>
      <c r="D58" s="13" t="s">
        <v>144</v>
      </c>
      <c r="E58" s="13" t="s">
        <v>154</v>
      </c>
      <c r="F58" s="2" t="s">
        <v>367</v>
      </c>
      <c r="G58" s="2">
        <v>1</v>
      </c>
      <c r="H58" s="2" t="s">
        <v>912</v>
      </c>
      <c r="I58" s="2" t="s">
        <v>618</v>
      </c>
      <c r="J58" s="13" t="s">
        <v>444</v>
      </c>
      <c r="K58" s="2" t="s">
        <v>916</v>
      </c>
      <c r="L58" s="13" t="s">
        <v>1371</v>
      </c>
      <c r="M58" s="13" t="s">
        <v>485</v>
      </c>
      <c r="N58" s="2" t="s">
        <v>1593</v>
      </c>
      <c r="O58" s="10">
        <v>1</v>
      </c>
      <c r="P58" s="10"/>
      <c r="Q58" s="10"/>
      <c r="R58" s="20">
        <v>126</v>
      </c>
      <c r="S58" s="20">
        <v>0</v>
      </c>
      <c r="T58" s="20">
        <v>0</v>
      </c>
      <c r="U58" s="48">
        <v>126</v>
      </c>
      <c r="V58" s="48">
        <v>126</v>
      </c>
      <c r="X58" s="24">
        <v>10.5</v>
      </c>
      <c r="Y58">
        <v>126</v>
      </c>
      <c r="Z58">
        <v>0</v>
      </c>
      <c r="AA58">
        <v>0</v>
      </c>
      <c r="AB58" s="48">
        <v>126</v>
      </c>
      <c r="AC58">
        <v>10</v>
      </c>
      <c r="AD58">
        <v>10</v>
      </c>
      <c r="AE58">
        <v>0</v>
      </c>
      <c r="AF58" s="24">
        <v>10.5</v>
      </c>
      <c r="AG58">
        <v>10</v>
      </c>
      <c r="AJ58" s="6">
        <v>10.5</v>
      </c>
      <c r="AQ58" s="6">
        <v>10.5</v>
      </c>
      <c r="AX58" s="7"/>
      <c r="BG58" s="48">
        <v>10.5</v>
      </c>
      <c r="BH58" s="39"/>
      <c r="BI58" s="39"/>
      <c r="BJ58" s="22"/>
      <c r="BK58" s="37"/>
      <c r="BL58" s="37"/>
      <c r="BM58" s="39"/>
      <c r="BN58" s="37">
        <f>BO58*O58</f>
        <v>126</v>
      </c>
      <c r="BO58" s="48">
        <v>126</v>
      </c>
      <c r="BZ58">
        <v>1366</v>
      </c>
      <c r="CA58" s="2" t="s">
        <v>916</v>
      </c>
    </row>
    <row r="60" spans="1:79" ht="12.75">
      <c r="A60" s="14">
        <v>1366</v>
      </c>
      <c r="B60" s="13" t="s">
        <v>1081</v>
      </c>
      <c r="C60" s="13" t="s">
        <v>1355</v>
      </c>
      <c r="D60" s="13" t="s">
        <v>144</v>
      </c>
      <c r="E60" s="13" t="s">
        <v>154</v>
      </c>
      <c r="F60" s="2" t="s">
        <v>362</v>
      </c>
      <c r="G60" s="2">
        <v>2</v>
      </c>
      <c r="H60" s="2" t="s">
        <v>912</v>
      </c>
      <c r="I60" s="2" t="s">
        <v>949</v>
      </c>
      <c r="J60" s="13" t="s">
        <v>444</v>
      </c>
      <c r="K60" s="2" t="s">
        <v>940</v>
      </c>
      <c r="L60" s="13" t="s">
        <v>1001</v>
      </c>
      <c r="M60" s="13" t="s">
        <v>1424</v>
      </c>
      <c r="N60" s="2" t="s">
        <v>1408</v>
      </c>
      <c r="O60" s="10">
        <v>2</v>
      </c>
      <c r="P60" s="10"/>
      <c r="Q60" s="10"/>
      <c r="R60" s="20">
        <v>103</v>
      </c>
      <c r="S60" s="20">
        <v>4</v>
      </c>
      <c r="T60" s="20">
        <v>0</v>
      </c>
      <c r="U60" s="48">
        <v>103.2</v>
      </c>
      <c r="V60" s="48">
        <v>51.6</v>
      </c>
      <c r="X60" s="24">
        <v>4.3</v>
      </c>
      <c r="Y60">
        <v>51</v>
      </c>
      <c r="Z60">
        <v>12</v>
      </c>
      <c r="AA60">
        <v>0</v>
      </c>
      <c r="AB60" s="48">
        <v>51.6</v>
      </c>
      <c r="AF60" s="24">
        <v>8.6</v>
      </c>
      <c r="AG60">
        <v>4</v>
      </c>
      <c r="AH60">
        <v>6</v>
      </c>
      <c r="AI60">
        <v>0</v>
      </c>
      <c r="AJ60" s="6">
        <v>4.3</v>
      </c>
      <c r="AP60" s="37"/>
      <c r="AR60" s="7"/>
      <c r="AX60" s="6">
        <v>4.3</v>
      </c>
      <c r="BG60" s="48">
        <v>4.3</v>
      </c>
      <c r="BH60" s="39"/>
      <c r="BI60" s="39"/>
      <c r="BJ60" s="22"/>
      <c r="BK60" s="37"/>
      <c r="BL60" s="37"/>
      <c r="BM60" s="39"/>
      <c r="BN60" s="37">
        <f>BO60*O60</f>
        <v>103.19999999999999</v>
      </c>
      <c r="BO60" s="48">
        <v>51.599999999999994</v>
      </c>
      <c r="BZ60">
        <v>1366</v>
      </c>
      <c r="CA60" s="2" t="s">
        <v>940</v>
      </c>
    </row>
    <row r="61" spans="1:79" ht="12.75">
      <c r="A61" s="14">
        <v>1366</v>
      </c>
      <c r="B61" s="13" t="s">
        <v>1081</v>
      </c>
      <c r="C61" s="13" t="s">
        <v>1355</v>
      </c>
      <c r="D61" s="13" t="s">
        <v>144</v>
      </c>
      <c r="E61" s="13" t="s">
        <v>154</v>
      </c>
      <c r="F61" s="2" t="s">
        <v>364</v>
      </c>
      <c r="G61" s="2">
        <v>2</v>
      </c>
      <c r="H61" s="2" t="s">
        <v>912</v>
      </c>
      <c r="I61" s="2" t="s">
        <v>949</v>
      </c>
      <c r="J61" s="13" t="s">
        <v>444</v>
      </c>
      <c r="K61" s="2" t="s">
        <v>940</v>
      </c>
      <c r="L61" s="13" t="s">
        <v>1001</v>
      </c>
      <c r="M61" s="13" t="s">
        <v>1424</v>
      </c>
      <c r="N61" s="2" t="s">
        <v>1580</v>
      </c>
      <c r="O61" s="10">
        <v>2</v>
      </c>
      <c r="P61" s="10"/>
      <c r="Q61" s="10"/>
      <c r="R61" s="20">
        <v>78</v>
      </c>
      <c r="S61" s="20">
        <v>0</v>
      </c>
      <c r="T61" s="20">
        <v>0</v>
      </c>
      <c r="U61" s="48">
        <v>78</v>
      </c>
      <c r="V61" s="48">
        <v>39</v>
      </c>
      <c r="X61" s="24">
        <v>3.25</v>
      </c>
      <c r="Y61">
        <v>39</v>
      </c>
      <c r="Z61">
        <v>0</v>
      </c>
      <c r="AA61">
        <v>0</v>
      </c>
      <c r="AB61" s="48">
        <v>39</v>
      </c>
      <c r="AF61" s="24">
        <v>6.5</v>
      </c>
      <c r="AG61">
        <v>3</v>
      </c>
      <c r="AH61">
        <v>5</v>
      </c>
      <c r="AI61">
        <v>0</v>
      </c>
      <c r="AJ61" s="6">
        <v>3.25</v>
      </c>
      <c r="BA61" s="6">
        <v>3.25</v>
      </c>
      <c r="BG61" s="48">
        <v>3.25</v>
      </c>
      <c r="BH61" s="39"/>
      <c r="BI61" s="39"/>
      <c r="BJ61" s="22"/>
      <c r="BK61" s="37"/>
      <c r="BL61" s="37"/>
      <c r="BM61" s="39"/>
      <c r="BN61" s="37">
        <f>BO61*O61</f>
        <v>78</v>
      </c>
      <c r="BO61" s="48">
        <v>39</v>
      </c>
      <c r="BZ61">
        <v>1366</v>
      </c>
      <c r="CA61" s="2" t="s">
        <v>940</v>
      </c>
    </row>
    <row r="62" ht="12.75">
      <c r="BN62" s="37"/>
    </row>
    <row r="63" spans="1:79" ht="12.75">
      <c r="A63" s="14">
        <v>1366</v>
      </c>
      <c r="B63" s="13" t="s">
        <v>1168</v>
      </c>
      <c r="C63" s="13" t="s">
        <v>1355</v>
      </c>
      <c r="D63" s="13" t="s">
        <v>144</v>
      </c>
      <c r="E63" s="13" t="s">
        <v>158</v>
      </c>
      <c r="F63" s="2" t="s">
        <v>395</v>
      </c>
      <c r="G63" s="2">
        <v>1</v>
      </c>
      <c r="H63" s="2" t="s">
        <v>912</v>
      </c>
      <c r="I63" s="2" t="s">
        <v>949</v>
      </c>
      <c r="J63" s="13" t="s">
        <v>444</v>
      </c>
      <c r="K63" s="2" t="s">
        <v>940</v>
      </c>
      <c r="L63" s="13" t="s">
        <v>1001</v>
      </c>
      <c r="M63" s="13" t="s">
        <v>1424</v>
      </c>
      <c r="N63" s="2" t="s">
        <v>1408</v>
      </c>
      <c r="O63" s="10">
        <v>2</v>
      </c>
      <c r="P63" s="10"/>
      <c r="Q63" s="10"/>
      <c r="R63" s="20">
        <v>74</v>
      </c>
      <c r="S63" s="20">
        <v>8</v>
      </c>
      <c r="T63" s="20">
        <v>0</v>
      </c>
      <c r="U63" s="48">
        <v>74.4</v>
      </c>
      <c r="V63" s="48">
        <v>37.2</v>
      </c>
      <c r="X63" s="24">
        <v>3.1</v>
      </c>
      <c r="Y63">
        <v>37</v>
      </c>
      <c r="Z63">
        <v>4</v>
      </c>
      <c r="AA63">
        <v>0</v>
      </c>
      <c r="AB63" s="48">
        <v>37.2</v>
      </c>
      <c r="AF63" s="24">
        <v>6.2</v>
      </c>
      <c r="AG63">
        <v>3</v>
      </c>
      <c r="AH63">
        <v>1</v>
      </c>
      <c r="AI63">
        <v>0</v>
      </c>
      <c r="AJ63" s="6">
        <v>3.1</v>
      </c>
      <c r="AK63" s="24"/>
      <c r="AX63" s="6">
        <v>3.1</v>
      </c>
      <c r="BG63" s="48">
        <v>3.1</v>
      </c>
      <c r="BH63" s="39"/>
      <c r="BI63" s="39"/>
      <c r="BJ63" s="22"/>
      <c r="BK63" s="37"/>
      <c r="BL63" s="37"/>
      <c r="BM63" s="39"/>
      <c r="BN63" s="37">
        <f>BO63*O63</f>
        <v>74.4</v>
      </c>
      <c r="BO63" s="48">
        <v>37.2</v>
      </c>
      <c r="BZ63">
        <v>1366</v>
      </c>
      <c r="CA63" s="2" t="s">
        <v>940</v>
      </c>
    </row>
    <row r="65" spans="1:79" ht="12.75">
      <c r="A65" s="14">
        <v>1366</v>
      </c>
      <c r="B65" s="13" t="s">
        <v>1168</v>
      </c>
      <c r="C65" s="13" t="s">
        <v>1355</v>
      </c>
      <c r="D65" s="13" t="s">
        <v>144</v>
      </c>
      <c r="E65" s="13" t="s">
        <v>158</v>
      </c>
      <c r="F65" s="2" t="s">
        <v>397</v>
      </c>
      <c r="G65" s="2">
        <v>2</v>
      </c>
      <c r="H65" s="2" t="s">
        <v>912</v>
      </c>
      <c r="I65" s="2" t="s">
        <v>949</v>
      </c>
      <c r="J65" s="13" t="s">
        <v>444</v>
      </c>
      <c r="K65" s="2" t="s">
        <v>940</v>
      </c>
      <c r="L65" s="13" t="s">
        <v>1001</v>
      </c>
      <c r="M65" s="13" t="s">
        <v>1424</v>
      </c>
      <c r="N65" s="2" t="s">
        <v>1580</v>
      </c>
      <c r="O65" s="10">
        <v>2</v>
      </c>
      <c r="P65" s="10"/>
      <c r="Q65" s="10"/>
      <c r="R65" s="20">
        <v>69</v>
      </c>
      <c r="S65" s="20">
        <v>12</v>
      </c>
      <c r="T65" s="20">
        <v>0</v>
      </c>
      <c r="U65" s="48">
        <v>69.6</v>
      </c>
      <c r="V65" s="48">
        <v>34.8</v>
      </c>
      <c r="W65" s="24"/>
      <c r="X65" s="24">
        <v>2.9</v>
      </c>
      <c r="AF65" s="24">
        <v>5.8</v>
      </c>
      <c r="AG65">
        <v>2</v>
      </c>
      <c r="AH65">
        <v>18</v>
      </c>
      <c r="AI65">
        <v>0</v>
      </c>
      <c r="AJ65" s="6">
        <v>2.9</v>
      </c>
      <c r="AK65" s="24"/>
      <c r="AP65" s="37"/>
      <c r="AQ65" s="7"/>
      <c r="BA65" s="6">
        <v>2.9</v>
      </c>
      <c r="BG65" s="48">
        <v>2.9</v>
      </c>
      <c r="BH65" s="39"/>
      <c r="BI65" s="39"/>
      <c r="BJ65" s="22"/>
      <c r="BK65" s="37"/>
      <c r="BL65" s="37"/>
      <c r="BM65" s="39"/>
      <c r="BN65" s="37">
        <f>BO65*O65</f>
        <v>69.6</v>
      </c>
      <c r="BO65" s="48">
        <v>34.8</v>
      </c>
      <c r="BZ65">
        <v>1366</v>
      </c>
      <c r="CA65" s="2" t="s">
        <v>940</v>
      </c>
    </row>
    <row r="67" spans="1:79" ht="12.75">
      <c r="A67" s="14">
        <v>1367</v>
      </c>
      <c r="B67" s="13" t="s">
        <v>1081</v>
      </c>
      <c r="C67" s="13" t="s">
        <v>1355</v>
      </c>
      <c r="D67" s="13" t="s">
        <v>145</v>
      </c>
      <c r="E67" s="13" t="s">
        <v>151</v>
      </c>
      <c r="F67" s="2" t="s">
        <v>408</v>
      </c>
      <c r="G67" s="2">
        <v>1</v>
      </c>
      <c r="H67" s="2" t="s">
        <v>912</v>
      </c>
      <c r="I67" s="2" t="s">
        <v>1210</v>
      </c>
      <c r="J67" s="13" t="s">
        <v>444</v>
      </c>
      <c r="K67" s="2" t="s">
        <v>929</v>
      </c>
      <c r="L67" s="13" t="s">
        <v>1371</v>
      </c>
      <c r="M67" s="13" t="s">
        <v>477</v>
      </c>
      <c r="N67" s="2" t="s">
        <v>1593</v>
      </c>
      <c r="O67" s="10">
        <v>5.5</v>
      </c>
      <c r="P67" s="10"/>
      <c r="Q67" s="10"/>
      <c r="R67" s="20">
        <v>765</v>
      </c>
      <c r="S67" s="20">
        <v>10</v>
      </c>
      <c r="T67" s="20">
        <v>0</v>
      </c>
      <c r="U67" s="48">
        <v>765.5</v>
      </c>
      <c r="V67" s="48">
        <v>139.1818181818182</v>
      </c>
      <c r="W67" s="24"/>
      <c r="X67" s="24">
        <v>11.59848484848485</v>
      </c>
      <c r="AF67" s="24">
        <v>63.79166666666667</v>
      </c>
      <c r="AG67">
        <v>11</v>
      </c>
      <c r="AH67">
        <v>15</v>
      </c>
      <c r="AI67">
        <v>0</v>
      </c>
      <c r="AJ67" s="6">
        <v>11.59848484848485</v>
      </c>
      <c r="AK67" s="24"/>
      <c r="AP67" s="37"/>
      <c r="AQ67" s="6">
        <v>11.59848484848485</v>
      </c>
      <c r="AX67" s="7"/>
      <c r="BA67" s="6">
        <v>11.59848484848485</v>
      </c>
      <c r="BG67" s="48">
        <v>11.59848484848485</v>
      </c>
      <c r="BH67" s="39"/>
      <c r="BI67" s="39"/>
      <c r="BJ67" s="22"/>
      <c r="BK67" s="37"/>
      <c r="BL67" s="37"/>
      <c r="BM67" s="39"/>
      <c r="BN67" s="37">
        <f>BO67*O67</f>
        <v>765.5</v>
      </c>
      <c r="BO67" s="48">
        <v>139.1818181818182</v>
      </c>
      <c r="BZ67">
        <v>1367</v>
      </c>
      <c r="CA67" s="2" t="s">
        <v>929</v>
      </c>
    </row>
    <row r="68" spans="1:79" ht="12.75">
      <c r="A68" s="14">
        <v>1367</v>
      </c>
      <c r="B68" s="13" t="s">
        <v>1081</v>
      </c>
      <c r="C68" s="13" t="s">
        <v>1355</v>
      </c>
      <c r="D68" s="13" t="s">
        <v>145</v>
      </c>
      <c r="E68" s="13" t="s">
        <v>151</v>
      </c>
      <c r="F68" s="2" t="s">
        <v>419</v>
      </c>
      <c r="G68" s="2">
        <v>1</v>
      </c>
      <c r="H68" s="2" t="s">
        <v>912</v>
      </c>
      <c r="I68" s="2" t="s">
        <v>1326</v>
      </c>
      <c r="J68" s="13" t="s">
        <v>444</v>
      </c>
      <c r="K68" s="2" t="s">
        <v>932</v>
      </c>
      <c r="L68" s="13" t="s">
        <v>1371</v>
      </c>
      <c r="M68" s="13" t="s">
        <v>1284</v>
      </c>
      <c r="N68" s="2" t="s">
        <v>1593</v>
      </c>
      <c r="O68" s="10">
        <v>5.5</v>
      </c>
      <c r="P68" s="10"/>
      <c r="Q68" s="10"/>
      <c r="R68" s="20">
        <v>759</v>
      </c>
      <c r="S68" s="20">
        <v>0</v>
      </c>
      <c r="T68" s="20">
        <v>0</v>
      </c>
      <c r="U68" s="48">
        <v>759</v>
      </c>
      <c r="V68" s="48">
        <v>138</v>
      </c>
      <c r="W68" s="24"/>
      <c r="X68" s="24">
        <v>11.5</v>
      </c>
      <c r="AF68" s="24">
        <v>63.25</v>
      </c>
      <c r="AG68">
        <v>11</v>
      </c>
      <c r="AH68">
        <v>10</v>
      </c>
      <c r="AI68">
        <v>0</v>
      </c>
      <c r="AJ68" s="6">
        <v>11.5</v>
      </c>
      <c r="AK68" s="24"/>
      <c r="AP68" s="37"/>
      <c r="AQ68" s="6">
        <v>11.5</v>
      </c>
      <c r="BA68" s="6">
        <v>11.5</v>
      </c>
      <c r="BG68" s="48">
        <v>11.5</v>
      </c>
      <c r="BH68" s="39"/>
      <c r="BI68" s="39"/>
      <c r="BJ68" s="22"/>
      <c r="BK68" s="37"/>
      <c r="BL68" s="37"/>
      <c r="BM68" s="39"/>
      <c r="BN68" s="37">
        <f>BO68*O68</f>
        <v>759</v>
      </c>
      <c r="BO68" s="48">
        <v>138</v>
      </c>
      <c r="BZ68">
        <v>1367</v>
      </c>
      <c r="CA68" s="2" t="s">
        <v>932</v>
      </c>
    </row>
    <row r="69" spans="1:79" ht="12.75">
      <c r="A69" s="14">
        <v>1367</v>
      </c>
      <c r="B69" s="13" t="s">
        <v>1081</v>
      </c>
      <c r="C69" s="13" t="s">
        <v>1355</v>
      </c>
      <c r="D69" s="13" t="s">
        <v>145</v>
      </c>
      <c r="E69" s="13" t="s">
        <v>151</v>
      </c>
      <c r="F69" s="2" t="s">
        <v>426</v>
      </c>
      <c r="G69" s="2">
        <v>1</v>
      </c>
      <c r="H69" s="2" t="s">
        <v>912</v>
      </c>
      <c r="I69" s="2" t="s">
        <v>949</v>
      </c>
      <c r="J69" s="13" t="s">
        <v>444</v>
      </c>
      <c r="K69" s="2" t="s">
        <v>940</v>
      </c>
      <c r="L69" s="13" t="s">
        <v>1001</v>
      </c>
      <c r="M69" s="13" t="s">
        <v>1424</v>
      </c>
      <c r="N69" s="2" t="s">
        <v>1593</v>
      </c>
      <c r="O69" s="10">
        <v>4</v>
      </c>
      <c r="P69" s="10"/>
      <c r="Q69" s="10"/>
      <c r="R69" s="20">
        <v>201</v>
      </c>
      <c r="S69" s="20">
        <v>4</v>
      </c>
      <c r="T69" s="20">
        <v>6</v>
      </c>
      <c r="U69" s="48">
        <v>201.225</v>
      </c>
      <c r="V69" s="48">
        <v>50.30625</v>
      </c>
      <c r="W69" s="24"/>
      <c r="X69" s="24">
        <v>4.1921875</v>
      </c>
      <c r="Y69">
        <v>50</v>
      </c>
      <c r="Z69">
        <v>6</v>
      </c>
      <c r="AA69">
        <v>1</v>
      </c>
      <c r="AB69" s="48">
        <v>50.30416666666667</v>
      </c>
      <c r="AF69" s="24">
        <v>16.76875</v>
      </c>
      <c r="AJ69" s="6">
        <v>4.1921875</v>
      </c>
      <c r="AK69" s="24"/>
      <c r="AN69">
        <v>29</v>
      </c>
      <c r="AP69" s="37">
        <v>1.45</v>
      </c>
      <c r="BA69" s="6">
        <v>4.1921875</v>
      </c>
      <c r="BG69" s="48">
        <v>4.1921875</v>
      </c>
      <c r="BH69" s="39"/>
      <c r="BI69" s="39"/>
      <c r="BJ69" s="22"/>
      <c r="BK69" s="37"/>
      <c r="BL69" s="37"/>
      <c r="BM69" s="39"/>
      <c r="BN69" s="37">
        <f>BO69*O69</f>
        <v>201.22500000000002</v>
      </c>
      <c r="BO69" s="48">
        <v>50.306250000000006</v>
      </c>
      <c r="BT69" s="48">
        <v>0.34588147595974655</v>
      </c>
      <c r="BZ69">
        <v>1367</v>
      </c>
      <c r="CA69" s="2" t="s">
        <v>940</v>
      </c>
    </row>
    <row r="70" ht="12.75">
      <c r="BN70" s="37"/>
    </row>
    <row r="71" spans="1:79" ht="12.75">
      <c r="A71" s="14">
        <v>1367</v>
      </c>
      <c r="B71" s="13" t="s">
        <v>1081</v>
      </c>
      <c r="C71" s="13" t="s">
        <v>1355</v>
      </c>
      <c r="D71" s="13" t="s">
        <v>145</v>
      </c>
      <c r="E71" s="13" t="s">
        <v>151</v>
      </c>
      <c r="F71" s="2" t="s">
        <v>430</v>
      </c>
      <c r="G71" s="2">
        <v>2</v>
      </c>
      <c r="H71" s="2" t="s">
        <v>943</v>
      </c>
      <c r="I71" s="2" t="s">
        <v>1458</v>
      </c>
      <c r="J71" s="13" t="s">
        <v>444</v>
      </c>
      <c r="K71" s="2" t="s">
        <v>3</v>
      </c>
      <c r="L71" s="13" t="s">
        <v>1001</v>
      </c>
      <c r="M71" s="13" t="s">
        <v>1424</v>
      </c>
      <c r="N71" s="2" t="s">
        <v>1408</v>
      </c>
      <c r="O71" s="10">
        <v>2</v>
      </c>
      <c r="P71" s="10"/>
      <c r="Q71" s="10"/>
      <c r="R71" s="20">
        <v>86</v>
      </c>
      <c r="S71" s="20">
        <v>8</v>
      </c>
      <c r="T71" s="20">
        <v>0</v>
      </c>
      <c r="U71" s="48">
        <v>86.4</v>
      </c>
      <c r="V71" s="48">
        <v>43.2</v>
      </c>
      <c r="X71" s="24">
        <v>3.6</v>
      </c>
      <c r="AB71" s="48"/>
      <c r="AF71" s="24">
        <v>7.2</v>
      </c>
      <c r="AG71">
        <v>3</v>
      </c>
      <c r="AH71">
        <v>12</v>
      </c>
      <c r="AI71">
        <v>0</v>
      </c>
      <c r="AJ71" s="6">
        <v>3.6</v>
      </c>
      <c r="AK71" s="24"/>
      <c r="AS71" s="7"/>
      <c r="AX71" s="6">
        <v>3.6</v>
      </c>
      <c r="BG71" s="48">
        <v>3.6</v>
      </c>
      <c r="BH71" s="39"/>
      <c r="BI71" s="39"/>
      <c r="BJ71" s="22"/>
      <c r="BK71" s="37"/>
      <c r="BL71" s="37"/>
      <c r="BM71" s="39"/>
      <c r="BN71" s="37">
        <f>BO71*O71</f>
        <v>86.4</v>
      </c>
      <c r="BO71" s="48">
        <v>43.2</v>
      </c>
      <c r="BZ71">
        <v>1367</v>
      </c>
      <c r="CA71" s="2" t="s">
        <v>3</v>
      </c>
    </row>
    <row r="72" spans="1:79" ht="12.75">
      <c r="A72" s="14">
        <v>1367</v>
      </c>
      <c r="B72" s="13" t="s">
        <v>1081</v>
      </c>
      <c r="C72" s="13" t="s">
        <v>1355</v>
      </c>
      <c r="D72" s="13" t="s">
        <v>145</v>
      </c>
      <c r="E72" s="13" t="s">
        <v>151</v>
      </c>
      <c r="F72" s="2" t="s">
        <v>432</v>
      </c>
      <c r="G72" s="2">
        <v>2</v>
      </c>
      <c r="H72" s="2" t="s">
        <v>912</v>
      </c>
      <c r="I72" s="2" t="s">
        <v>949</v>
      </c>
      <c r="J72" s="13" t="s">
        <v>444</v>
      </c>
      <c r="K72" s="2" t="s">
        <v>940</v>
      </c>
      <c r="L72" s="13" t="s">
        <v>1001</v>
      </c>
      <c r="M72" s="13" t="s">
        <v>1424</v>
      </c>
      <c r="N72" s="2" t="s">
        <v>1580</v>
      </c>
      <c r="O72" s="10">
        <v>2</v>
      </c>
      <c r="P72" s="10"/>
      <c r="Q72" s="10"/>
      <c r="R72" s="20">
        <v>63</v>
      </c>
      <c r="S72" s="20">
        <v>12</v>
      </c>
      <c r="T72" s="20">
        <v>0</v>
      </c>
      <c r="U72" s="48">
        <v>63.6</v>
      </c>
      <c r="V72" s="48">
        <v>31.8</v>
      </c>
      <c r="X72" s="24">
        <v>2.65</v>
      </c>
      <c r="AB72" s="48"/>
      <c r="AF72" s="24">
        <v>5.3</v>
      </c>
      <c r="AG72">
        <v>2</v>
      </c>
      <c r="AH72">
        <v>14</v>
      </c>
      <c r="AI72">
        <v>0</v>
      </c>
      <c r="AJ72" s="6">
        <v>2.65</v>
      </c>
      <c r="AK72" s="24"/>
      <c r="BA72" s="6">
        <v>2.65</v>
      </c>
      <c r="BG72" s="48">
        <v>2.65</v>
      </c>
      <c r="BH72" s="39"/>
      <c r="BI72" s="39"/>
      <c r="BJ72" s="22"/>
      <c r="BK72" s="37"/>
      <c r="BL72" s="37"/>
      <c r="BM72" s="39"/>
      <c r="BN72" s="37">
        <f>BO72*O72</f>
        <v>63.599999999999994</v>
      </c>
      <c r="BO72" s="48">
        <v>31.799999999999997</v>
      </c>
      <c r="BZ72">
        <v>1367</v>
      </c>
      <c r="CA72" s="2" t="s">
        <v>940</v>
      </c>
    </row>
    <row r="74" spans="1:79" ht="12.75">
      <c r="A74" s="14">
        <v>1367</v>
      </c>
      <c r="B74" s="13" t="s">
        <v>1168</v>
      </c>
      <c r="C74" s="13" t="s">
        <v>1355</v>
      </c>
      <c r="D74" s="13" t="s">
        <v>145</v>
      </c>
      <c r="E74" s="13" t="s">
        <v>156</v>
      </c>
      <c r="F74" s="2" t="s">
        <v>39</v>
      </c>
      <c r="G74" s="2">
        <v>1</v>
      </c>
      <c r="H74" s="2" t="s">
        <v>912</v>
      </c>
      <c r="I74" s="2" t="s">
        <v>903</v>
      </c>
      <c r="J74" s="13" t="s">
        <v>444</v>
      </c>
      <c r="K74" s="2" t="s">
        <v>927</v>
      </c>
      <c r="L74" s="13" t="s">
        <v>998</v>
      </c>
      <c r="M74" s="13" t="s">
        <v>1071</v>
      </c>
      <c r="N74" s="2" t="s">
        <v>676</v>
      </c>
      <c r="O74" s="10">
        <v>1</v>
      </c>
      <c r="P74" s="10"/>
      <c r="Q74" s="10"/>
      <c r="R74" s="20">
        <v>60</v>
      </c>
      <c r="S74" s="20">
        <v>0</v>
      </c>
      <c r="T74" s="20">
        <v>0</v>
      </c>
      <c r="U74" s="48">
        <v>60</v>
      </c>
      <c r="V74" s="48">
        <v>60</v>
      </c>
      <c r="W74" s="24"/>
      <c r="X74" s="24">
        <v>5</v>
      </c>
      <c r="Y74">
        <v>60</v>
      </c>
      <c r="Z74">
        <v>0</v>
      </c>
      <c r="AA74">
        <v>0</v>
      </c>
      <c r="AB74" s="48">
        <v>60</v>
      </c>
      <c r="AC74">
        <v>5</v>
      </c>
      <c r="AD74">
        <v>0</v>
      </c>
      <c r="AE74">
        <v>0</v>
      </c>
      <c r="AF74" s="24">
        <v>5</v>
      </c>
      <c r="AG74">
        <v>5</v>
      </c>
      <c r="AH74">
        <v>0</v>
      </c>
      <c r="AI74">
        <v>0</v>
      </c>
      <c r="AJ74" s="6">
        <v>5</v>
      </c>
      <c r="AK74" s="24"/>
      <c r="AT74" s="6">
        <v>5</v>
      </c>
      <c r="BA74" s="7"/>
      <c r="BG74" s="48">
        <v>5</v>
      </c>
      <c r="BH74" s="39"/>
      <c r="BI74" s="39"/>
      <c r="BJ74" s="22"/>
      <c r="BK74" s="37"/>
      <c r="BL74" s="37"/>
      <c r="BM74" s="39"/>
      <c r="BN74" s="48">
        <v>60</v>
      </c>
      <c r="BO74" s="48">
        <v>60</v>
      </c>
      <c r="BZ74">
        <v>1367</v>
      </c>
      <c r="CA74" s="2" t="s">
        <v>927</v>
      </c>
    </row>
    <row r="76" spans="1:79" ht="12.75">
      <c r="A76" s="14">
        <v>1367</v>
      </c>
      <c r="B76" s="13" t="s">
        <v>1168</v>
      </c>
      <c r="C76" s="13" t="s">
        <v>1355</v>
      </c>
      <c r="D76" s="13" t="s">
        <v>145</v>
      </c>
      <c r="E76" s="13" t="s">
        <v>156</v>
      </c>
      <c r="F76" s="2" t="s">
        <v>43</v>
      </c>
      <c r="G76" s="2">
        <v>2</v>
      </c>
      <c r="H76" s="2" t="s">
        <v>912</v>
      </c>
      <c r="I76" s="2" t="s">
        <v>948</v>
      </c>
      <c r="J76" s="13" t="s">
        <v>444</v>
      </c>
      <c r="K76" s="2" t="s">
        <v>940</v>
      </c>
      <c r="L76" s="13" t="s">
        <v>1001</v>
      </c>
      <c r="M76" s="13" t="s">
        <v>1424</v>
      </c>
      <c r="N76" s="2" t="s">
        <v>1408</v>
      </c>
      <c r="O76" s="10">
        <v>2</v>
      </c>
      <c r="P76" s="10"/>
      <c r="Q76" s="10"/>
      <c r="R76" s="20">
        <v>72</v>
      </c>
      <c r="S76" s="20">
        <v>0</v>
      </c>
      <c r="T76" s="20">
        <v>0</v>
      </c>
      <c r="U76" s="48">
        <v>72</v>
      </c>
      <c r="V76" s="48">
        <v>36</v>
      </c>
      <c r="X76" s="24">
        <v>3</v>
      </c>
      <c r="Y76">
        <v>36</v>
      </c>
      <c r="Z76">
        <v>0</v>
      </c>
      <c r="AA76">
        <v>0</v>
      </c>
      <c r="AB76" s="48">
        <v>36</v>
      </c>
      <c r="AF76" s="24">
        <v>6</v>
      </c>
      <c r="AG76">
        <v>3</v>
      </c>
      <c r="AH76">
        <v>0</v>
      </c>
      <c r="AI76">
        <v>0</v>
      </c>
      <c r="AJ76" s="6">
        <v>3</v>
      </c>
      <c r="AX76" s="6">
        <v>3</v>
      </c>
      <c r="BA76" s="7"/>
      <c r="BG76" s="48">
        <v>3</v>
      </c>
      <c r="BH76" s="39"/>
      <c r="BI76" s="39"/>
      <c r="BJ76" s="22"/>
      <c r="BK76" s="37"/>
      <c r="BL76" s="37"/>
      <c r="BM76" s="39"/>
      <c r="BN76" s="48">
        <v>72</v>
      </c>
      <c r="BO76" s="48">
        <v>36</v>
      </c>
      <c r="BZ76">
        <v>1367</v>
      </c>
      <c r="CA76" s="2" t="s">
        <v>940</v>
      </c>
    </row>
    <row r="77" spans="1:79" ht="12.75">
      <c r="A77" s="14">
        <v>1367</v>
      </c>
      <c r="B77" s="13" t="s">
        <v>1168</v>
      </c>
      <c r="C77" s="13" t="s">
        <v>1355</v>
      </c>
      <c r="D77" s="13" t="s">
        <v>145</v>
      </c>
      <c r="E77" s="13" t="s">
        <v>156</v>
      </c>
      <c r="F77" s="2" t="s">
        <v>30</v>
      </c>
      <c r="G77" s="2">
        <v>2</v>
      </c>
      <c r="H77" s="2" t="s">
        <v>912</v>
      </c>
      <c r="I77" s="2" t="s">
        <v>945</v>
      </c>
      <c r="J77" s="13" t="s">
        <v>444</v>
      </c>
      <c r="K77" s="2" t="s">
        <v>940</v>
      </c>
      <c r="L77" s="13" t="s">
        <v>1001</v>
      </c>
      <c r="M77" s="13" t="s">
        <v>1424</v>
      </c>
      <c r="N77" s="2" t="s">
        <v>1578</v>
      </c>
      <c r="O77" s="10">
        <v>2</v>
      </c>
      <c r="P77" s="10"/>
      <c r="Q77" s="10"/>
      <c r="R77" s="20">
        <v>60</v>
      </c>
      <c r="S77" s="20">
        <v>0</v>
      </c>
      <c r="T77" s="20">
        <v>0</v>
      </c>
      <c r="U77" s="48">
        <v>60</v>
      </c>
      <c r="V77" s="48">
        <v>30</v>
      </c>
      <c r="X77" s="24">
        <v>2.5</v>
      </c>
      <c r="Y77">
        <v>30</v>
      </c>
      <c r="Z77">
        <v>0</v>
      </c>
      <c r="AA77">
        <v>0</v>
      </c>
      <c r="AB77" s="48">
        <v>30</v>
      </c>
      <c r="AF77" s="24">
        <v>5</v>
      </c>
      <c r="AG77">
        <v>2</v>
      </c>
      <c r="AH77">
        <v>10</v>
      </c>
      <c r="AI77">
        <v>0</v>
      </c>
      <c r="AJ77" s="6">
        <v>2.5</v>
      </c>
      <c r="BA77" s="6">
        <v>2.5</v>
      </c>
      <c r="BG77" s="48">
        <v>2.5</v>
      </c>
      <c r="BH77" s="39"/>
      <c r="BI77" s="39"/>
      <c r="BJ77" s="22"/>
      <c r="BK77" s="37"/>
      <c r="BL77" s="37"/>
      <c r="BM77" s="39"/>
      <c r="BN77" s="48">
        <v>60</v>
      </c>
      <c r="BO77" s="48">
        <v>30</v>
      </c>
      <c r="BZ77">
        <v>1367</v>
      </c>
      <c r="CA77" s="2" t="s">
        <v>940</v>
      </c>
    </row>
    <row r="79" spans="1:79" ht="12.75">
      <c r="A79" s="14">
        <v>1368</v>
      </c>
      <c r="B79" s="13" t="s">
        <v>1081</v>
      </c>
      <c r="C79" s="13" t="s">
        <v>1355</v>
      </c>
      <c r="D79" s="13" t="s">
        <v>146</v>
      </c>
      <c r="E79" s="13" t="s">
        <v>149</v>
      </c>
      <c r="F79" s="2" t="s">
        <v>50</v>
      </c>
      <c r="G79" s="2">
        <v>1</v>
      </c>
      <c r="H79" s="2" t="s">
        <v>912</v>
      </c>
      <c r="I79" s="2" t="s">
        <v>934</v>
      </c>
      <c r="J79" s="13" t="s">
        <v>444</v>
      </c>
      <c r="K79" s="2" t="s">
        <v>932</v>
      </c>
      <c r="L79" s="13" t="s">
        <v>1371</v>
      </c>
      <c r="M79" s="13" t="s">
        <v>1284</v>
      </c>
      <c r="N79" s="2" t="s">
        <v>1593</v>
      </c>
      <c r="O79" s="10">
        <v>5</v>
      </c>
      <c r="P79" s="10"/>
      <c r="Q79" s="10"/>
      <c r="R79" s="20"/>
      <c r="S79" s="20"/>
      <c r="T79" s="20"/>
      <c r="U79" s="48">
        <v>765</v>
      </c>
      <c r="V79" s="48">
        <v>153</v>
      </c>
      <c r="W79" s="24"/>
      <c r="X79" s="24">
        <v>12.75</v>
      </c>
      <c r="Y79">
        <v>153</v>
      </c>
      <c r="Z79">
        <v>0</v>
      </c>
      <c r="AA79">
        <v>0</v>
      </c>
      <c r="AB79" s="48">
        <v>153</v>
      </c>
      <c r="AF79" s="24">
        <v>63.75</v>
      </c>
      <c r="AG79">
        <v>12</v>
      </c>
      <c r="AH79">
        <v>15</v>
      </c>
      <c r="AI79">
        <v>0</v>
      </c>
      <c r="AJ79" s="6">
        <v>12.75</v>
      </c>
      <c r="AK79" s="24"/>
      <c r="AP79" s="37"/>
      <c r="AQ79" s="6">
        <v>12.75</v>
      </c>
      <c r="BA79" s="6">
        <v>12.75</v>
      </c>
      <c r="BG79" s="48">
        <v>12.75</v>
      </c>
      <c r="BH79" s="39"/>
      <c r="BI79" s="39"/>
      <c r="BJ79" s="22"/>
      <c r="BK79" s="37"/>
      <c r="BL79" s="37"/>
      <c r="BM79" s="39"/>
      <c r="BN79" s="48">
        <v>765</v>
      </c>
      <c r="BO79" s="48">
        <v>153</v>
      </c>
      <c r="BZ79">
        <v>1368</v>
      </c>
      <c r="CA79" s="2" t="s">
        <v>932</v>
      </c>
    </row>
    <row r="80" spans="1:79" ht="12.75">
      <c r="A80" s="14">
        <v>1368</v>
      </c>
      <c r="B80" s="13" t="s">
        <v>1081</v>
      </c>
      <c r="C80" s="13" t="s">
        <v>1355</v>
      </c>
      <c r="D80" s="13" t="s">
        <v>146</v>
      </c>
      <c r="E80" s="13" t="s">
        <v>149</v>
      </c>
      <c r="F80" s="2" t="s">
        <v>51</v>
      </c>
      <c r="G80" s="2">
        <v>1</v>
      </c>
      <c r="H80" s="2" t="s">
        <v>912</v>
      </c>
      <c r="I80" s="2" t="s">
        <v>918</v>
      </c>
      <c r="J80" s="13" t="s">
        <v>444</v>
      </c>
      <c r="K80" s="2" t="s">
        <v>916</v>
      </c>
      <c r="L80" s="13" t="s">
        <v>1371</v>
      </c>
      <c r="M80" s="13" t="s">
        <v>485</v>
      </c>
      <c r="N80" s="2" t="s">
        <v>1593</v>
      </c>
      <c r="O80" s="10">
        <v>5</v>
      </c>
      <c r="P80" s="10"/>
      <c r="Q80" s="10"/>
      <c r="R80" s="20"/>
      <c r="S80" s="20"/>
      <c r="T80" s="20"/>
      <c r="U80" s="48">
        <v>765</v>
      </c>
      <c r="V80" s="48">
        <v>153</v>
      </c>
      <c r="W80" s="24"/>
      <c r="X80" s="24">
        <v>12.75</v>
      </c>
      <c r="Y80">
        <v>153</v>
      </c>
      <c r="Z80">
        <v>0</v>
      </c>
      <c r="AA80">
        <v>0</v>
      </c>
      <c r="AB80" s="48">
        <v>153</v>
      </c>
      <c r="AF80" s="24">
        <v>63.75</v>
      </c>
      <c r="AG80">
        <v>12</v>
      </c>
      <c r="AH80">
        <v>15</v>
      </c>
      <c r="AI80">
        <v>0</v>
      </c>
      <c r="AJ80" s="6">
        <v>12.75</v>
      </c>
      <c r="AK80" s="24"/>
      <c r="AP80" s="37"/>
      <c r="AQ80" s="6">
        <v>12.75</v>
      </c>
      <c r="BA80" s="6">
        <v>12.75</v>
      </c>
      <c r="BG80" s="48">
        <v>12.75</v>
      </c>
      <c r="BH80" s="39"/>
      <c r="BI80" s="39"/>
      <c r="BJ80" s="22"/>
      <c r="BK80" s="37"/>
      <c r="BL80" s="37"/>
      <c r="BM80" s="39"/>
      <c r="BN80" s="48">
        <v>765</v>
      </c>
      <c r="BO80" s="48">
        <v>153</v>
      </c>
      <c r="BZ80">
        <v>1368</v>
      </c>
      <c r="CA80" s="2" t="s">
        <v>916</v>
      </c>
    </row>
    <row r="81" spans="1:79" ht="12.75">
      <c r="A81" s="14">
        <v>1368</v>
      </c>
      <c r="B81" s="13" t="s">
        <v>1081</v>
      </c>
      <c r="C81" s="13" t="s">
        <v>1355</v>
      </c>
      <c r="D81" s="13" t="s">
        <v>146</v>
      </c>
      <c r="E81" s="13" t="s">
        <v>149</v>
      </c>
      <c r="F81" s="2" t="s">
        <v>56</v>
      </c>
      <c r="G81" s="2">
        <v>1</v>
      </c>
      <c r="H81" s="2" t="s">
        <v>912</v>
      </c>
      <c r="I81" s="2" t="s">
        <v>928</v>
      </c>
      <c r="J81" s="13" t="s">
        <v>444</v>
      </c>
      <c r="K81" s="2" t="s">
        <v>929</v>
      </c>
      <c r="L81" s="13" t="s">
        <v>1371</v>
      </c>
      <c r="M81" s="13" t="s">
        <v>477</v>
      </c>
      <c r="N81" s="2" t="s">
        <v>1593</v>
      </c>
      <c r="O81" s="10">
        <v>1</v>
      </c>
      <c r="P81" s="10"/>
      <c r="Q81" s="10"/>
      <c r="R81" s="20">
        <v>153</v>
      </c>
      <c r="S81" s="20">
        <v>0</v>
      </c>
      <c r="T81" s="20">
        <v>0</v>
      </c>
      <c r="U81" s="48">
        <v>153</v>
      </c>
      <c r="V81" s="48">
        <v>153</v>
      </c>
      <c r="W81" s="24"/>
      <c r="X81" s="24">
        <v>12.75</v>
      </c>
      <c r="Y81">
        <v>153</v>
      </c>
      <c r="Z81">
        <v>0</v>
      </c>
      <c r="AA81">
        <v>0</v>
      </c>
      <c r="AB81" s="48">
        <v>153</v>
      </c>
      <c r="AC81">
        <v>12</v>
      </c>
      <c r="AD81">
        <v>15</v>
      </c>
      <c r="AE81">
        <v>0</v>
      </c>
      <c r="AF81" s="24">
        <v>12.75</v>
      </c>
      <c r="AG81">
        <v>12</v>
      </c>
      <c r="AH81">
        <v>15</v>
      </c>
      <c r="AI81">
        <v>0</v>
      </c>
      <c r="AJ81" s="6">
        <v>12.75</v>
      </c>
      <c r="AK81" s="24"/>
      <c r="AP81" s="37"/>
      <c r="AQ81" s="6">
        <v>12.75</v>
      </c>
      <c r="BA81" s="6">
        <v>12.75</v>
      </c>
      <c r="BG81" s="48">
        <v>12.75</v>
      </c>
      <c r="BH81" s="39"/>
      <c r="BI81" s="39"/>
      <c r="BJ81" s="22"/>
      <c r="BK81" s="37"/>
      <c r="BL81" s="37"/>
      <c r="BM81" s="39"/>
      <c r="BN81" s="48">
        <v>153</v>
      </c>
      <c r="BO81" s="48">
        <v>153</v>
      </c>
      <c r="BZ81">
        <v>1368</v>
      </c>
      <c r="CA81" s="2" t="s">
        <v>929</v>
      </c>
    </row>
    <row r="82" spans="1:79" ht="12.75">
      <c r="A82" s="14">
        <v>1368</v>
      </c>
      <c r="B82" s="13" t="s">
        <v>1081</v>
      </c>
      <c r="C82" s="13" t="s">
        <v>1355</v>
      </c>
      <c r="D82" s="13" t="s">
        <v>146</v>
      </c>
      <c r="E82" s="13" t="s">
        <v>149</v>
      </c>
      <c r="F82" s="2" t="s">
        <v>81</v>
      </c>
      <c r="G82" s="2">
        <v>1</v>
      </c>
      <c r="H82" s="2" t="s">
        <v>912</v>
      </c>
      <c r="I82" s="2" t="s">
        <v>945</v>
      </c>
      <c r="J82" s="13" t="s">
        <v>444</v>
      </c>
      <c r="K82" s="2" t="s">
        <v>940</v>
      </c>
      <c r="L82" s="13" t="s">
        <v>1001</v>
      </c>
      <c r="M82" s="13" t="s">
        <v>1424</v>
      </c>
      <c r="N82" s="2" t="s">
        <v>1593</v>
      </c>
      <c r="O82" s="10">
        <v>4</v>
      </c>
      <c r="P82" s="10"/>
      <c r="Q82" s="10"/>
      <c r="R82" s="20">
        <v>216</v>
      </c>
      <c r="S82" s="20">
        <v>14</v>
      </c>
      <c r="T82" s="20">
        <v>0</v>
      </c>
      <c r="U82" s="48">
        <v>216.7</v>
      </c>
      <c r="V82" s="48">
        <v>54.175</v>
      </c>
      <c r="W82" s="24"/>
      <c r="X82" s="24">
        <v>4.514583333333333</v>
      </c>
      <c r="AB82" s="48"/>
      <c r="AF82" s="24">
        <v>18.058333333333334</v>
      </c>
      <c r="AJ82" s="6">
        <v>4.514583333333333</v>
      </c>
      <c r="AK82" s="24"/>
      <c r="AN82">
        <v>42</v>
      </c>
      <c r="AP82" s="37">
        <v>2.1</v>
      </c>
      <c r="BA82" s="6">
        <v>4.514583333333333</v>
      </c>
      <c r="BG82" s="48">
        <v>4.514583333333333</v>
      </c>
      <c r="BH82" s="39"/>
      <c r="BI82" s="39"/>
      <c r="BJ82" s="22"/>
      <c r="BK82" s="37"/>
      <c r="BL82" s="37"/>
      <c r="BM82" s="39"/>
      <c r="BN82" s="48">
        <v>216.7</v>
      </c>
      <c r="BO82" s="48">
        <v>54.175</v>
      </c>
      <c r="BT82" s="48">
        <v>0.4651592062759576</v>
      </c>
      <c r="BZ82">
        <v>1368</v>
      </c>
      <c r="CA82" s="2" t="s">
        <v>940</v>
      </c>
    </row>
    <row r="84" spans="1:79" ht="12.75">
      <c r="A84" s="14">
        <v>1368</v>
      </c>
      <c r="B84" s="13" t="s">
        <v>1081</v>
      </c>
      <c r="C84" s="13" t="s">
        <v>1355</v>
      </c>
      <c r="D84" s="13" t="s">
        <v>146</v>
      </c>
      <c r="E84" s="13" t="s">
        <v>149</v>
      </c>
      <c r="F84" s="2" t="s">
        <v>86</v>
      </c>
      <c r="G84" s="2">
        <v>2</v>
      </c>
      <c r="H84" s="2" t="s">
        <v>912</v>
      </c>
      <c r="I84" s="2" t="s">
        <v>945</v>
      </c>
      <c r="J84" s="13" t="s">
        <v>444</v>
      </c>
      <c r="K84" s="2" t="s">
        <v>940</v>
      </c>
      <c r="L84" s="13" t="s">
        <v>1001</v>
      </c>
      <c r="M84" s="13" t="s">
        <v>1424</v>
      </c>
      <c r="N84" s="2" t="s">
        <v>1408</v>
      </c>
      <c r="O84" s="10">
        <v>2</v>
      </c>
      <c r="P84" s="10"/>
      <c r="Q84" s="10"/>
      <c r="R84" s="20">
        <v>90</v>
      </c>
      <c r="S84" s="20">
        <v>0</v>
      </c>
      <c r="T84" s="20">
        <v>0</v>
      </c>
      <c r="U84" s="48">
        <v>90</v>
      </c>
      <c r="V84" s="48">
        <v>45</v>
      </c>
      <c r="W84" s="24"/>
      <c r="X84" s="24">
        <v>3.75</v>
      </c>
      <c r="Y84">
        <v>45</v>
      </c>
      <c r="Z84">
        <v>0</v>
      </c>
      <c r="AA84">
        <v>0</v>
      </c>
      <c r="AB84" s="48">
        <v>45</v>
      </c>
      <c r="AF84" s="24">
        <v>7.5</v>
      </c>
      <c r="AG84">
        <v>3</v>
      </c>
      <c r="AH84">
        <v>15</v>
      </c>
      <c r="AI84">
        <v>0</v>
      </c>
      <c r="AJ84" s="6">
        <v>3.75</v>
      </c>
      <c r="AK84" s="24"/>
      <c r="AX84" s="6">
        <v>3.75</v>
      </c>
      <c r="BA84" s="7"/>
      <c r="BG84" s="48">
        <v>3.75</v>
      </c>
      <c r="BH84" s="39"/>
      <c r="BI84" s="39"/>
      <c r="BJ84" s="22"/>
      <c r="BK84" s="37"/>
      <c r="BL84" s="37"/>
      <c r="BM84" s="39"/>
      <c r="BN84" s="48">
        <v>90</v>
      </c>
      <c r="BO84" s="48">
        <v>45</v>
      </c>
      <c r="BZ84">
        <v>1368</v>
      </c>
      <c r="CA84" s="2" t="s">
        <v>940</v>
      </c>
    </row>
    <row r="85" spans="1:79" ht="12.75">
      <c r="A85" s="14">
        <v>1368</v>
      </c>
      <c r="B85" s="13" t="s">
        <v>1081</v>
      </c>
      <c r="C85" s="13" t="s">
        <v>1355</v>
      </c>
      <c r="D85" s="13" t="s">
        <v>146</v>
      </c>
      <c r="E85" s="13" t="s">
        <v>149</v>
      </c>
      <c r="F85" s="2" t="s">
        <v>52</v>
      </c>
      <c r="G85" s="2">
        <v>2</v>
      </c>
      <c r="H85" s="2" t="s">
        <v>912</v>
      </c>
      <c r="I85" s="2" t="s">
        <v>946</v>
      </c>
      <c r="J85" s="13" t="s">
        <v>444</v>
      </c>
      <c r="K85" s="2" t="s">
        <v>940</v>
      </c>
      <c r="L85" s="13" t="s">
        <v>1001</v>
      </c>
      <c r="M85" s="13" t="s">
        <v>1424</v>
      </c>
      <c r="N85" s="2" t="s">
        <v>1583</v>
      </c>
      <c r="O85" s="10">
        <v>2</v>
      </c>
      <c r="P85" s="10"/>
      <c r="Q85" s="10"/>
      <c r="R85" s="20">
        <v>72</v>
      </c>
      <c r="S85" s="20">
        <v>0</v>
      </c>
      <c r="T85" s="20">
        <v>0</v>
      </c>
      <c r="U85" s="48">
        <v>72</v>
      </c>
      <c r="V85" s="48">
        <v>36</v>
      </c>
      <c r="W85" s="24"/>
      <c r="X85" s="24">
        <v>3</v>
      </c>
      <c r="Y85">
        <v>36</v>
      </c>
      <c r="Z85">
        <v>0</v>
      </c>
      <c r="AA85">
        <v>0</v>
      </c>
      <c r="AB85" s="48">
        <v>36</v>
      </c>
      <c r="AF85" s="24">
        <v>6</v>
      </c>
      <c r="AG85">
        <v>3</v>
      </c>
      <c r="AH85">
        <v>0</v>
      </c>
      <c r="AI85">
        <v>0</v>
      </c>
      <c r="AJ85" s="6">
        <v>3</v>
      </c>
      <c r="AK85" s="24"/>
      <c r="BA85" s="6">
        <v>3</v>
      </c>
      <c r="BG85" s="48">
        <v>3</v>
      </c>
      <c r="BH85" s="39"/>
      <c r="BI85" s="39"/>
      <c r="BJ85" s="22"/>
      <c r="BK85" s="37"/>
      <c r="BL85" s="37"/>
      <c r="BM85" s="39"/>
      <c r="BN85" s="48">
        <v>72</v>
      </c>
      <c r="BO85" s="48">
        <v>36</v>
      </c>
      <c r="BZ85">
        <v>1368</v>
      </c>
      <c r="CA85" s="2" t="s">
        <v>940</v>
      </c>
    </row>
    <row r="87" spans="1:80" ht="12.75">
      <c r="A87" s="14">
        <v>1368</v>
      </c>
      <c r="B87" s="13" t="s">
        <v>1081</v>
      </c>
      <c r="C87" s="13" t="s">
        <v>1355</v>
      </c>
      <c r="D87" s="13" t="s">
        <v>146</v>
      </c>
      <c r="E87" s="13" t="s">
        <v>149</v>
      </c>
      <c r="F87" s="2" t="s">
        <v>77</v>
      </c>
      <c r="G87" s="2">
        <v>3</v>
      </c>
      <c r="H87" s="2" t="s">
        <v>912</v>
      </c>
      <c r="I87" s="2" t="s">
        <v>845</v>
      </c>
      <c r="J87" s="13" t="s">
        <v>444</v>
      </c>
      <c r="K87" s="2" t="s">
        <v>923</v>
      </c>
      <c r="L87" s="13" t="s">
        <v>1371</v>
      </c>
      <c r="M87" s="13" t="s">
        <v>1284</v>
      </c>
      <c r="N87" s="2" t="s">
        <v>1593</v>
      </c>
      <c r="O87" s="10"/>
      <c r="P87" s="10">
        <v>4</v>
      </c>
      <c r="Q87" s="10"/>
      <c r="R87" s="20"/>
      <c r="S87" s="20"/>
      <c r="T87" s="20"/>
      <c r="U87" s="48">
        <v>14.4</v>
      </c>
      <c r="V87" s="48"/>
      <c r="W87" s="24">
        <v>72</v>
      </c>
      <c r="X87" s="24"/>
      <c r="AF87" s="24"/>
      <c r="AJ87" s="6"/>
      <c r="AK87" s="24">
        <v>6</v>
      </c>
      <c r="AP87" s="37"/>
      <c r="BA87" s="7"/>
      <c r="BH87" s="39"/>
      <c r="BI87" s="39"/>
      <c r="BJ87" s="22"/>
      <c r="BK87" s="37"/>
      <c r="BL87" s="37"/>
      <c r="BM87" s="39"/>
      <c r="BZ87">
        <v>1368</v>
      </c>
      <c r="CA87" s="2" t="s">
        <v>923</v>
      </c>
      <c r="CB87" t="s">
        <v>18</v>
      </c>
    </row>
    <row r="88" spans="1:79" ht="12.75">
      <c r="A88" s="14">
        <v>1368</v>
      </c>
      <c r="B88" s="13" t="s">
        <v>1081</v>
      </c>
      <c r="C88" s="13" t="s">
        <v>1355</v>
      </c>
      <c r="D88" s="13" t="s">
        <v>146</v>
      </c>
      <c r="E88" s="13" t="s">
        <v>149</v>
      </c>
      <c r="F88" s="2" t="s">
        <v>78</v>
      </c>
      <c r="G88" s="2">
        <v>3</v>
      </c>
      <c r="H88" s="2" t="s">
        <v>912</v>
      </c>
      <c r="I88" s="2" t="s">
        <v>812</v>
      </c>
      <c r="J88" s="13" t="s">
        <v>444</v>
      </c>
      <c r="K88" s="2" t="s">
        <v>921</v>
      </c>
      <c r="L88" s="13" t="s">
        <v>1371</v>
      </c>
      <c r="M88" s="13" t="s">
        <v>485</v>
      </c>
      <c r="N88" s="2" t="s">
        <v>1593</v>
      </c>
      <c r="O88" s="10"/>
      <c r="P88" s="10">
        <v>4</v>
      </c>
      <c r="Q88" s="10"/>
      <c r="R88" s="20"/>
      <c r="S88" s="20"/>
      <c r="T88" s="20"/>
      <c r="U88" s="48">
        <v>14.4</v>
      </c>
      <c r="V88" s="48"/>
      <c r="W88" s="24">
        <v>72</v>
      </c>
      <c r="X88" s="24"/>
      <c r="AF88" s="24"/>
      <c r="AJ88" s="6"/>
      <c r="AK88" s="24">
        <v>6</v>
      </c>
      <c r="AP88" s="37"/>
      <c r="BA88" s="7"/>
      <c r="BH88" s="39"/>
      <c r="BI88" s="39"/>
      <c r="BJ88" s="22"/>
      <c r="BK88" s="37"/>
      <c r="BL88" s="37"/>
      <c r="BM88" s="39"/>
      <c r="BZ88">
        <v>1368</v>
      </c>
      <c r="CA88" s="2" t="s">
        <v>921</v>
      </c>
    </row>
    <row r="89" spans="1:79" ht="12.75">
      <c r="A89" s="14">
        <v>1368</v>
      </c>
      <c r="B89" s="13" t="s">
        <v>1081</v>
      </c>
      <c r="C89" s="13" t="s">
        <v>1355</v>
      </c>
      <c r="D89" s="13" t="s">
        <v>146</v>
      </c>
      <c r="E89" s="13" t="s">
        <v>149</v>
      </c>
      <c r="F89" s="2" t="s">
        <v>79</v>
      </c>
      <c r="G89" s="2">
        <v>3</v>
      </c>
      <c r="H89" s="2" t="s">
        <v>912</v>
      </c>
      <c r="I89" s="2" t="s">
        <v>832</v>
      </c>
      <c r="J89" s="13" t="s">
        <v>444</v>
      </c>
      <c r="K89" s="2" t="s">
        <v>922</v>
      </c>
      <c r="L89" s="13" t="s">
        <v>1371</v>
      </c>
      <c r="M89" s="13" t="s">
        <v>1230</v>
      </c>
      <c r="N89" s="2" t="s">
        <v>1593</v>
      </c>
      <c r="O89" s="10"/>
      <c r="P89" s="10">
        <v>1</v>
      </c>
      <c r="Q89" s="10"/>
      <c r="R89" s="20"/>
      <c r="S89" s="20"/>
      <c r="T89" s="20"/>
      <c r="U89" s="48">
        <v>3.6</v>
      </c>
      <c r="V89" s="48"/>
      <c r="W89" s="24">
        <v>72</v>
      </c>
      <c r="X89" s="24"/>
      <c r="AF89" s="24"/>
      <c r="AJ89" s="6"/>
      <c r="AK89" s="24">
        <v>6</v>
      </c>
      <c r="AP89" s="37"/>
      <c r="BA89" s="7"/>
      <c r="BH89" s="39"/>
      <c r="BI89" s="39"/>
      <c r="BJ89" s="22"/>
      <c r="BK89" s="37"/>
      <c r="BL89" s="37"/>
      <c r="BM89" s="39"/>
      <c r="BZ89">
        <v>1368</v>
      </c>
      <c r="CA89" s="2" t="s">
        <v>922</v>
      </c>
    </row>
    <row r="90" spans="1:79" ht="12.75">
      <c r="A90" s="14">
        <v>1368</v>
      </c>
      <c r="B90" s="13" t="s">
        <v>1081</v>
      </c>
      <c r="C90" s="13" t="s">
        <v>1355</v>
      </c>
      <c r="D90" s="13" t="s">
        <v>146</v>
      </c>
      <c r="E90" s="13" t="s">
        <v>149</v>
      </c>
      <c r="F90" s="2" t="s">
        <v>80</v>
      </c>
      <c r="G90" s="2">
        <v>3</v>
      </c>
      <c r="H90" s="2" t="s">
        <v>912</v>
      </c>
      <c r="I90" s="2" t="s">
        <v>846</v>
      </c>
      <c r="J90" s="13" t="s">
        <v>444</v>
      </c>
      <c r="K90" s="2" t="s">
        <v>924</v>
      </c>
      <c r="L90" s="13" t="s">
        <v>1001</v>
      </c>
      <c r="M90" s="13" t="s">
        <v>1424</v>
      </c>
      <c r="N90" s="2" t="s">
        <v>2</v>
      </c>
      <c r="O90" s="10"/>
      <c r="P90" s="10">
        <v>4</v>
      </c>
      <c r="Q90" s="10"/>
      <c r="R90" s="20">
        <v>5</v>
      </c>
      <c r="S90" s="20">
        <v>4</v>
      </c>
      <c r="T90" s="20">
        <v>0</v>
      </c>
      <c r="U90" s="48">
        <v>5.2</v>
      </c>
      <c r="W90" s="24">
        <v>26</v>
      </c>
      <c r="X90" s="24"/>
      <c r="AF90" s="24"/>
      <c r="AJ90" s="6"/>
      <c r="AK90" s="24">
        <v>2.1666666666666665</v>
      </c>
      <c r="AP90" s="37"/>
      <c r="BA90" s="7"/>
      <c r="BH90" s="39"/>
      <c r="BI90" s="39"/>
      <c r="BJ90" s="22"/>
      <c r="BK90" s="37"/>
      <c r="BL90" s="37"/>
      <c r="BM90" s="39"/>
      <c r="BZ90">
        <v>1368</v>
      </c>
      <c r="CA90" s="2" t="s">
        <v>924</v>
      </c>
    </row>
    <row r="92" spans="1:79" ht="12.75">
      <c r="A92" s="14">
        <v>1368</v>
      </c>
      <c r="B92" s="13" t="s">
        <v>1168</v>
      </c>
      <c r="C92" s="13" t="s">
        <v>1355</v>
      </c>
      <c r="D92" s="13" t="s">
        <v>146</v>
      </c>
      <c r="E92" s="13" t="s">
        <v>154</v>
      </c>
      <c r="F92" s="2" t="s">
        <v>94</v>
      </c>
      <c r="G92" s="2">
        <v>1</v>
      </c>
      <c r="H92" s="2" t="s">
        <v>912</v>
      </c>
      <c r="I92" s="2" t="s">
        <v>519</v>
      </c>
      <c r="J92" s="13" t="s">
        <v>444</v>
      </c>
      <c r="K92" s="2" t="s">
        <v>926</v>
      </c>
      <c r="L92" s="13" t="s">
        <v>998</v>
      </c>
      <c r="M92" s="13" t="s">
        <v>1071</v>
      </c>
      <c r="N92" s="2" t="s">
        <v>1601</v>
      </c>
      <c r="O92" s="10">
        <v>1</v>
      </c>
      <c r="P92" s="10"/>
      <c r="Q92" s="10"/>
      <c r="R92" s="20">
        <v>69</v>
      </c>
      <c r="S92" s="20">
        <v>0</v>
      </c>
      <c r="T92" s="20">
        <v>0</v>
      </c>
      <c r="U92" s="48">
        <v>69</v>
      </c>
      <c r="V92" s="48">
        <v>69</v>
      </c>
      <c r="X92" s="24">
        <v>5.75</v>
      </c>
      <c r="Y92">
        <v>69</v>
      </c>
      <c r="Z92">
        <v>0</v>
      </c>
      <c r="AA92">
        <v>0</v>
      </c>
      <c r="AB92" s="48">
        <v>69</v>
      </c>
      <c r="AC92">
        <v>5</v>
      </c>
      <c r="AD92">
        <v>15</v>
      </c>
      <c r="AE92">
        <v>0</v>
      </c>
      <c r="AF92" s="24">
        <v>5.75</v>
      </c>
      <c r="AG92">
        <v>5</v>
      </c>
      <c r="AH92">
        <v>15</v>
      </c>
      <c r="AI92">
        <v>0</v>
      </c>
      <c r="AJ92" s="6">
        <v>5.75</v>
      </c>
      <c r="AK92" s="24"/>
      <c r="BA92" s="6">
        <v>5.75</v>
      </c>
      <c r="BG92" s="48">
        <v>5.75</v>
      </c>
      <c r="BH92" s="39"/>
      <c r="BI92" s="39"/>
      <c r="BJ92" s="22"/>
      <c r="BK92" s="37"/>
      <c r="BL92" s="37"/>
      <c r="BM92" s="39"/>
      <c r="BN92" s="48">
        <v>69</v>
      </c>
      <c r="BO92" s="48">
        <v>69</v>
      </c>
      <c r="BZ92">
        <v>1368</v>
      </c>
      <c r="CA92" s="2" t="s">
        <v>926</v>
      </c>
    </row>
    <row r="93" spans="1:79" ht="12.75">
      <c r="A93" s="14">
        <v>1368</v>
      </c>
      <c r="B93" s="13" t="s">
        <v>1168</v>
      </c>
      <c r="C93" s="13" t="s">
        <v>1355</v>
      </c>
      <c r="D93" s="13" t="s">
        <v>146</v>
      </c>
      <c r="E93" s="13" t="s">
        <v>154</v>
      </c>
      <c r="F93" s="2" t="s">
        <v>98</v>
      </c>
      <c r="G93" s="2">
        <v>1</v>
      </c>
      <c r="H93" s="2" t="s">
        <v>912</v>
      </c>
      <c r="I93" s="2" t="s">
        <v>946</v>
      </c>
      <c r="J93" s="13" t="s">
        <v>444</v>
      </c>
      <c r="K93" s="2" t="s">
        <v>940</v>
      </c>
      <c r="L93" s="13" t="s">
        <v>1001</v>
      </c>
      <c r="M93" s="13" t="s">
        <v>1424</v>
      </c>
      <c r="N93" s="2" t="s">
        <v>1408</v>
      </c>
      <c r="O93" s="10">
        <v>2</v>
      </c>
      <c r="P93" s="10"/>
      <c r="Q93" s="10"/>
      <c r="R93" s="20">
        <v>81</v>
      </c>
      <c r="S93" s="20">
        <v>12</v>
      </c>
      <c r="T93" s="20">
        <v>0</v>
      </c>
      <c r="U93" s="48">
        <v>81.6</v>
      </c>
      <c r="V93" s="48">
        <v>40.8</v>
      </c>
      <c r="X93" s="24">
        <v>3.4</v>
      </c>
      <c r="AF93" s="24">
        <v>6.8</v>
      </c>
      <c r="AG93">
        <v>3</v>
      </c>
      <c r="AH93">
        <v>8</v>
      </c>
      <c r="AI93">
        <v>0</v>
      </c>
      <c r="AJ93" s="6">
        <v>3.4</v>
      </c>
      <c r="AK93" s="24"/>
      <c r="AX93" s="6">
        <v>3.4</v>
      </c>
      <c r="BA93" s="7"/>
      <c r="BG93" s="48">
        <v>3.4</v>
      </c>
      <c r="BH93" s="39"/>
      <c r="BI93" s="39"/>
      <c r="BJ93" s="22"/>
      <c r="BK93" s="37"/>
      <c r="BL93" s="37"/>
      <c r="BM93" s="39"/>
      <c r="BN93" s="48">
        <v>81.6</v>
      </c>
      <c r="BO93" s="48">
        <v>40.8</v>
      </c>
      <c r="BZ93">
        <v>1368</v>
      </c>
      <c r="CA93" s="2" t="s">
        <v>940</v>
      </c>
    </row>
    <row r="94" spans="1:79" ht="12.75">
      <c r="A94" s="14">
        <v>1368</v>
      </c>
      <c r="B94" s="13" t="s">
        <v>1168</v>
      </c>
      <c r="C94" s="13" t="s">
        <v>1355</v>
      </c>
      <c r="D94" s="13" t="s">
        <v>146</v>
      </c>
      <c r="E94" s="13" t="s">
        <v>154</v>
      </c>
      <c r="F94" s="2" t="s">
        <v>100</v>
      </c>
      <c r="G94" s="2">
        <v>1</v>
      </c>
      <c r="H94" s="2" t="s">
        <v>912</v>
      </c>
      <c r="I94" s="2" t="s">
        <v>947</v>
      </c>
      <c r="J94" s="13" t="s">
        <v>444</v>
      </c>
      <c r="K94" s="2" t="s">
        <v>940</v>
      </c>
      <c r="L94" s="13" t="s">
        <v>1001</v>
      </c>
      <c r="M94" s="13" t="s">
        <v>1424</v>
      </c>
      <c r="N94" s="2" t="s">
        <v>1580</v>
      </c>
      <c r="O94" s="10">
        <v>2</v>
      </c>
      <c r="P94" s="10"/>
      <c r="Q94" s="10"/>
      <c r="R94" s="20">
        <v>68</v>
      </c>
      <c r="S94" s="20">
        <v>8</v>
      </c>
      <c r="T94" s="20">
        <v>0</v>
      </c>
      <c r="U94" s="48">
        <v>68.4</v>
      </c>
      <c r="V94" s="48">
        <v>34.2</v>
      </c>
      <c r="X94" s="24">
        <v>2.85</v>
      </c>
      <c r="AF94" s="24">
        <v>5.7</v>
      </c>
      <c r="AG94">
        <v>2</v>
      </c>
      <c r="AH94">
        <v>17</v>
      </c>
      <c r="AI94">
        <v>0</v>
      </c>
      <c r="AJ94" s="6">
        <v>2.85</v>
      </c>
      <c r="AK94" s="24"/>
      <c r="BA94" s="6">
        <v>2.85</v>
      </c>
      <c r="BG94" s="48">
        <v>2.85</v>
      </c>
      <c r="BH94" s="39"/>
      <c r="BI94" s="39"/>
      <c r="BJ94" s="22"/>
      <c r="BK94" s="37"/>
      <c r="BL94" s="37"/>
      <c r="BM94" s="39"/>
      <c r="BN94" s="48">
        <v>68.4</v>
      </c>
      <c r="BO94" s="48">
        <v>34.2</v>
      </c>
      <c r="BZ94">
        <v>1368</v>
      </c>
      <c r="CA94" s="2" t="s">
        <v>940</v>
      </c>
    </row>
    <row r="96" spans="1:79" ht="12.75">
      <c r="A96" s="14">
        <v>1369</v>
      </c>
      <c r="B96" s="13" t="s">
        <v>1081</v>
      </c>
      <c r="C96" s="13" t="s">
        <v>1355</v>
      </c>
      <c r="D96" s="13" t="s">
        <v>147</v>
      </c>
      <c r="E96" s="13" t="s">
        <v>157</v>
      </c>
      <c r="F96" s="2" t="s">
        <v>109</v>
      </c>
      <c r="G96" s="2">
        <v>1</v>
      </c>
      <c r="H96" s="2" t="s">
        <v>912</v>
      </c>
      <c r="I96" s="2" t="s">
        <v>1209</v>
      </c>
      <c r="J96" s="13" t="s">
        <v>444</v>
      </c>
      <c r="K96" s="2" t="s">
        <v>930</v>
      </c>
      <c r="L96" s="13" t="s">
        <v>1371</v>
      </c>
      <c r="M96" s="13" t="s">
        <v>1230</v>
      </c>
      <c r="N96" s="2" t="s">
        <v>1593</v>
      </c>
      <c r="O96" s="10">
        <v>5</v>
      </c>
      <c r="P96" s="10"/>
      <c r="Q96" s="10"/>
      <c r="R96" s="20">
        <v>795</v>
      </c>
      <c r="S96" s="20">
        <v>0</v>
      </c>
      <c r="T96" s="20">
        <v>0</v>
      </c>
      <c r="U96" s="48">
        <v>795</v>
      </c>
      <c r="V96" s="48">
        <v>159</v>
      </c>
      <c r="X96" s="24">
        <v>13.25</v>
      </c>
      <c r="AB96" s="48"/>
      <c r="AF96" s="24">
        <v>66.25</v>
      </c>
      <c r="AG96">
        <v>13</v>
      </c>
      <c r="AH96">
        <v>5</v>
      </c>
      <c r="AI96">
        <v>0</v>
      </c>
      <c r="AJ96" s="6">
        <v>13.25</v>
      </c>
      <c r="AK96" s="24"/>
      <c r="AP96" s="37"/>
      <c r="AQ96" s="6">
        <v>13.25</v>
      </c>
      <c r="BA96" s="7"/>
      <c r="BG96" s="48">
        <v>13.25</v>
      </c>
      <c r="BH96" s="39"/>
      <c r="BI96" s="39"/>
      <c r="BJ96" s="22"/>
      <c r="BK96" s="37"/>
      <c r="BL96" s="37"/>
      <c r="BM96" s="39"/>
      <c r="BN96" s="48">
        <v>795</v>
      </c>
      <c r="BO96" s="48">
        <v>159</v>
      </c>
      <c r="BZ96">
        <v>1369</v>
      </c>
      <c r="CA96" s="2" t="s">
        <v>930</v>
      </c>
    </row>
    <row r="97" spans="1:79" ht="12.75">
      <c r="A97" s="14">
        <v>1369</v>
      </c>
      <c r="B97" s="13" t="s">
        <v>1081</v>
      </c>
      <c r="C97" s="13" t="s">
        <v>1355</v>
      </c>
      <c r="D97" s="13" t="s">
        <v>147</v>
      </c>
      <c r="E97" s="13" t="s">
        <v>157</v>
      </c>
      <c r="F97" s="2" t="s">
        <v>121</v>
      </c>
      <c r="G97" s="2">
        <v>1</v>
      </c>
      <c r="H97" s="2" t="s">
        <v>912</v>
      </c>
      <c r="I97" s="2" t="s">
        <v>1332</v>
      </c>
      <c r="J97" s="13" t="s">
        <v>444</v>
      </c>
      <c r="K97" s="2" t="s">
        <v>933</v>
      </c>
      <c r="L97" s="13" t="s">
        <v>1371</v>
      </c>
      <c r="M97" s="13" t="s">
        <v>1284</v>
      </c>
      <c r="N97" s="2" t="s">
        <v>1593</v>
      </c>
      <c r="O97" s="10">
        <v>5</v>
      </c>
      <c r="P97" s="10"/>
      <c r="Q97" s="10"/>
      <c r="R97" s="20">
        <v>810</v>
      </c>
      <c r="S97" s="20">
        <v>0</v>
      </c>
      <c r="T97" s="20">
        <v>0</v>
      </c>
      <c r="U97" s="48">
        <v>810</v>
      </c>
      <c r="V97" s="48">
        <v>162</v>
      </c>
      <c r="X97" s="24">
        <v>13.5</v>
      </c>
      <c r="AB97" s="48"/>
      <c r="AF97" s="24">
        <v>67.5</v>
      </c>
      <c r="AG97">
        <v>13</v>
      </c>
      <c r="AH97">
        <v>10</v>
      </c>
      <c r="AI97">
        <v>0</v>
      </c>
      <c r="AJ97" s="6">
        <v>13.5</v>
      </c>
      <c r="AK97" s="24"/>
      <c r="AP97" s="37"/>
      <c r="AQ97" s="6">
        <v>13.5</v>
      </c>
      <c r="BA97" s="7"/>
      <c r="BG97" s="48">
        <v>13.5</v>
      </c>
      <c r="BH97" s="39"/>
      <c r="BI97" s="39"/>
      <c r="BJ97" s="22"/>
      <c r="BK97" s="37"/>
      <c r="BL97" s="37"/>
      <c r="BM97" s="39"/>
      <c r="BN97" s="48">
        <v>810</v>
      </c>
      <c r="BO97" s="48">
        <v>162</v>
      </c>
      <c r="BZ97">
        <v>1369</v>
      </c>
      <c r="CA97" s="2" t="s">
        <v>933</v>
      </c>
    </row>
    <row r="98" spans="1:79" ht="12.75">
      <c r="A98" s="14">
        <v>1369</v>
      </c>
      <c r="B98" s="13" t="s">
        <v>1081</v>
      </c>
      <c r="C98" s="13" t="s">
        <v>1355</v>
      </c>
      <c r="D98" s="13" t="s">
        <v>147</v>
      </c>
      <c r="E98" s="13" t="s">
        <v>157</v>
      </c>
      <c r="F98" s="2" t="s">
        <v>131</v>
      </c>
      <c r="G98" s="2">
        <v>1</v>
      </c>
      <c r="H98" s="2" t="s">
        <v>912</v>
      </c>
      <c r="I98" s="2" t="s">
        <v>615</v>
      </c>
      <c r="J98" s="13" t="s">
        <v>444</v>
      </c>
      <c r="K98" s="2" t="s">
        <v>917</v>
      </c>
      <c r="L98" s="13" t="s">
        <v>1371</v>
      </c>
      <c r="M98" s="13" t="s">
        <v>485</v>
      </c>
      <c r="N98" s="2" t="s">
        <v>1594</v>
      </c>
      <c r="O98" s="10">
        <v>1</v>
      </c>
      <c r="P98" s="10"/>
      <c r="Q98" s="10"/>
      <c r="R98" s="20">
        <v>159</v>
      </c>
      <c r="S98" s="20">
        <v>0</v>
      </c>
      <c r="T98" s="20">
        <v>0</v>
      </c>
      <c r="U98" s="48">
        <v>159</v>
      </c>
      <c r="V98" s="48">
        <v>159</v>
      </c>
      <c r="X98" s="24">
        <v>13.25</v>
      </c>
      <c r="Y98">
        <v>159</v>
      </c>
      <c r="AB98" s="48">
        <v>159</v>
      </c>
      <c r="AC98">
        <v>13</v>
      </c>
      <c r="AD98">
        <v>5</v>
      </c>
      <c r="AE98">
        <v>0</v>
      </c>
      <c r="AF98" s="24">
        <v>13.25</v>
      </c>
      <c r="AG98">
        <v>13</v>
      </c>
      <c r="AH98">
        <v>5</v>
      </c>
      <c r="AI98">
        <v>0</v>
      </c>
      <c r="AJ98" s="6">
        <v>13.25</v>
      </c>
      <c r="AK98" s="24"/>
      <c r="AP98" s="37"/>
      <c r="AQ98" s="6">
        <v>13.25</v>
      </c>
      <c r="BA98" s="7"/>
      <c r="BG98" s="48">
        <v>13.25</v>
      </c>
      <c r="BH98" s="39"/>
      <c r="BI98" s="39"/>
      <c r="BJ98" s="22"/>
      <c r="BK98" s="37"/>
      <c r="BL98" s="37"/>
      <c r="BM98" s="39"/>
      <c r="BN98" s="48">
        <v>159</v>
      </c>
      <c r="BO98" s="48">
        <v>159</v>
      </c>
      <c r="BZ98">
        <v>1369</v>
      </c>
      <c r="CA98" s="2" t="s">
        <v>917</v>
      </c>
    </row>
    <row r="99" spans="1:79" ht="12.75">
      <c r="A99" s="14">
        <v>1369</v>
      </c>
      <c r="B99" s="13" t="s">
        <v>1081</v>
      </c>
      <c r="C99" s="13" t="s">
        <v>1355</v>
      </c>
      <c r="D99" s="13" t="s">
        <v>147</v>
      </c>
      <c r="E99" s="13" t="s">
        <v>157</v>
      </c>
      <c r="F99" s="2" t="s">
        <v>132</v>
      </c>
      <c r="G99" s="2">
        <v>1</v>
      </c>
      <c r="H99" s="2" t="s">
        <v>912</v>
      </c>
      <c r="I99" s="2" t="s">
        <v>909</v>
      </c>
      <c r="J99" s="13" t="s">
        <v>444</v>
      </c>
      <c r="K99" s="2" t="s">
        <v>940</v>
      </c>
      <c r="L99" s="13" t="s">
        <v>1001</v>
      </c>
      <c r="M99" s="13" t="s">
        <v>1424</v>
      </c>
      <c r="N99" s="2" t="s">
        <v>1593</v>
      </c>
      <c r="O99" s="10">
        <v>4</v>
      </c>
      <c r="P99" s="10"/>
      <c r="Q99" s="10"/>
      <c r="R99" s="20">
        <v>230</v>
      </c>
      <c r="S99" s="20">
        <v>8</v>
      </c>
      <c r="T99" s="20">
        <v>0</v>
      </c>
      <c r="U99" s="48">
        <v>230.4</v>
      </c>
      <c r="V99" s="48">
        <v>57.6</v>
      </c>
      <c r="X99" s="24">
        <v>4.8</v>
      </c>
      <c r="AB99" s="48"/>
      <c r="AF99" s="24">
        <v>19.2</v>
      </c>
      <c r="AG99">
        <v>4</v>
      </c>
      <c r="AH99">
        <v>16</v>
      </c>
      <c r="AI99">
        <v>0</v>
      </c>
      <c r="AJ99" s="6">
        <v>4.8</v>
      </c>
      <c r="AK99" s="24"/>
      <c r="AP99" s="37"/>
      <c r="BA99" s="7"/>
      <c r="BG99" s="48">
        <v>4.8</v>
      </c>
      <c r="BH99" s="39"/>
      <c r="BI99" s="39"/>
      <c r="BJ99" s="22"/>
      <c r="BK99" s="37"/>
      <c r="BL99" s="37"/>
      <c r="BM99" s="39"/>
      <c r="BN99" s="48">
        <v>230.39999999999998</v>
      </c>
      <c r="BO99" s="48">
        <v>57.599999999999994</v>
      </c>
      <c r="BZ99">
        <v>1369</v>
      </c>
      <c r="CA99" s="2" t="s">
        <v>940</v>
      </c>
    </row>
    <row r="101" spans="1:79" ht="12.75">
      <c r="A101" s="14">
        <v>1369</v>
      </c>
      <c r="B101" s="13" t="s">
        <v>1081</v>
      </c>
      <c r="C101" s="13" t="s">
        <v>1355</v>
      </c>
      <c r="D101" s="13" t="s">
        <v>147</v>
      </c>
      <c r="E101" s="13" t="s">
        <v>157</v>
      </c>
      <c r="F101" s="2" t="s">
        <v>110</v>
      </c>
      <c r="G101" s="2">
        <v>2</v>
      </c>
      <c r="H101" s="2" t="s">
        <v>912</v>
      </c>
      <c r="I101" s="2" t="s">
        <v>904</v>
      </c>
      <c r="J101" s="13" t="s">
        <v>444</v>
      </c>
      <c r="K101" s="2" t="s">
        <v>940</v>
      </c>
      <c r="L101" s="13" t="s">
        <v>1001</v>
      </c>
      <c r="M101" s="13" t="s">
        <v>1424</v>
      </c>
      <c r="N101" s="2" t="s">
        <v>1408</v>
      </c>
      <c r="O101" s="10">
        <v>1.5</v>
      </c>
      <c r="P101" s="10"/>
      <c r="Q101" s="10"/>
      <c r="R101" s="20">
        <v>92</v>
      </c>
      <c r="S101" s="20">
        <v>18</v>
      </c>
      <c r="T101" s="20">
        <v>0</v>
      </c>
      <c r="U101" s="48">
        <v>92.9</v>
      </c>
      <c r="V101" s="48">
        <v>61.93333333333334</v>
      </c>
      <c r="W101" s="24"/>
      <c r="X101" s="24">
        <v>5.161111111111111</v>
      </c>
      <c r="AF101" s="24">
        <v>7.741666666666667</v>
      </c>
      <c r="AG101">
        <v>4</v>
      </c>
      <c r="AH101">
        <v>1</v>
      </c>
      <c r="AI101">
        <v>0</v>
      </c>
      <c r="AJ101" s="6">
        <v>5.161111111111111</v>
      </c>
      <c r="AX101" s="6">
        <v>5.161111111111111</v>
      </c>
      <c r="BA101" s="7"/>
      <c r="BG101" s="48">
        <v>5.161111111111111</v>
      </c>
      <c r="BH101" s="39"/>
      <c r="BI101" s="39"/>
      <c r="BJ101" s="22"/>
      <c r="BK101" s="37"/>
      <c r="BL101" s="37"/>
      <c r="BM101" s="39"/>
      <c r="BN101" s="48">
        <v>92.9</v>
      </c>
      <c r="BO101" s="48">
        <v>61.93333333333334</v>
      </c>
      <c r="BZ101">
        <v>1369</v>
      </c>
      <c r="CA101" s="2" t="s">
        <v>940</v>
      </c>
    </row>
    <row r="102" spans="1:79" ht="12.75">
      <c r="A102" s="14">
        <v>1369</v>
      </c>
      <c r="B102" s="13" t="s">
        <v>1081</v>
      </c>
      <c r="C102" s="13" t="s">
        <v>1355</v>
      </c>
      <c r="D102" s="13" t="s">
        <v>147</v>
      </c>
      <c r="E102" s="13" t="s">
        <v>157</v>
      </c>
      <c r="F102" s="2" t="s">
        <v>111</v>
      </c>
      <c r="G102" s="2">
        <v>2</v>
      </c>
      <c r="H102" s="2" t="s">
        <v>912</v>
      </c>
      <c r="I102" s="2" t="s">
        <v>908</v>
      </c>
      <c r="J102" s="13" t="s">
        <v>444</v>
      </c>
      <c r="K102" s="2" t="s">
        <v>940</v>
      </c>
      <c r="L102" s="13" t="s">
        <v>1001</v>
      </c>
      <c r="M102" s="13" t="s">
        <v>1424</v>
      </c>
      <c r="N102" s="2" t="s">
        <v>1580</v>
      </c>
      <c r="O102" s="10">
        <v>2</v>
      </c>
      <c r="P102" s="10"/>
      <c r="Q102" s="10"/>
      <c r="R102" s="20">
        <v>76</v>
      </c>
      <c r="S102" s="20">
        <v>16</v>
      </c>
      <c r="T102" s="20">
        <v>0</v>
      </c>
      <c r="U102" s="48">
        <v>76.8</v>
      </c>
      <c r="V102" s="48">
        <v>38.4</v>
      </c>
      <c r="W102" s="24"/>
      <c r="X102" s="24">
        <v>3.2</v>
      </c>
      <c r="AF102" s="24">
        <v>6.4</v>
      </c>
      <c r="AG102">
        <v>3</v>
      </c>
      <c r="AH102">
        <v>4</v>
      </c>
      <c r="AI102">
        <v>0</v>
      </c>
      <c r="AJ102" s="6">
        <v>3.2</v>
      </c>
      <c r="BA102" s="6">
        <v>3.2</v>
      </c>
      <c r="BG102" s="48">
        <v>3.2</v>
      </c>
      <c r="BH102" s="39"/>
      <c r="BI102" s="39"/>
      <c r="BJ102" s="22"/>
      <c r="BK102" s="37"/>
      <c r="BL102" s="37"/>
      <c r="BM102" s="39"/>
      <c r="BN102" s="48">
        <v>76.8</v>
      </c>
      <c r="BO102" s="48">
        <v>38.4</v>
      </c>
      <c r="BZ102">
        <v>1369</v>
      </c>
      <c r="CA102" s="2" t="s">
        <v>940</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7.xml><?xml version="1.0" encoding="utf-8"?>
<worksheet xmlns="http://schemas.openxmlformats.org/spreadsheetml/2006/main" xmlns:r="http://schemas.openxmlformats.org/officeDocument/2006/relationships">
  <sheetPr>
    <tabColor indexed="17"/>
  </sheetPr>
  <dimension ref="A1:CF41"/>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8.2812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40.7109375" style="0" customWidth="1"/>
    <col min="10" max="10" width="7.57421875" style="0" customWidth="1"/>
    <col min="11" max="11" width="33.140625" style="0" customWidth="1"/>
    <col min="12" max="12" width="9.57421875" style="0" customWidth="1"/>
    <col min="13" max="13" width="10.7109375" style="0" customWidth="1"/>
    <col min="14" max="14" width="40.14062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2" width="14.28125" style="0" customWidth="1"/>
    <col min="43" max="44" width="11.8515625" style="0" customWidth="1"/>
    <col min="45" max="45" width="12.57421875" style="0" customWidth="1"/>
    <col min="46" max="48" width="8.8515625" style="0" customWidth="1"/>
    <col min="49" max="49" width="12.57421875" style="0" customWidth="1"/>
    <col min="50" max="50" width="10.7109375" style="0" customWidth="1"/>
    <col min="51" max="51" width="8.8515625" style="0" customWidth="1"/>
    <col min="52" max="52" width="13.421875" style="0" customWidth="1"/>
    <col min="53" max="53" width="8.8515625" style="0" customWidth="1"/>
    <col min="54" max="54" width="9.28125" style="0" customWidth="1"/>
    <col min="55" max="55" width="8.421875" style="0" customWidth="1"/>
    <col min="56" max="56" width="9.8515625" style="0" customWidth="1"/>
    <col min="57" max="57" width="10.00390625" style="0" customWidth="1"/>
    <col min="58" max="58" width="9.8515625" style="0" customWidth="1"/>
    <col min="59" max="59" width="10.8515625" style="0" customWidth="1"/>
    <col min="60" max="60" width="7.8515625" style="0" customWidth="1"/>
    <col min="61" max="61" width="9.8515625" style="0" customWidth="1"/>
    <col min="62" max="62" width="13.8515625" style="0" customWidth="1"/>
    <col min="63" max="65" width="19.00390625" style="0" customWidth="1"/>
    <col min="66" max="66" width="9.28125" style="0" customWidth="1"/>
    <col min="67" max="67" width="9.8515625" style="0" customWidth="1"/>
    <col min="68" max="69" width="11.421875" style="0" customWidth="1"/>
    <col min="70" max="70" width="12.8515625" style="0" customWidth="1"/>
    <col min="71" max="71" width="13.7109375" style="0" customWidth="1"/>
    <col min="72" max="72" width="15.28125" style="0" customWidth="1"/>
    <col min="73" max="73" width="14.00390625" style="0" customWidth="1"/>
    <col min="74" max="74" width="19.7109375" style="0" customWidth="1"/>
    <col min="75" max="75" width="9.8515625" style="0" customWidth="1"/>
    <col min="76" max="76" width="13.140625" style="0" customWidth="1"/>
    <col min="77" max="77" width="13.00390625" style="0" customWidth="1"/>
    <col min="78" max="78" width="5.7109375" style="0" customWidth="1"/>
    <col min="79" max="79" width="33.140625" style="0" customWidth="1"/>
    <col min="80" max="80" width="28.57421875" style="0" customWidth="1"/>
    <col min="81" max="81" width="13.4218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436</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18">
        <v>78</v>
      </c>
      <c r="CC7" s="18">
        <v>79</v>
      </c>
      <c r="CF7" s="1"/>
    </row>
    <row r="8" spans="1:79" ht="12.75">
      <c r="A8" s="13"/>
      <c r="B8" s="13"/>
      <c r="C8" s="13"/>
      <c r="D8" s="13"/>
      <c r="E8" s="17"/>
      <c r="F8" s="20"/>
      <c r="G8" s="17"/>
      <c r="H8" s="2"/>
      <c r="I8" s="2"/>
      <c r="J8" s="13"/>
      <c r="K8" s="17"/>
      <c r="L8" s="15"/>
      <c r="M8" s="15"/>
      <c r="N8" s="2"/>
      <c r="O8" s="10"/>
      <c r="P8" s="10"/>
      <c r="Q8" s="10"/>
      <c r="R8" s="27"/>
      <c r="S8" s="20"/>
      <c r="T8" s="20"/>
      <c r="U8" s="24"/>
      <c r="V8" s="24"/>
      <c r="W8" s="24"/>
      <c r="X8" s="24"/>
      <c r="AJ8" s="6"/>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16"/>
      <c r="BK8" s="16"/>
      <c r="BL8" s="16"/>
      <c r="BM8" s="16"/>
      <c r="BN8" s="37"/>
      <c r="BP8" s="37"/>
      <c r="BQ8" s="37"/>
      <c r="BR8" s="37"/>
      <c r="BS8" s="37"/>
      <c r="BT8" s="37"/>
      <c r="BU8" s="35"/>
      <c r="BV8" s="35"/>
      <c r="BW8" s="16"/>
      <c r="BX8" s="35"/>
      <c r="BY8" s="35"/>
      <c r="BZ8" s="16"/>
      <c r="CA8" s="17"/>
    </row>
    <row r="9" spans="1:80" ht="12.75">
      <c r="A9" s="14">
        <v>1359</v>
      </c>
      <c r="B9" s="13" t="s">
        <v>1168</v>
      </c>
      <c r="C9" s="13" t="s">
        <v>1355</v>
      </c>
      <c r="D9" s="13" t="s">
        <v>139</v>
      </c>
      <c r="E9" s="13" t="s">
        <v>166</v>
      </c>
      <c r="F9" s="2" t="s">
        <v>170</v>
      </c>
      <c r="G9" s="2">
        <v>1</v>
      </c>
      <c r="H9" s="2" t="s">
        <v>1652</v>
      </c>
      <c r="I9" s="2" t="s">
        <v>1646</v>
      </c>
      <c r="J9" s="13" t="s">
        <v>444</v>
      </c>
      <c r="K9" s="2" t="s">
        <v>1656</v>
      </c>
      <c r="L9" s="13" t="s">
        <v>1640</v>
      </c>
      <c r="M9" s="13" t="s">
        <v>2</v>
      </c>
      <c r="N9" s="2" t="s">
        <v>1528</v>
      </c>
      <c r="O9" s="10">
        <v>2</v>
      </c>
      <c r="P9" s="10"/>
      <c r="Q9" s="10"/>
      <c r="R9" s="20">
        <v>79</v>
      </c>
      <c r="S9" s="20">
        <v>4</v>
      </c>
      <c r="T9" s="20">
        <v>0</v>
      </c>
      <c r="U9" s="24">
        <v>79.2</v>
      </c>
      <c r="V9" s="24">
        <v>39.6</v>
      </c>
      <c r="X9" s="24">
        <v>3.3</v>
      </c>
      <c r="Y9">
        <v>39</v>
      </c>
      <c r="Z9">
        <v>12</v>
      </c>
      <c r="AA9">
        <v>0</v>
      </c>
      <c r="AB9" s="48">
        <v>39.6</v>
      </c>
      <c r="AJ9" s="6">
        <v>3.3</v>
      </c>
      <c r="AK9" s="16"/>
      <c r="AU9" s="6">
        <v>3.3</v>
      </c>
      <c r="BC9" s="37"/>
      <c r="BD9" s="37"/>
      <c r="BE9" s="37"/>
      <c r="BG9" s="48">
        <v>3.3</v>
      </c>
      <c r="BH9" s="39"/>
      <c r="BI9" s="39"/>
      <c r="BJ9" s="22"/>
      <c r="BK9" s="37"/>
      <c r="BM9" s="39"/>
      <c r="BN9" s="37">
        <f>BO9*O9</f>
        <v>79.2</v>
      </c>
      <c r="BO9" s="48">
        <v>39.6</v>
      </c>
      <c r="BZ9">
        <v>1359</v>
      </c>
      <c r="CA9" s="2" t="s">
        <v>1656</v>
      </c>
      <c r="CB9" t="s">
        <v>1140</v>
      </c>
    </row>
    <row r="11" spans="1:79" ht="12.75">
      <c r="A11" s="14">
        <v>1359</v>
      </c>
      <c r="B11" s="13" t="s">
        <v>1168</v>
      </c>
      <c r="C11" s="13" t="s">
        <v>1355</v>
      </c>
      <c r="D11" s="13" t="s">
        <v>139</v>
      </c>
      <c r="E11" s="13" t="s">
        <v>166</v>
      </c>
      <c r="F11" s="2" t="s">
        <v>175</v>
      </c>
      <c r="G11" s="2">
        <v>2</v>
      </c>
      <c r="H11" s="2" t="s">
        <v>1652</v>
      </c>
      <c r="I11" s="2" t="s">
        <v>1663</v>
      </c>
      <c r="J11" s="13" t="s">
        <v>444</v>
      </c>
      <c r="K11" s="2" t="s">
        <v>1662</v>
      </c>
      <c r="L11" s="13" t="s">
        <v>1640</v>
      </c>
      <c r="M11" s="13" t="s">
        <v>1278</v>
      </c>
      <c r="N11" s="2" t="s">
        <v>1593</v>
      </c>
      <c r="O11" s="10">
        <v>2</v>
      </c>
      <c r="P11" s="10"/>
      <c r="Q11" s="10"/>
      <c r="R11" s="20">
        <v>84</v>
      </c>
      <c r="S11" s="20">
        <v>0</v>
      </c>
      <c r="T11" s="20">
        <v>0</v>
      </c>
      <c r="U11" s="24">
        <v>84</v>
      </c>
      <c r="V11" s="24">
        <v>42</v>
      </c>
      <c r="W11" s="24"/>
      <c r="X11" s="24">
        <v>3.5</v>
      </c>
      <c r="Y11">
        <v>42</v>
      </c>
      <c r="Z11">
        <v>0</v>
      </c>
      <c r="AA11">
        <v>0</v>
      </c>
      <c r="AB11" s="48">
        <v>42</v>
      </c>
      <c r="AJ11" s="6">
        <v>3.5</v>
      </c>
      <c r="AK11" s="38"/>
      <c r="BC11" s="37"/>
      <c r="BD11" s="37"/>
      <c r="BE11" s="37"/>
      <c r="BF11" s="37">
        <v>0</v>
      </c>
      <c r="BG11" s="48">
        <v>3.5</v>
      </c>
      <c r="BH11" s="39">
        <v>0</v>
      </c>
      <c r="BI11" s="39">
        <v>0</v>
      </c>
      <c r="BJ11" s="22">
        <v>0</v>
      </c>
      <c r="BK11" s="37"/>
      <c r="BL11" s="37">
        <v>0</v>
      </c>
      <c r="BN11" s="37">
        <f>BO11*O11</f>
        <v>84</v>
      </c>
      <c r="BO11" s="48">
        <v>42</v>
      </c>
      <c r="BZ11">
        <v>1359</v>
      </c>
      <c r="CA11" s="2" t="s">
        <v>1662</v>
      </c>
    </row>
    <row r="13" spans="1:79" ht="12.75">
      <c r="A13" s="14">
        <v>1360</v>
      </c>
      <c r="B13" s="13" t="s">
        <v>1168</v>
      </c>
      <c r="C13" s="13" t="s">
        <v>1355</v>
      </c>
      <c r="D13" s="13" t="s">
        <v>140</v>
      </c>
      <c r="E13" s="13" t="s">
        <v>165</v>
      </c>
      <c r="F13" s="2" t="s">
        <v>219</v>
      </c>
      <c r="G13" s="2">
        <v>1</v>
      </c>
      <c r="H13" s="2" t="s">
        <v>1652</v>
      </c>
      <c r="I13" s="2" t="s">
        <v>1649</v>
      </c>
      <c r="J13" s="13" t="s">
        <v>444</v>
      </c>
      <c r="K13" s="2" t="s">
        <v>1657</v>
      </c>
      <c r="L13" s="13" t="s">
        <v>1640</v>
      </c>
      <c r="M13" s="13" t="s">
        <v>2</v>
      </c>
      <c r="N13" s="2" t="s">
        <v>1179</v>
      </c>
      <c r="O13" s="10">
        <v>2</v>
      </c>
      <c r="P13" s="10"/>
      <c r="Q13" s="10"/>
      <c r="R13" s="20">
        <v>71</v>
      </c>
      <c r="S13" s="20">
        <v>4</v>
      </c>
      <c r="T13" s="20">
        <v>0</v>
      </c>
      <c r="U13" s="48">
        <v>71.2</v>
      </c>
      <c r="V13" s="48">
        <v>35.6</v>
      </c>
      <c r="W13" s="24"/>
      <c r="X13" s="24">
        <v>2.966666666666667</v>
      </c>
      <c r="Y13">
        <v>35</v>
      </c>
      <c r="Z13">
        <v>12</v>
      </c>
      <c r="AA13">
        <v>0</v>
      </c>
      <c r="AB13" s="48">
        <v>35.6</v>
      </c>
      <c r="AJ13" s="6">
        <v>2.966666666666667</v>
      </c>
      <c r="AV13" s="6">
        <v>2.966666666666667</v>
      </c>
      <c r="BA13" s="7"/>
      <c r="BC13" s="37"/>
      <c r="BD13" s="37"/>
      <c r="BE13" s="37"/>
      <c r="BF13" s="37"/>
      <c r="BG13" s="48">
        <v>2.966666666666667</v>
      </c>
      <c r="BK13" s="37"/>
      <c r="BN13" s="37">
        <f>BO13*O13</f>
        <v>71.2</v>
      </c>
      <c r="BO13" s="48">
        <v>35.6</v>
      </c>
      <c r="BZ13">
        <v>1360</v>
      </c>
      <c r="CA13" s="2" t="s">
        <v>1657</v>
      </c>
    </row>
    <row r="15" spans="1:79" ht="12.75">
      <c r="A15" s="14">
        <v>1362</v>
      </c>
      <c r="B15" s="13" t="s">
        <v>1168</v>
      </c>
      <c r="C15" s="13" t="s">
        <v>1356</v>
      </c>
      <c r="D15" s="13" t="s">
        <v>142</v>
      </c>
      <c r="E15" s="13" t="s">
        <v>161</v>
      </c>
      <c r="F15" s="2" t="s">
        <v>317</v>
      </c>
      <c r="G15" s="2">
        <v>1</v>
      </c>
      <c r="H15" s="2" t="s">
        <v>1652</v>
      </c>
      <c r="I15" s="2" t="s">
        <v>1644</v>
      </c>
      <c r="J15" s="13" t="s">
        <v>444</v>
      </c>
      <c r="K15" s="2" t="s">
        <v>1660</v>
      </c>
      <c r="L15" s="13" t="s">
        <v>1638</v>
      </c>
      <c r="M15" s="13" t="s">
        <v>1071</v>
      </c>
      <c r="N15" s="2" t="s">
        <v>676</v>
      </c>
      <c r="O15" s="10">
        <v>1</v>
      </c>
      <c r="P15" s="10"/>
      <c r="Q15" s="10"/>
      <c r="R15" s="20">
        <v>51</v>
      </c>
      <c r="S15" s="20">
        <v>12</v>
      </c>
      <c r="T15" s="20">
        <v>0</v>
      </c>
      <c r="U15" s="48">
        <v>51.6</v>
      </c>
      <c r="V15" s="48">
        <v>51.6</v>
      </c>
      <c r="X15" s="24">
        <v>4.3</v>
      </c>
      <c r="Y15">
        <v>51</v>
      </c>
      <c r="Z15">
        <v>12</v>
      </c>
      <c r="AA15">
        <v>0</v>
      </c>
      <c r="AB15" s="48">
        <v>51.6</v>
      </c>
      <c r="AF15" s="24">
        <v>4.3</v>
      </c>
      <c r="AJ15" s="6">
        <v>4.3</v>
      </c>
      <c r="AK15" s="24"/>
      <c r="AQ15" s="7"/>
      <c r="AT15" s="6">
        <v>4.3</v>
      </c>
      <c r="BG15" s="48">
        <v>4.3</v>
      </c>
      <c r="BH15" s="39"/>
      <c r="BI15" s="39"/>
      <c r="BJ15" s="22"/>
      <c r="BK15" s="37"/>
      <c r="BL15" s="37"/>
      <c r="BM15" s="39"/>
      <c r="BN15" s="37">
        <f>BO15*O15</f>
        <v>51.599999999999994</v>
      </c>
      <c r="BO15" s="48">
        <v>51.599999999999994</v>
      </c>
      <c r="BZ15">
        <v>1362</v>
      </c>
      <c r="CA15" s="2" t="s">
        <v>1660</v>
      </c>
    </row>
    <row r="16" ht="12.75">
      <c r="BN16" s="37"/>
    </row>
    <row r="17" spans="1:79" ht="12.75">
      <c r="A17" s="14">
        <v>1363</v>
      </c>
      <c r="B17" s="13" t="s">
        <v>1081</v>
      </c>
      <c r="C17" s="13" t="s">
        <v>1355</v>
      </c>
      <c r="D17" s="13" t="s">
        <v>143</v>
      </c>
      <c r="E17" s="13" t="s">
        <v>165</v>
      </c>
      <c r="F17" s="2" t="s">
        <v>343</v>
      </c>
      <c r="G17" s="2">
        <v>2</v>
      </c>
      <c r="H17" s="2" t="s">
        <v>1652</v>
      </c>
      <c r="I17" s="2" t="s">
        <v>1645</v>
      </c>
      <c r="J17" s="13" t="s">
        <v>444</v>
      </c>
      <c r="K17" s="2" t="s">
        <v>1657</v>
      </c>
      <c r="L17" s="13" t="s">
        <v>1640</v>
      </c>
      <c r="M17" s="13" t="s">
        <v>2</v>
      </c>
      <c r="N17" s="2" t="s">
        <v>1266</v>
      </c>
      <c r="O17" s="10">
        <v>1</v>
      </c>
      <c r="P17" s="10"/>
      <c r="Q17" s="10"/>
      <c r="R17" s="20">
        <v>50</v>
      </c>
      <c r="S17" s="20">
        <v>8</v>
      </c>
      <c r="T17" s="20">
        <v>0</v>
      </c>
      <c r="U17" s="48">
        <v>50.4</v>
      </c>
      <c r="V17" s="48">
        <v>50.4</v>
      </c>
      <c r="X17" s="24">
        <v>4.2</v>
      </c>
      <c r="Y17">
        <v>50</v>
      </c>
      <c r="Z17">
        <v>8</v>
      </c>
      <c r="AA17">
        <v>0</v>
      </c>
      <c r="AB17" s="48">
        <v>50.4</v>
      </c>
      <c r="AF17" s="24">
        <v>4.2</v>
      </c>
      <c r="AG17">
        <v>4</v>
      </c>
      <c r="AH17">
        <v>4</v>
      </c>
      <c r="AI17">
        <v>0</v>
      </c>
      <c r="AJ17" s="6">
        <v>4.2</v>
      </c>
      <c r="AP17" s="37"/>
      <c r="AS17" s="7"/>
      <c r="AZ17" s="7"/>
      <c r="BG17" s="48">
        <v>4.2</v>
      </c>
      <c r="BH17" s="39"/>
      <c r="BI17" s="39"/>
      <c r="BJ17" s="22"/>
      <c r="BK17" s="37"/>
      <c r="BL17" s="37"/>
      <c r="BM17" s="39"/>
      <c r="BN17" s="37">
        <f>BO17*O17</f>
        <v>50.400000000000006</v>
      </c>
      <c r="BO17" s="48">
        <v>50.400000000000006</v>
      </c>
      <c r="BZ17">
        <v>1363</v>
      </c>
      <c r="CA17" s="2" t="s">
        <v>1657</v>
      </c>
    </row>
    <row r="18" spans="1:79" ht="12.75">
      <c r="A18" s="14">
        <v>1363</v>
      </c>
      <c r="B18" s="13" t="s">
        <v>1081</v>
      </c>
      <c r="C18" s="13" t="s">
        <v>1355</v>
      </c>
      <c r="D18" s="13" t="s">
        <v>143</v>
      </c>
      <c r="E18" s="13" t="s">
        <v>165</v>
      </c>
      <c r="F18" s="2" t="s">
        <v>344</v>
      </c>
      <c r="G18" s="2">
        <v>2</v>
      </c>
      <c r="H18" s="2" t="s">
        <v>1652</v>
      </c>
      <c r="I18" s="2" t="s">
        <v>1650</v>
      </c>
      <c r="J18" s="13" t="s">
        <v>444</v>
      </c>
      <c r="K18" s="2" t="s">
        <v>1660</v>
      </c>
      <c r="L18" s="13" t="s">
        <v>1638</v>
      </c>
      <c r="M18" s="13" t="s">
        <v>1071</v>
      </c>
      <c r="N18" s="2" t="s">
        <v>1267</v>
      </c>
      <c r="O18" s="10">
        <v>1</v>
      </c>
      <c r="P18" s="10"/>
      <c r="Q18" s="10"/>
      <c r="R18" s="20">
        <v>38</v>
      </c>
      <c r="S18" s="20">
        <v>8</v>
      </c>
      <c r="T18" s="20">
        <v>0</v>
      </c>
      <c r="U18" s="48">
        <v>38.4</v>
      </c>
      <c r="V18" s="48">
        <v>38.4</v>
      </c>
      <c r="X18" s="24">
        <v>3.2</v>
      </c>
      <c r="Y18">
        <v>38</v>
      </c>
      <c r="Z18">
        <v>8</v>
      </c>
      <c r="AA18">
        <v>0</v>
      </c>
      <c r="AB18" s="48">
        <v>38.4</v>
      </c>
      <c r="AF18" s="24">
        <v>3.2</v>
      </c>
      <c r="AG18">
        <v>3</v>
      </c>
      <c r="AH18">
        <v>4</v>
      </c>
      <c r="AI18">
        <v>0</v>
      </c>
      <c r="AJ18" s="6">
        <v>3.2</v>
      </c>
      <c r="AP18" s="37"/>
      <c r="AS18" s="7"/>
      <c r="AZ18" s="7"/>
      <c r="BG18" s="48">
        <v>3.2</v>
      </c>
      <c r="BH18" s="39"/>
      <c r="BI18" s="39"/>
      <c r="BJ18" s="22"/>
      <c r="BK18" s="37"/>
      <c r="BL18" s="37"/>
      <c r="BM18" s="39"/>
      <c r="BN18" s="37">
        <f>BO18*O18</f>
        <v>38.4</v>
      </c>
      <c r="BO18" s="48">
        <v>38.4</v>
      </c>
      <c r="BZ18">
        <v>1363</v>
      </c>
      <c r="CA18" s="2" t="s">
        <v>1660</v>
      </c>
    </row>
    <row r="19" ht="12.75">
      <c r="BN19" s="37"/>
    </row>
    <row r="20" spans="1:79" ht="12.75">
      <c r="A20" s="14">
        <v>1363</v>
      </c>
      <c r="B20" s="13" t="s">
        <v>1168</v>
      </c>
      <c r="C20" s="13" t="s">
        <v>1355</v>
      </c>
      <c r="D20" s="13" t="s">
        <v>143</v>
      </c>
      <c r="E20" s="13" t="s">
        <v>162</v>
      </c>
      <c r="F20" s="2" t="s">
        <v>356</v>
      </c>
      <c r="G20" s="2">
        <v>2</v>
      </c>
      <c r="H20" s="2" t="s">
        <v>1652</v>
      </c>
      <c r="I20" s="2" t="s">
        <v>1645</v>
      </c>
      <c r="J20" s="13" t="s">
        <v>444</v>
      </c>
      <c r="K20" s="2" t="s">
        <v>1657</v>
      </c>
      <c r="L20" s="13" t="s">
        <v>1640</v>
      </c>
      <c r="M20" s="13" t="s">
        <v>2</v>
      </c>
      <c r="N20" s="2" t="s">
        <v>1408</v>
      </c>
      <c r="O20" s="10">
        <v>1.5</v>
      </c>
      <c r="P20" s="10"/>
      <c r="Q20" s="10"/>
      <c r="R20" s="20">
        <v>54</v>
      </c>
      <c r="S20" s="20">
        <v>0</v>
      </c>
      <c r="T20" s="20">
        <v>0</v>
      </c>
      <c r="U20" s="48">
        <v>54</v>
      </c>
      <c r="V20" s="48">
        <v>36</v>
      </c>
      <c r="X20" s="24">
        <v>3</v>
      </c>
      <c r="Y20">
        <v>36</v>
      </c>
      <c r="Z20">
        <v>0</v>
      </c>
      <c r="AA20">
        <v>0</v>
      </c>
      <c r="AB20" s="48">
        <v>36</v>
      </c>
      <c r="AF20" s="24">
        <v>4.5</v>
      </c>
      <c r="AG20">
        <v>3</v>
      </c>
      <c r="AH20">
        <v>0</v>
      </c>
      <c r="AI20">
        <v>0</v>
      </c>
      <c r="AJ20" s="6">
        <v>3</v>
      </c>
      <c r="AP20" s="37"/>
      <c r="BG20" s="48">
        <v>3</v>
      </c>
      <c r="BH20" s="39"/>
      <c r="BI20" s="39"/>
      <c r="BJ20" s="22"/>
      <c r="BK20" s="37"/>
      <c r="BL20" s="37"/>
      <c r="BM20" s="39"/>
      <c r="BN20" s="37">
        <f>BO20*O20</f>
        <v>54</v>
      </c>
      <c r="BO20" s="48">
        <v>36</v>
      </c>
      <c r="BZ20">
        <v>1363</v>
      </c>
      <c r="CA20" s="2" t="s">
        <v>1657</v>
      </c>
    </row>
    <row r="22" spans="1:79" ht="12.75">
      <c r="A22" s="14">
        <v>1366</v>
      </c>
      <c r="B22" s="13" t="s">
        <v>1168</v>
      </c>
      <c r="C22" s="13" t="s">
        <v>1355</v>
      </c>
      <c r="D22" s="13" t="s">
        <v>144</v>
      </c>
      <c r="E22" s="13" t="s">
        <v>158</v>
      </c>
      <c r="F22" s="2" t="s">
        <v>393</v>
      </c>
      <c r="G22" s="2">
        <v>1</v>
      </c>
      <c r="H22" s="2" t="s">
        <v>1652</v>
      </c>
      <c r="I22" s="2" t="s">
        <v>1642</v>
      </c>
      <c r="J22" s="13" t="s">
        <v>444</v>
      </c>
      <c r="K22" s="2" t="s">
        <v>1660</v>
      </c>
      <c r="L22" s="13" t="s">
        <v>1638</v>
      </c>
      <c r="M22" s="13" t="s">
        <v>1071</v>
      </c>
      <c r="N22" s="2" t="s">
        <v>2</v>
      </c>
      <c r="O22" s="10">
        <v>1</v>
      </c>
      <c r="P22" s="10"/>
      <c r="Q22" s="10"/>
      <c r="R22" s="20">
        <v>56</v>
      </c>
      <c r="S22" s="20">
        <v>8</v>
      </c>
      <c r="T22" s="20">
        <v>0</v>
      </c>
      <c r="U22" s="48">
        <v>56.4</v>
      </c>
      <c r="V22" s="48">
        <v>56.4</v>
      </c>
      <c r="X22" s="24">
        <v>4.7</v>
      </c>
      <c r="Y22">
        <v>56</v>
      </c>
      <c r="Z22">
        <v>8</v>
      </c>
      <c r="AA22">
        <v>0</v>
      </c>
      <c r="AB22" s="48">
        <v>56.4</v>
      </c>
      <c r="AC22">
        <v>4</v>
      </c>
      <c r="AD22">
        <v>14</v>
      </c>
      <c r="AE22">
        <v>0</v>
      </c>
      <c r="AF22" s="24">
        <v>4.7</v>
      </c>
      <c r="AG22">
        <v>4</v>
      </c>
      <c r="AH22">
        <v>14</v>
      </c>
      <c r="AI22">
        <v>0</v>
      </c>
      <c r="AJ22" s="6">
        <v>4.7</v>
      </c>
      <c r="AK22" s="24"/>
      <c r="BG22" s="48">
        <v>4.7</v>
      </c>
      <c r="BH22" s="39"/>
      <c r="BI22" s="39"/>
      <c r="BJ22" s="22"/>
      <c r="BK22" s="37"/>
      <c r="BL22" s="37"/>
      <c r="BM22" s="39"/>
      <c r="BN22" s="37">
        <f>BO22*O22</f>
        <v>56.400000000000006</v>
      </c>
      <c r="BO22" s="48">
        <v>56.400000000000006</v>
      </c>
      <c r="BZ22">
        <v>1366</v>
      </c>
      <c r="CA22" s="2" t="s">
        <v>1660</v>
      </c>
    </row>
    <row r="24" spans="1:79" ht="12.75">
      <c r="A24" s="14">
        <v>1366</v>
      </c>
      <c r="B24" s="13" t="s">
        <v>1168</v>
      </c>
      <c r="C24" s="13" t="s">
        <v>1355</v>
      </c>
      <c r="D24" s="13" t="s">
        <v>144</v>
      </c>
      <c r="E24" s="13" t="s">
        <v>158</v>
      </c>
      <c r="F24" s="2" t="s">
        <v>396</v>
      </c>
      <c r="G24" s="2">
        <v>2</v>
      </c>
      <c r="H24" s="2" t="s">
        <v>1652</v>
      </c>
      <c r="I24" s="2" t="s">
        <v>1648</v>
      </c>
      <c r="J24" s="13" t="s">
        <v>444</v>
      </c>
      <c r="K24" s="2" t="s">
        <v>1661</v>
      </c>
      <c r="L24" s="13" t="s">
        <v>1640</v>
      </c>
      <c r="M24" s="13" t="s">
        <v>1166</v>
      </c>
      <c r="N24" s="2" t="s">
        <v>1408</v>
      </c>
      <c r="O24" s="10">
        <v>2</v>
      </c>
      <c r="P24" s="10"/>
      <c r="Q24" s="10"/>
      <c r="R24" s="20">
        <v>76</v>
      </c>
      <c r="S24" s="20">
        <v>16</v>
      </c>
      <c r="T24" s="20">
        <v>0</v>
      </c>
      <c r="U24" s="48">
        <v>76.8</v>
      </c>
      <c r="V24" s="48">
        <v>38.4</v>
      </c>
      <c r="W24" s="24"/>
      <c r="X24" s="24">
        <v>3.2</v>
      </c>
      <c r="Y24">
        <v>38</v>
      </c>
      <c r="Z24">
        <v>8</v>
      </c>
      <c r="AA24">
        <v>0</v>
      </c>
      <c r="AB24" s="48">
        <v>38.4</v>
      </c>
      <c r="AF24" s="24">
        <v>6.4</v>
      </c>
      <c r="AG24">
        <v>3</v>
      </c>
      <c r="AH24">
        <v>4</v>
      </c>
      <c r="AI24">
        <v>0</v>
      </c>
      <c r="AJ24" s="6">
        <v>3.2</v>
      </c>
      <c r="AK24" s="24"/>
      <c r="AP24" s="37"/>
      <c r="AX24" s="6">
        <v>3.2</v>
      </c>
      <c r="BG24" s="48">
        <v>3.2</v>
      </c>
      <c r="BH24" s="39"/>
      <c r="BI24" s="39"/>
      <c r="BJ24" s="22"/>
      <c r="BK24" s="37"/>
      <c r="BL24" s="37"/>
      <c r="BM24" s="39"/>
      <c r="BN24" s="37">
        <f>BO24*O24</f>
        <v>76.8</v>
      </c>
      <c r="BO24" s="48">
        <v>38.4</v>
      </c>
      <c r="BZ24">
        <v>1366</v>
      </c>
      <c r="CA24" s="2" t="s">
        <v>1661</v>
      </c>
    </row>
    <row r="26" spans="1:79" ht="12.75">
      <c r="A26" s="14">
        <v>1367</v>
      </c>
      <c r="B26" s="13" t="s">
        <v>1081</v>
      </c>
      <c r="C26" s="13" t="s">
        <v>1355</v>
      </c>
      <c r="D26" s="13" t="s">
        <v>145</v>
      </c>
      <c r="E26" s="13" t="s">
        <v>152</v>
      </c>
      <c r="F26" s="2" t="s">
        <v>418</v>
      </c>
      <c r="G26" s="2">
        <v>3</v>
      </c>
      <c r="H26" s="2" t="s">
        <v>1652</v>
      </c>
      <c r="I26" s="2" t="s">
        <v>522</v>
      </c>
      <c r="J26" s="13" t="s">
        <v>444</v>
      </c>
      <c r="K26" s="2" t="s">
        <v>1655</v>
      </c>
      <c r="L26" s="13" t="s">
        <v>1640</v>
      </c>
      <c r="M26" s="13" t="s">
        <v>2</v>
      </c>
      <c r="N26" s="2" t="s">
        <v>670</v>
      </c>
      <c r="O26" s="10">
        <v>1</v>
      </c>
      <c r="P26" s="10"/>
      <c r="Q26" s="10"/>
      <c r="R26" s="20">
        <v>66</v>
      </c>
      <c r="S26" s="20">
        <v>0</v>
      </c>
      <c r="T26" s="20">
        <v>0</v>
      </c>
      <c r="U26" s="48">
        <v>66</v>
      </c>
      <c r="V26" s="48">
        <v>66</v>
      </c>
      <c r="W26" s="24"/>
      <c r="X26" s="24">
        <v>5.5</v>
      </c>
      <c r="Y26">
        <v>66</v>
      </c>
      <c r="Z26">
        <v>0</v>
      </c>
      <c r="AA26">
        <v>0</v>
      </c>
      <c r="AB26" s="48">
        <v>66</v>
      </c>
      <c r="AC26">
        <v>5</v>
      </c>
      <c r="AD26">
        <v>10</v>
      </c>
      <c r="AE26">
        <v>0</v>
      </c>
      <c r="AF26" s="24">
        <v>5.5</v>
      </c>
      <c r="AG26">
        <v>5</v>
      </c>
      <c r="AH26">
        <v>10</v>
      </c>
      <c r="AI26">
        <v>0</v>
      </c>
      <c r="AJ26" s="6">
        <v>5.5</v>
      </c>
      <c r="AK26" s="24"/>
      <c r="BA26" s="7"/>
      <c r="BG26" s="48">
        <v>5.5</v>
      </c>
      <c r="BH26" s="39"/>
      <c r="BI26" s="39"/>
      <c r="BJ26" s="22"/>
      <c r="BK26" s="37"/>
      <c r="BL26" s="37"/>
      <c r="BM26" s="39"/>
      <c r="BN26" s="48">
        <v>66</v>
      </c>
      <c r="BO26" s="48">
        <v>66</v>
      </c>
      <c r="BZ26">
        <v>1367</v>
      </c>
      <c r="CA26" s="2" t="s">
        <v>1655</v>
      </c>
    </row>
    <row r="27" spans="1:79" ht="12.75">
      <c r="A27" s="14">
        <v>1367</v>
      </c>
      <c r="B27" s="13" t="s">
        <v>1081</v>
      </c>
      <c r="C27" s="13" t="s">
        <v>1355</v>
      </c>
      <c r="D27" s="13" t="s">
        <v>145</v>
      </c>
      <c r="E27" s="13" t="s">
        <v>152</v>
      </c>
      <c r="F27" s="2" t="s">
        <v>420</v>
      </c>
      <c r="G27" s="2">
        <v>3</v>
      </c>
      <c r="H27" s="2" t="s">
        <v>1652</v>
      </c>
      <c r="I27" s="2" t="s">
        <v>522</v>
      </c>
      <c r="J27" s="13" t="s">
        <v>444</v>
      </c>
      <c r="K27" s="2" t="s">
        <v>1655</v>
      </c>
      <c r="L27" s="13" t="s">
        <v>1640</v>
      </c>
      <c r="M27" s="13" t="s">
        <v>2</v>
      </c>
      <c r="N27" s="2" t="s">
        <v>710</v>
      </c>
      <c r="O27" s="10">
        <v>1</v>
      </c>
      <c r="P27" s="10"/>
      <c r="Q27" s="10"/>
      <c r="R27" s="20">
        <v>57</v>
      </c>
      <c r="S27" s="20">
        <v>12</v>
      </c>
      <c r="T27" s="20">
        <v>0</v>
      </c>
      <c r="U27" s="48">
        <v>57.6</v>
      </c>
      <c r="V27" s="48">
        <v>57.6</v>
      </c>
      <c r="W27" s="24"/>
      <c r="X27" s="24">
        <v>4.8</v>
      </c>
      <c r="Y27">
        <v>57</v>
      </c>
      <c r="Z27">
        <v>12</v>
      </c>
      <c r="AA27">
        <v>0</v>
      </c>
      <c r="AB27" s="48">
        <v>57.6</v>
      </c>
      <c r="AC27">
        <v>3</v>
      </c>
      <c r="AD27">
        <v>16</v>
      </c>
      <c r="AE27">
        <v>0</v>
      </c>
      <c r="AF27" s="24">
        <v>4.8</v>
      </c>
      <c r="AG27">
        <v>3</v>
      </c>
      <c r="AH27">
        <v>16</v>
      </c>
      <c r="AI27">
        <v>0</v>
      </c>
      <c r="AJ27" s="6">
        <v>4.8</v>
      </c>
      <c r="AK27" s="24"/>
      <c r="AT27" s="6">
        <v>4.8</v>
      </c>
      <c r="BA27" s="7"/>
      <c r="BG27" s="48">
        <v>4.8</v>
      </c>
      <c r="BH27" s="39"/>
      <c r="BI27" s="39"/>
      <c r="BJ27" s="22"/>
      <c r="BK27" s="37"/>
      <c r="BL27" s="37"/>
      <c r="BM27" s="39"/>
      <c r="BN27" s="48">
        <v>57.599999999999994</v>
      </c>
      <c r="BO27" s="48">
        <v>57.599999999999994</v>
      </c>
      <c r="BZ27">
        <v>1367</v>
      </c>
      <c r="CA27" s="2" t="s">
        <v>1655</v>
      </c>
    </row>
    <row r="29" spans="1:79" ht="12.75">
      <c r="A29" s="14">
        <v>1367</v>
      </c>
      <c r="B29" s="13" t="s">
        <v>1168</v>
      </c>
      <c r="C29" s="13" t="s">
        <v>1355</v>
      </c>
      <c r="D29" s="13" t="s">
        <v>145</v>
      </c>
      <c r="E29" s="13" t="s">
        <v>156</v>
      </c>
      <c r="F29" s="2" t="s">
        <v>9</v>
      </c>
      <c r="G29" s="2">
        <v>1</v>
      </c>
      <c r="H29" s="2" t="s">
        <v>1652</v>
      </c>
      <c r="I29" s="2" t="s">
        <v>1647</v>
      </c>
      <c r="J29" s="13" t="s">
        <v>444</v>
      </c>
      <c r="K29" s="2" t="s">
        <v>1653</v>
      </c>
      <c r="L29" s="13" t="s">
        <v>1640</v>
      </c>
      <c r="M29" s="13" t="s">
        <v>470</v>
      </c>
      <c r="N29" s="2" t="s">
        <v>1593</v>
      </c>
      <c r="O29" s="10">
        <v>4</v>
      </c>
      <c r="P29" s="10"/>
      <c r="Q29" s="10"/>
      <c r="R29" s="20">
        <v>264</v>
      </c>
      <c r="S29" s="20">
        <v>0</v>
      </c>
      <c r="T29" s="20">
        <v>0</v>
      </c>
      <c r="U29" s="48">
        <v>264</v>
      </c>
      <c r="V29" s="48">
        <v>66</v>
      </c>
      <c r="W29" s="24"/>
      <c r="X29" s="24">
        <v>5.5</v>
      </c>
      <c r="AB29" s="48"/>
      <c r="AF29" s="24">
        <v>22</v>
      </c>
      <c r="AG29">
        <v>5</v>
      </c>
      <c r="AH29">
        <v>10</v>
      </c>
      <c r="AI29">
        <v>0</v>
      </c>
      <c r="AJ29" s="6">
        <v>5.5</v>
      </c>
      <c r="AK29" s="24"/>
      <c r="BA29" s="6">
        <v>5.5</v>
      </c>
      <c r="BG29" s="48">
        <v>5.5</v>
      </c>
      <c r="BH29" s="39"/>
      <c r="BI29" s="39"/>
      <c r="BJ29" s="22"/>
      <c r="BK29" s="37"/>
      <c r="BL29" s="37"/>
      <c r="BM29" s="39"/>
      <c r="BN29" s="48">
        <v>264</v>
      </c>
      <c r="BO29" s="48">
        <v>66</v>
      </c>
      <c r="BZ29">
        <v>1367</v>
      </c>
      <c r="CA29" s="2" t="s">
        <v>1653</v>
      </c>
    </row>
    <row r="30" spans="1:79" ht="12.75">
      <c r="A30" s="14">
        <v>1367</v>
      </c>
      <c r="B30" s="13" t="s">
        <v>1168</v>
      </c>
      <c r="C30" s="13" t="s">
        <v>1355</v>
      </c>
      <c r="D30" s="13" t="s">
        <v>145</v>
      </c>
      <c r="E30" s="13" t="s">
        <v>156</v>
      </c>
      <c r="F30" s="2" t="s">
        <v>38</v>
      </c>
      <c r="G30" s="2">
        <v>1</v>
      </c>
      <c r="H30" s="2" t="s">
        <v>1652</v>
      </c>
      <c r="I30" s="2" t="s">
        <v>522</v>
      </c>
      <c r="J30" s="13" t="s">
        <v>444</v>
      </c>
      <c r="K30" s="2" t="s">
        <v>1655</v>
      </c>
      <c r="L30" s="13" t="s">
        <v>1640</v>
      </c>
      <c r="M30" s="13" t="s">
        <v>2</v>
      </c>
      <c r="N30" s="2" t="s">
        <v>676</v>
      </c>
      <c r="O30" s="10">
        <v>1</v>
      </c>
      <c r="P30" s="10"/>
      <c r="Q30" s="10"/>
      <c r="R30" s="20">
        <v>66</v>
      </c>
      <c r="S30" s="20">
        <v>0</v>
      </c>
      <c r="T30" s="20">
        <v>0</v>
      </c>
      <c r="U30" s="48">
        <v>66</v>
      </c>
      <c r="V30" s="48">
        <v>66</v>
      </c>
      <c r="W30" s="24"/>
      <c r="X30" s="24">
        <v>5.5</v>
      </c>
      <c r="Y30">
        <v>66</v>
      </c>
      <c r="Z30">
        <v>0</v>
      </c>
      <c r="AA30">
        <v>0</v>
      </c>
      <c r="AB30" s="48">
        <v>66</v>
      </c>
      <c r="AC30">
        <v>5</v>
      </c>
      <c r="AD30">
        <v>10</v>
      </c>
      <c r="AE30">
        <v>0</v>
      </c>
      <c r="AF30" s="24">
        <v>5.5</v>
      </c>
      <c r="AG30">
        <v>5</v>
      </c>
      <c r="AH30">
        <v>10</v>
      </c>
      <c r="AI30">
        <v>0</v>
      </c>
      <c r="AJ30" s="6">
        <v>5.5</v>
      </c>
      <c r="AK30" s="24"/>
      <c r="AT30" s="6">
        <v>5.5</v>
      </c>
      <c r="BA30" s="7"/>
      <c r="BG30" s="48">
        <v>5.5</v>
      </c>
      <c r="BH30" s="39"/>
      <c r="BI30" s="39"/>
      <c r="BJ30" s="22"/>
      <c r="BK30" s="37"/>
      <c r="BL30" s="37"/>
      <c r="BM30" s="39"/>
      <c r="BN30" s="48">
        <v>66</v>
      </c>
      <c r="BO30" s="48">
        <v>66</v>
      </c>
      <c r="BZ30">
        <v>1367</v>
      </c>
      <c r="CA30" s="2" t="s">
        <v>1655</v>
      </c>
    </row>
    <row r="32" spans="1:79" ht="12.75">
      <c r="A32" s="14">
        <v>1368</v>
      </c>
      <c r="B32" s="13" t="s">
        <v>1081</v>
      </c>
      <c r="C32" s="13" t="s">
        <v>1355</v>
      </c>
      <c r="D32" s="13" t="s">
        <v>146</v>
      </c>
      <c r="E32" s="13" t="s">
        <v>149</v>
      </c>
      <c r="F32" s="2" t="s">
        <v>74</v>
      </c>
      <c r="G32" s="2">
        <v>3</v>
      </c>
      <c r="H32" s="2" t="s">
        <v>1652</v>
      </c>
      <c r="I32" s="2" t="s">
        <v>521</v>
      </c>
      <c r="J32" s="13" t="s">
        <v>444</v>
      </c>
      <c r="K32" s="2" t="s">
        <v>1664</v>
      </c>
      <c r="L32" s="13" t="s">
        <v>1372</v>
      </c>
      <c r="M32" s="13" t="s">
        <v>1285</v>
      </c>
      <c r="N32" s="2" t="s">
        <v>670</v>
      </c>
      <c r="O32" s="10">
        <v>1</v>
      </c>
      <c r="P32" s="10"/>
      <c r="Q32" s="10"/>
      <c r="R32" s="20">
        <v>78</v>
      </c>
      <c r="S32" s="20">
        <v>0</v>
      </c>
      <c r="T32" s="20">
        <v>0</v>
      </c>
      <c r="U32" s="48">
        <v>78</v>
      </c>
      <c r="V32" s="48">
        <v>78</v>
      </c>
      <c r="W32" s="24"/>
      <c r="X32" s="24">
        <v>6.5</v>
      </c>
      <c r="Y32">
        <v>78</v>
      </c>
      <c r="Z32">
        <v>0</v>
      </c>
      <c r="AA32">
        <v>0</v>
      </c>
      <c r="AB32" s="48">
        <v>78</v>
      </c>
      <c r="AC32">
        <v>6</v>
      </c>
      <c r="AD32">
        <v>10</v>
      </c>
      <c r="AE32">
        <v>0</v>
      </c>
      <c r="AF32" s="24">
        <v>6.5</v>
      </c>
      <c r="AG32">
        <v>6</v>
      </c>
      <c r="AH32">
        <v>10</v>
      </c>
      <c r="AI32">
        <v>0</v>
      </c>
      <c r="AJ32" s="6">
        <v>6.5</v>
      </c>
      <c r="AP32" s="37"/>
      <c r="AQ32" s="6">
        <v>6.5</v>
      </c>
      <c r="BA32" s="7"/>
      <c r="BG32" s="48">
        <v>6.5</v>
      </c>
      <c r="BH32" s="39"/>
      <c r="BI32" s="39"/>
      <c r="BJ32" s="22"/>
      <c r="BK32" s="37"/>
      <c r="BL32" s="37"/>
      <c r="BM32" s="39"/>
      <c r="BN32" s="48">
        <v>78</v>
      </c>
      <c r="BO32" s="48">
        <v>78</v>
      </c>
      <c r="BZ32">
        <v>1368</v>
      </c>
      <c r="CA32" s="2" t="s">
        <v>1664</v>
      </c>
    </row>
    <row r="34" spans="1:79" ht="12.75">
      <c r="A34" s="14">
        <v>1368</v>
      </c>
      <c r="B34" s="13" t="s">
        <v>1168</v>
      </c>
      <c r="C34" s="13" t="s">
        <v>1355</v>
      </c>
      <c r="D34" s="13" t="s">
        <v>146</v>
      </c>
      <c r="E34" s="13" t="s">
        <v>154</v>
      </c>
      <c r="F34" s="2" t="s">
        <v>95</v>
      </c>
      <c r="G34" s="2">
        <v>1</v>
      </c>
      <c r="H34" s="2" t="s">
        <v>1652</v>
      </c>
      <c r="I34" s="2" t="s">
        <v>520</v>
      </c>
      <c r="J34" s="13" t="s">
        <v>444</v>
      </c>
      <c r="K34" s="2" t="s">
        <v>1659</v>
      </c>
      <c r="L34" s="13" t="s">
        <v>1638</v>
      </c>
      <c r="M34" s="13" t="s">
        <v>1071</v>
      </c>
      <c r="N34" s="2" t="s">
        <v>682</v>
      </c>
      <c r="O34" s="10">
        <v>1</v>
      </c>
      <c r="P34" s="10"/>
      <c r="Q34" s="10"/>
      <c r="R34" s="20">
        <v>66</v>
      </c>
      <c r="S34" s="20">
        <v>0</v>
      </c>
      <c r="T34" s="20">
        <v>0</v>
      </c>
      <c r="U34" s="48">
        <v>66</v>
      </c>
      <c r="V34" s="48">
        <v>66</v>
      </c>
      <c r="X34" s="24">
        <v>5.5</v>
      </c>
      <c r="Y34">
        <v>66</v>
      </c>
      <c r="Z34">
        <v>0</v>
      </c>
      <c r="AA34">
        <v>0</v>
      </c>
      <c r="AB34" s="48">
        <v>66</v>
      </c>
      <c r="AC34">
        <v>5</v>
      </c>
      <c r="AD34">
        <v>10</v>
      </c>
      <c r="AE34">
        <v>0</v>
      </c>
      <c r="AF34" s="24">
        <v>5.5</v>
      </c>
      <c r="AG34">
        <v>5</v>
      </c>
      <c r="AH34">
        <v>10</v>
      </c>
      <c r="AI34">
        <v>0</v>
      </c>
      <c r="AJ34" s="6">
        <v>5.5</v>
      </c>
      <c r="AK34" s="24"/>
      <c r="AT34" s="6">
        <v>5.5</v>
      </c>
      <c r="BA34" s="7"/>
      <c r="BG34" s="48">
        <v>5.5</v>
      </c>
      <c r="BH34" s="39"/>
      <c r="BI34" s="39"/>
      <c r="BJ34" s="22"/>
      <c r="BK34" s="37"/>
      <c r="BL34" s="37"/>
      <c r="BM34" s="39"/>
      <c r="BN34" s="48">
        <v>66</v>
      </c>
      <c r="BO34" s="48">
        <v>66</v>
      </c>
      <c r="BZ34">
        <v>1368</v>
      </c>
      <c r="CA34" s="2" t="s">
        <v>1659</v>
      </c>
    </row>
    <row r="36" spans="1:79" ht="12.75">
      <c r="A36" s="14">
        <v>1369</v>
      </c>
      <c r="B36" s="13" t="s">
        <v>1081</v>
      </c>
      <c r="C36" s="13" t="s">
        <v>1355</v>
      </c>
      <c r="D36" s="13" t="s">
        <v>147</v>
      </c>
      <c r="E36" s="13" t="s">
        <v>157</v>
      </c>
      <c r="F36" s="2" t="s">
        <v>133</v>
      </c>
      <c r="G36" s="2">
        <v>1</v>
      </c>
      <c r="H36" s="2" t="s">
        <v>1652</v>
      </c>
      <c r="I36" s="2" t="s">
        <v>1651</v>
      </c>
      <c r="J36" s="13" t="s">
        <v>444</v>
      </c>
      <c r="K36" s="2" t="s">
        <v>1654</v>
      </c>
      <c r="L36" s="13" t="s">
        <v>1640</v>
      </c>
      <c r="M36" s="13" t="s">
        <v>470</v>
      </c>
      <c r="N36" s="2" t="s">
        <v>1593</v>
      </c>
      <c r="O36" s="10">
        <v>3</v>
      </c>
      <c r="P36" s="10"/>
      <c r="Q36" s="10"/>
      <c r="R36" s="20">
        <v>176</v>
      </c>
      <c r="S36" s="20">
        <v>8</v>
      </c>
      <c r="T36" s="20">
        <v>0</v>
      </c>
      <c r="U36" s="48">
        <v>176.4</v>
      </c>
      <c r="V36" s="48">
        <v>58.8</v>
      </c>
      <c r="X36" s="24">
        <v>4.9</v>
      </c>
      <c r="AB36" s="48"/>
      <c r="AF36" s="24">
        <v>14.7</v>
      </c>
      <c r="AG36">
        <v>4</v>
      </c>
      <c r="AH36">
        <v>18</v>
      </c>
      <c r="AI36">
        <v>0</v>
      </c>
      <c r="AJ36" s="6">
        <v>4.9</v>
      </c>
      <c r="AK36" s="24"/>
      <c r="AP36" s="37"/>
      <c r="BA36" s="7"/>
      <c r="BG36" s="48">
        <v>4.9</v>
      </c>
      <c r="BH36" s="39"/>
      <c r="BI36" s="39"/>
      <c r="BJ36" s="22"/>
      <c r="BK36" s="37"/>
      <c r="BL36" s="37"/>
      <c r="BM36" s="39"/>
      <c r="BN36" s="48">
        <v>176.4</v>
      </c>
      <c r="BO36" s="48">
        <v>58.8</v>
      </c>
      <c r="BZ36">
        <v>1369</v>
      </c>
      <c r="CA36" s="2" t="s">
        <v>1654</v>
      </c>
    </row>
    <row r="38" spans="1:79" ht="12.75">
      <c r="A38" s="14">
        <v>1369</v>
      </c>
      <c r="B38" s="13" t="s">
        <v>1081</v>
      </c>
      <c r="C38" s="13" t="s">
        <v>1355</v>
      </c>
      <c r="D38" s="13" t="s">
        <v>147</v>
      </c>
      <c r="E38" s="13" t="s">
        <v>157</v>
      </c>
      <c r="F38" s="2" t="s">
        <v>122</v>
      </c>
      <c r="G38" s="2">
        <v>3</v>
      </c>
      <c r="H38" s="2" t="s">
        <v>1652</v>
      </c>
      <c r="I38" s="2" t="s">
        <v>522</v>
      </c>
      <c r="J38" s="13" t="s">
        <v>444</v>
      </c>
      <c r="K38" s="2" t="s">
        <v>1655</v>
      </c>
      <c r="L38" s="13" t="s">
        <v>1640</v>
      </c>
      <c r="M38" s="13" t="s">
        <v>2</v>
      </c>
      <c r="N38" s="2" t="s">
        <v>1493</v>
      </c>
      <c r="O38" s="10">
        <v>1</v>
      </c>
      <c r="P38" s="10"/>
      <c r="Q38" s="10"/>
      <c r="R38" s="20">
        <v>69</v>
      </c>
      <c r="S38" s="20">
        <v>12</v>
      </c>
      <c r="T38" s="20">
        <v>0</v>
      </c>
      <c r="U38" s="48">
        <v>69.6</v>
      </c>
      <c r="V38" s="48">
        <v>69.6</v>
      </c>
      <c r="X38" s="24">
        <v>5.8</v>
      </c>
      <c r="Y38">
        <v>69</v>
      </c>
      <c r="Z38">
        <v>12</v>
      </c>
      <c r="AA38">
        <v>0</v>
      </c>
      <c r="AB38" s="48">
        <v>69.6</v>
      </c>
      <c r="AC38">
        <v>5</v>
      </c>
      <c r="AD38">
        <v>16</v>
      </c>
      <c r="AE38">
        <v>0</v>
      </c>
      <c r="AF38" s="24">
        <v>5.8</v>
      </c>
      <c r="AG38">
        <v>5</v>
      </c>
      <c r="AH38">
        <v>16</v>
      </c>
      <c r="AI38">
        <v>0</v>
      </c>
      <c r="AJ38" s="6">
        <v>5.8</v>
      </c>
      <c r="AK38" s="24"/>
      <c r="AT38" s="6"/>
      <c r="BA38" s="7"/>
      <c r="BG38" s="48">
        <v>5.8</v>
      </c>
      <c r="BH38" s="39"/>
      <c r="BI38" s="39"/>
      <c r="BJ38" s="22"/>
      <c r="BK38" s="37"/>
      <c r="BL38" s="37"/>
      <c r="BM38" s="39"/>
      <c r="BN38" s="48">
        <v>69.6</v>
      </c>
      <c r="BO38" s="48">
        <v>69.6</v>
      </c>
      <c r="BZ38">
        <v>1369</v>
      </c>
      <c r="CA38" s="2" t="s">
        <v>1655</v>
      </c>
    </row>
    <row r="39" spans="1:79" ht="12.75">
      <c r="A39" s="14">
        <v>1369</v>
      </c>
      <c r="B39" s="13" t="s">
        <v>1081</v>
      </c>
      <c r="C39" s="13" t="s">
        <v>1355</v>
      </c>
      <c r="D39" s="13" t="s">
        <v>147</v>
      </c>
      <c r="E39" s="13" t="s">
        <v>157</v>
      </c>
      <c r="F39" s="2" t="s">
        <v>123</v>
      </c>
      <c r="G39" s="2">
        <v>3</v>
      </c>
      <c r="H39" s="2" t="s">
        <v>1652</v>
      </c>
      <c r="I39" s="2" t="s">
        <v>518</v>
      </c>
      <c r="J39" s="13" t="s">
        <v>444</v>
      </c>
      <c r="K39" s="2" t="s">
        <v>1653</v>
      </c>
      <c r="L39" s="13" t="s">
        <v>1640</v>
      </c>
      <c r="M39" s="13" t="s">
        <v>470</v>
      </c>
      <c r="N39" s="2" t="s">
        <v>711</v>
      </c>
      <c r="O39" s="10">
        <v>1</v>
      </c>
      <c r="P39" s="10"/>
      <c r="Q39" s="10"/>
      <c r="R39" s="20">
        <v>76</v>
      </c>
      <c r="S39" s="20">
        <v>16</v>
      </c>
      <c r="T39" s="20">
        <v>0</v>
      </c>
      <c r="U39" s="48">
        <v>76.8</v>
      </c>
      <c r="V39" s="48">
        <v>76.8</v>
      </c>
      <c r="X39" s="24">
        <v>6.4</v>
      </c>
      <c r="Y39">
        <v>76</v>
      </c>
      <c r="Z39">
        <v>16</v>
      </c>
      <c r="AA39">
        <v>0</v>
      </c>
      <c r="AB39" s="48">
        <v>76.8</v>
      </c>
      <c r="AC39">
        <v>6</v>
      </c>
      <c r="AD39">
        <v>8</v>
      </c>
      <c r="AE39">
        <v>0</v>
      </c>
      <c r="AF39" s="24">
        <v>6.4</v>
      </c>
      <c r="AG39">
        <v>6</v>
      </c>
      <c r="AH39">
        <v>8</v>
      </c>
      <c r="AI39">
        <v>0</v>
      </c>
      <c r="AJ39" s="6">
        <v>6.4</v>
      </c>
      <c r="AK39" s="24"/>
      <c r="AT39" s="6">
        <v>6.4</v>
      </c>
      <c r="BA39" s="7"/>
      <c r="BG39" s="48">
        <v>6.4</v>
      </c>
      <c r="BH39" s="39"/>
      <c r="BI39" s="39"/>
      <c r="BJ39" s="22"/>
      <c r="BK39" s="37"/>
      <c r="BL39" s="37"/>
      <c r="BM39" s="39"/>
      <c r="BN39" s="48">
        <v>76.8</v>
      </c>
      <c r="BO39" s="48">
        <v>76.8</v>
      </c>
      <c r="BZ39">
        <v>1369</v>
      </c>
      <c r="CA39" s="2" t="s">
        <v>1653</v>
      </c>
    </row>
    <row r="41" spans="1:79" ht="12.75">
      <c r="A41" s="14">
        <v>1369</v>
      </c>
      <c r="B41" s="13" t="s">
        <v>1081</v>
      </c>
      <c r="C41" s="13" t="s">
        <v>1355</v>
      </c>
      <c r="D41" s="13" t="s">
        <v>147</v>
      </c>
      <c r="E41" s="13" t="s">
        <v>157</v>
      </c>
      <c r="F41" s="2" t="s">
        <v>130</v>
      </c>
      <c r="G41" s="2">
        <v>4</v>
      </c>
      <c r="H41" s="2" t="s">
        <v>1652</v>
      </c>
      <c r="I41" s="2" t="s">
        <v>798</v>
      </c>
      <c r="J41" s="13" t="s">
        <v>444</v>
      </c>
      <c r="K41" s="2" t="s">
        <v>1658</v>
      </c>
      <c r="L41" s="13" t="s">
        <v>1640</v>
      </c>
      <c r="M41" s="13" t="s">
        <v>470</v>
      </c>
      <c r="N41" s="2" t="s">
        <v>2</v>
      </c>
      <c r="O41" s="10"/>
      <c r="P41" s="10">
        <v>3</v>
      </c>
      <c r="Q41" s="10"/>
      <c r="R41" s="20">
        <v>5</v>
      </c>
      <c r="S41" s="20">
        <v>2</v>
      </c>
      <c r="T41" s="20">
        <v>0</v>
      </c>
      <c r="U41" s="48">
        <v>5.1</v>
      </c>
      <c r="V41" s="48"/>
      <c r="W41" s="24">
        <v>34</v>
      </c>
      <c r="AB41" s="48"/>
      <c r="AF41" s="24"/>
      <c r="AK41" s="24">
        <v>2.8333333333333335</v>
      </c>
      <c r="BA41" s="7"/>
      <c r="BG41" s="48"/>
      <c r="BH41" s="39"/>
      <c r="BI41" s="39"/>
      <c r="BJ41" s="22"/>
      <c r="BK41" s="37"/>
      <c r="BL41" s="37"/>
      <c r="BM41" s="39"/>
      <c r="BN41" s="48"/>
      <c r="BO41" s="48"/>
      <c r="BZ41">
        <v>1369</v>
      </c>
      <c r="CA41" s="2" t="s">
        <v>1658</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8.xml><?xml version="1.0" encoding="utf-8"?>
<worksheet xmlns="http://schemas.openxmlformats.org/spreadsheetml/2006/main" xmlns:r="http://schemas.openxmlformats.org/officeDocument/2006/relationships">
  <sheetPr>
    <tabColor indexed="18"/>
  </sheetPr>
  <dimension ref="A1:CF36"/>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16.42187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37.140625" style="0" customWidth="1"/>
    <col min="10" max="10" width="7.57421875" style="0" customWidth="1"/>
    <col min="11" max="11" width="27.28125" style="0" customWidth="1"/>
    <col min="12" max="12" width="6.57421875" style="0" customWidth="1"/>
    <col min="13" max="13" width="7.57421875" style="0" customWidth="1"/>
    <col min="14" max="14" width="29.14062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2" width="14.28125" style="0" customWidth="1"/>
    <col min="43" max="44" width="11.8515625" style="0" customWidth="1"/>
    <col min="45" max="45" width="12.57421875" style="0" customWidth="1"/>
    <col min="46" max="48" width="8.8515625" style="0" customWidth="1"/>
    <col min="49" max="49" width="12.57421875" style="0" customWidth="1"/>
    <col min="50" max="50" width="10.7109375" style="0" customWidth="1"/>
    <col min="51" max="51" width="8.8515625" style="0" customWidth="1"/>
    <col min="52" max="52" width="13.421875" style="0" customWidth="1"/>
    <col min="53" max="53" width="8.8515625" style="0" customWidth="1"/>
    <col min="54" max="54" width="9.28125" style="0" customWidth="1"/>
    <col min="55" max="55" width="8.421875" style="0" customWidth="1"/>
    <col min="56" max="56" width="9.8515625" style="0" customWidth="1"/>
    <col min="57" max="57" width="10.00390625" style="0" customWidth="1"/>
    <col min="58" max="58" width="9.8515625" style="0" customWidth="1"/>
    <col min="59" max="59" width="10.8515625" style="0" customWidth="1"/>
    <col min="60" max="60" width="7.8515625" style="0" customWidth="1"/>
    <col min="61" max="61" width="9.8515625" style="0" customWidth="1"/>
    <col min="62" max="62" width="13.8515625" style="0" customWidth="1"/>
    <col min="63" max="65" width="19.00390625" style="0" customWidth="1"/>
    <col min="66" max="66" width="9.28125" style="0" customWidth="1"/>
    <col min="67" max="67" width="9.8515625" style="0" customWidth="1"/>
    <col min="68" max="69" width="11.421875" style="0" customWidth="1"/>
    <col min="70" max="70" width="12.8515625" style="0" customWidth="1"/>
    <col min="71" max="71" width="13.7109375" style="0" customWidth="1"/>
    <col min="72" max="72" width="15.28125" style="0" customWidth="1"/>
    <col min="73" max="73" width="14.00390625" style="0" customWidth="1"/>
    <col min="74" max="74" width="19.7109375" style="0" customWidth="1"/>
    <col min="75" max="75" width="9.8515625" style="0" customWidth="1"/>
    <col min="76" max="76" width="13.140625" style="0" customWidth="1"/>
    <col min="77" max="77" width="13.00390625" style="0" customWidth="1"/>
    <col min="78" max="78" width="5.7109375" style="0" customWidth="1"/>
    <col min="79" max="79" width="27.28125" style="0" customWidth="1"/>
    <col min="80" max="80" width="211.28125" style="0" customWidth="1"/>
    <col min="81" max="81" width="13.4218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1511</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436</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8" spans="1:77" ht="12.75">
      <c r="A8" s="13"/>
      <c r="B8" s="13"/>
      <c r="C8" s="13"/>
      <c r="D8" s="13"/>
      <c r="E8" s="17"/>
      <c r="F8" s="20"/>
      <c r="G8" s="17"/>
      <c r="H8" s="2"/>
      <c r="I8" s="2"/>
      <c r="J8" s="13"/>
      <c r="K8" s="17"/>
      <c r="L8" s="15"/>
      <c r="M8" s="15"/>
      <c r="N8" s="2"/>
      <c r="O8" s="10"/>
      <c r="P8" s="10"/>
      <c r="Q8" s="10"/>
      <c r="R8" s="27"/>
      <c r="S8" s="20"/>
      <c r="T8" s="20"/>
      <c r="U8" s="24"/>
      <c r="V8" s="24"/>
      <c r="W8" s="24"/>
      <c r="X8" s="24"/>
      <c r="AJ8" s="6"/>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16"/>
      <c r="BK8" s="16"/>
      <c r="BL8" s="16"/>
      <c r="BM8" s="16"/>
      <c r="BN8" s="37"/>
      <c r="BP8" s="37"/>
      <c r="BQ8" s="37"/>
      <c r="BR8" s="37"/>
      <c r="BS8" s="37"/>
      <c r="BT8" s="37"/>
      <c r="BU8" s="35"/>
      <c r="BV8" s="35"/>
      <c r="BW8" s="16"/>
      <c r="BX8" s="35"/>
      <c r="BY8" s="35"/>
    </row>
    <row r="9" spans="1:79" ht="12.75">
      <c r="A9" s="14">
        <v>1360</v>
      </c>
      <c r="B9" s="13" t="s">
        <v>1081</v>
      </c>
      <c r="C9" s="13" t="s">
        <v>1355</v>
      </c>
      <c r="D9" s="13" t="s">
        <v>140</v>
      </c>
      <c r="E9" s="13" t="s">
        <v>163</v>
      </c>
      <c r="F9" s="2" t="s">
        <v>209</v>
      </c>
      <c r="G9" s="2">
        <v>1</v>
      </c>
      <c r="H9" t="s">
        <v>606</v>
      </c>
      <c r="I9" s="2" t="s">
        <v>550</v>
      </c>
      <c r="J9" s="13" t="s">
        <v>444</v>
      </c>
      <c r="K9" s="2" t="s">
        <v>983</v>
      </c>
      <c r="L9" s="13" t="s">
        <v>648</v>
      </c>
      <c r="M9" s="13" t="s">
        <v>871</v>
      </c>
      <c r="N9" s="2" t="s">
        <v>1528</v>
      </c>
      <c r="O9" s="10">
        <v>1</v>
      </c>
      <c r="P9" s="10"/>
      <c r="Q9" s="10"/>
      <c r="R9" s="20">
        <v>57</v>
      </c>
      <c r="S9" s="20">
        <v>0</v>
      </c>
      <c r="T9" s="20">
        <v>0</v>
      </c>
      <c r="U9" s="48">
        <v>57</v>
      </c>
      <c r="V9" s="48">
        <v>57</v>
      </c>
      <c r="X9" s="24">
        <v>4.75</v>
      </c>
      <c r="Y9">
        <v>57</v>
      </c>
      <c r="Z9">
        <v>0</v>
      </c>
      <c r="AA9">
        <v>0</v>
      </c>
      <c r="AB9" s="48">
        <v>57</v>
      </c>
      <c r="AJ9" s="6">
        <v>4.75</v>
      </c>
      <c r="AK9" s="38"/>
      <c r="AU9" s="6">
        <v>4.75</v>
      </c>
      <c r="BC9" s="37"/>
      <c r="BD9" s="37"/>
      <c r="BE9" s="37"/>
      <c r="BG9" s="48">
        <v>4.75</v>
      </c>
      <c r="BK9" s="37"/>
      <c r="BL9" s="37"/>
      <c r="BM9" s="39"/>
      <c r="BN9" s="37">
        <f>BO9*O9</f>
        <v>57</v>
      </c>
      <c r="BO9" s="48">
        <v>57</v>
      </c>
      <c r="BZ9">
        <v>1360</v>
      </c>
      <c r="CA9" s="2" t="s">
        <v>983</v>
      </c>
    </row>
    <row r="10" ht="12.75">
      <c r="BN10" s="37"/>
    </row>
    <row r="11" spans="1:79" ht="12.75">
      <c r="A11" s="14">
        <v>1360</v>
      </c>
      <c r="B11" s="13" t="s">
        <v>1081</v>
      </c>
      <c r="C11" s="13" t="s">
        <v>1355</v>
      </c>
      <c r="D11" s="13" t="s">
        <v>140</v>
      </c>
      <c r="E11" s="13" t="s">
        <v>163</v>
      </c>
      <c r="F11" s="2" t="s">
        <v>211</v>
      </c>
      <c r="G11" s="2">
        <v>2</v>
      </c>
      <c r="H11" s="2" t="s">
        <v>606</v>
      </c>
      <c r="I11" s="2" t="s">
        <v>447</v>
      </c>
      <c r="J11" s="13" t="s">
        <v>444</v>
      </c>
      <c r="K11" s="2" t="s">
        <v>607</v>
      </c>
      <c r="L11" s="13" t="s">
        <v>648</v>
      </c>
      <c r="M11" s="13" t="s">
        <v>2</v>
      </c>
      <c r="N11" s="2" t="s">
        <v>679</v>
      </c>
      <c r="O11" s="10">
        <v>0.5</v>
      </c>
      <c r="P11" s="10"/>
      <c r="Q11" s="10"/>
      <c r="R11" s="20">
        <v>28</v>
      </c>
      <c r="S11" s="20">
        <v>10</v>
      </c>
      <c r="T11" s="20">
        <v>0</v>
      </c>
      <c r="U11" s="48">
        <v>28.5</v>
      </c>
      <c r="V11" s="48">
        <v>57</v>
      </c>
      <c r="W11" s="24"/>
      <c r="X11" s="24">
        <v>4.75</v>
      </c>
      <c r="Y11">
        <v>57</v>
      </c>
      <c r="Z11">
        <v>0</v>
      </c>
      <c r="AA11">
        <v>0</v>
      </c>
      <c r="AB11" s="48">
        <v>57</v>
      </c>
      <c r="AJ11" s="6">
        <v>4.75</v>
      </c>
      <c r="AK11" s="38"/>
      <c r="AR11" s="7"/>
      <c r="AS11" s="16"/>
      <c r="AT11" s="6">
        <v>4.75</v>
      </c>
      <c r="BC11" s="37"/>
      <c r="BD11" s="37"/>
      <c r="BE11" s="37"/>
      <c r="BF11" s="37"/>
      <c r="BG11" s="48">
        <v>4.75</v>
      </c>
      <c r="BH11" s="39"/>
      <c r="BI11" s="39"/>
      <c r="BJ11" s="22"/>
      <c r="BK11" s="37"/>
      <c r="BL11" s="37"/>
      <c r="BM11" s="39"/>
      <c r="BN11" s="37">
        <f>BO11*O11</f>
        <v>28.5</v>
      </c>
      <c r="BO11" s="48">
        <v>57</v>
      </c>
      <c r="BZ11">
        <v>1360</v>
      </c>
      <c r="CA11" s="2" t="s">
        <v>607</v>
      </c>
    </row>
    <row r="12" ht="12.75">
      <c r="BN12" s="37"/>
    </row>
    <row r="13" spans="1:80" ht="12.75">
      <c r="A13" s="14">
        <v>1360</v>
      </c>
      <c r="B13" s="13" t="s">
        <v>1168</v>
      </c>
      <c r="C13" s="13" t="s">
        <v>1355</v>
      </c>
      <c r="D13" s="13" t="s">
        <v>140</v>
      </c>
      <c r="E13" s="13" t="s">
        <v>165</v>
      </c>
      <c r="F13" s="2" t="s">
        <v>216</v>
      </c>
      <c r="G13" s="2">
        <v>2</v>
      </c>
      <c r="H13" s="2" t="s">
        <v>606</v>
      </c>
      <c r="I13" s="2" t="s">
        <v>1323</v>
      </c>
      <c r="J13" s="13" t="s">
        <v>444</v>
      </c>
      <c r="K13" s="2" t="s">
        <v>612</v>
      </c>
      <c r="L13" s="13" t="s">
        <v>1371</v>
      </c>
      <c r="M13" s="13" t="s">
        <v>1284</v>
      </c>
      <c r="N13" s="2" t="s">
        <v>1036</v>
      </c>
      <c r="O13" s="10">
        <v>1</v>
      </c>
      <c r="P13" s="10"/>
      <c r="Q13" s="10"/>
      <c r="R13" s="20"/>
      <c r="S13" s="20"/>
      <c r="T13" s="20"/>
      <c r="U13" s="48">
        <v>114</v>
      </c>
      <c r="V13" s="48">
        <v>114</v>
      </c>
      <c r="W13" s="24"/>
      <c r="X13" s="24">
        <v>9.5</v>
      </c>
      <c r="Y13">
        <v>114</v>
      </c>
      <c r="Z13">
        <v>0</v>
      </c>
      <c r="AA13">
        <v>0</v>
      </c>
      <c r="AB13" s="48">
        <v>114</v>
      </c>
      <c r="AJ13" s="6">
        <v>9.5</v>
      </c>
      <c r="AQ13" s="6">
        <v>9.5</v>
      </c>
      <c r="BC13" s="37"/>
      <c r="BD13" s="37"/>
      <c r="BE13" s="37"/>
      <c r="BF13" s="37">
        <v>0</v>
      </c>
      <c r="BG13" s="48">
        <v>9.5</v>
      </c>
      <c r="BH13" s="39">
        <v>0</v>
      </c>
      <c r="BI13" s="39">
        <v>0</v>
      </c>
      <c r="BJ13" s="22">
        <v>0</v>
      </c>
      <c r="BK13" s="37"/>
      <c r="BL13" s="37">
        <v>0</v>
      </c>
      <c r="BM13" s="39">
        <v>0</v>
      </c>
      <c r="BN13" s="37">
        <f>BO13*O13</f>
        <v>114</v>
      </c>
      <c r="BO13" s="48">
        <v>114</v>
      </c>
      <c r="BZ13">
        <v>1360</v>
      </c>
      <c r="CA13" s="2" t="s">
        <v>612</v>
      </c>
      <c r="CB13" t="s">
        <v>16</v>
      </c>
    </row>
    <row r="14" spans="1:79" ht="12.75">
      <c r="A14" s="14">
        <v>1360</v>
      </c>
      <c r="B14" s="13" t="s">
        <v>1168</v>
      </c>
      <c r="C14" s="13" t="s">
        <v>1355</v>
      </c>
      <c r="D14" s="13" t="s">
        <v>140</v>
      </c>
      <c r="E14" s="13" t="s">
        <v>165</v>
      </c>
      <c r="F14" s="2" t="s">
        <v>217</v>
      </c>
      <c r="G14" s="2">
        <v>2</v>
      </c>
      <c r="H14" s="2" t="s">
        <v>606</v>
      </c>
      <c r="I14" s="2" t="s">
        <v>1211</v>
      </c>
      <c r="J14" s="13" t="s">
        <v>444</v>
      </c>
      <c r="K14" s="2" t="s">
        <v>610</v>
      </c>
      <c r="L14" s="13" t="s">
        <v>648</v>
      </c>
      <c r="M14" s="13" t="s">
        <v>1204</v>
      </c>
      <c r="N14" s="2" t="s">
        <v>1036</v>
      </c>
      <c r="O14" s="10">
        <v>1</v>
      </c>
      <c r="P14" s="10"/>
      <c r="Q14" s="10"/>
      <c r="R14" s="20"/>
      <c r="S14" s="20"/>
      <c r="T14" s="20"/>
      <c r="U14" s="48">
        <v>114</v>
      </c>
      <c r="V14" s="48">
        <v>114</v>
      </c>
      <c r="W14" s="24"/>
      <c r="X14" s="24">
        <v>9.5</v>
      </c>
      <c r="Y14">
        <v>114</v>
      </c>
      <c r="Z14">
        <v>0</v>
      </c>
      <c r="AA14">
        <v>0</v>
      </c>
      <c r="AB14" s="48">
        <v>114</v>
      </c>
      <c r="AJ14" s="6">
        <v>9.5</v>
      </c>
      <c r="BA14" s="7"/>
      <c r="BC14" s="37"/>
      <c r="BD14" s="37"/>
      <c r="BE14" s="37"/>
      <c r="BF14" s="37">
        <v>0</v>
      </c>
      <c r="BG14" s="48">
        <v>9.5</v>
      </c>
      <c r="BH14" s="39">
        <v>0</v>
      </c>
      <c r="BI14" s="39">
        <v>0</v>
      </c>
      <c r="BJ14" s="22">
        <v>0</v>
      </c>
      <c r="BK14" s="37"/>
      <c r="BL14" s="37">
        <v>0</v>
      </c>
      <c r="BM14" s="39">
        <v>0</v>
      </c>
      <c r="BN14" s="37">
        <f>BO14*O14</f>
        <v>114</v>
      </c>
      <c r="BO14" s="48">
        <v>114</v>
      </c>
      <c r="BZ14">
        <v>1360</v>
      </c>
      <c r="CA14" s="2" t="s">
        <v>610</v>
      </c>
    </row>
    <row r="16" spans="1:80" ht="12.75">
      <c r="A16" s="14">
        <v>1361</v>
      </c>
      <c r="B16" s="13" t="s">
        <v>57</v>
      </c>
      <c r="C16" s="13" t="s">
        <v>1355</v>
      </c>
      <c r="D16" s="13" t="s">
        <v>141</v>
      </c>
      <c r="E16" s="13" t="s">
        <v>164</v>
      </c>
      <c r="F16" s="2" t="s">
        <v>255</v>
      </c>
      <c r="G16" s="2">
        <v>1</v>
      </c>
      <c r="H16" s="2" t="s">
        <v>606</v>
      </c>
      <c r="I16" s="2" t="s">
        <v>552</v>
      </c>
      <c r="J16" s="13" t="s">
        <v>444</v>
      </c>
      <c r="K16" s="2" t="s">
        <v>607</v>
      </c>
      <c r="L16" s="13" t="s">
        <v>648</v>
      </c>
      <c r="M16" s="13" t="s">
        <v>2</v>
      </c>
      <c r="N16" s="2" t="s">
        <v>679</v>
      </c>
      <c r="O16" s="10">
        <v>1.5</v>
      </c>
      <c r="P16" s="10"/>
      <c r="Q16" s="10"/>
      <c r="R16" s="20">
        <v>116</v>
      </c>
      <c r="S16" s="20">
        <v>18</v>
      </c>
      <c r="T16" s="20">
        <v>0</v>
      </c>
      <c r="U16" s="48">
        <v>116.9</v>
      </c>
      <c r="V16" s="48">
        <v>77.93333333333334</v>
      </c>
      <c r="X16" s="24">
        <v>6.4944444444444445</v>
      </c>
      <c r="Y16">
        <v>77</v>
      </c>
      <c r="Z16">
        <v>18</v>
      </c>
      <c r="AA16">
        <v>8</v>
      </c>
      <c r="AB16" s="48">
        <v>77.93333333333334</v>
      </c>
      <c r="AJ16" s="6">
        <v>6.4944444444444445</v>
      </c>
      <c r="AK16" s="38"/>
      <c r="AT16" s="6">
        <v>6.4944444444444445</v>
      </c>
      <c r="BC16" s="37"/>
      <c r="BD16" s="37"/>
      <c r="BE16" s="37"/>
      <c r="BG16" s="48">
        <v>6.4944444444444445</v>
      </c>
      <c r="BJ16" s="22"/>
      <c r="BK16" s="37">
        <v>2.1254545454545455</v>
      </c>
      <c r="BL16" s="37">
        <v>0.17712121212121212</v>
      </c>
      <c r="BM16" s="39">
        <v>0.017857142857142856</v>
      </c>
      <c r="BN16" s="37">
        <f>BO16*O16</f>
        <v>119.02545454545454</v>
      </c>
      <c r="BO16" s="48">
        <v>79.35030303030302</v>
      </c>
      <c r="BP16" t="s">
        <v>1132</v>
      </c>
      <c r="BQ16">
        <v>55</v>
      </c>
      <c r="BR16" s="48">
        <v>0.17712121212121212</v>
      </c>
      <c r="BS16" s="48">
        <v>9.741666666666667</v>
      </c>
      <c r="BZ16">
        <v>1361</v>
      </c>
      <c r="CA16" s="2" t="s">
        <v>607</v>
      </c>
      <c r="CB16" t="s">
        <v>866</v>
      </c>
    </row>
    <row r="17" spans="1:66" ht="12.75">
      <c r="A17" s="16"/>
      <c r="AK17" s="16"/>
      <c r="BC17" s="16"/>
      <c r="BD17" s="16"/>
      <c r="BE17" s="16"/>
      <c r="BK17" s="16"/>
      <c r="BL17" s="16"/>
      <c r="BM17" s="16"/>
      <c r="BN17" s="16"/>
    </row>
    <row r="18" spans="1:79" ht="12.75">
      <c r="A18" s="14">
        <v>1361</v>
      </c>
      <c r="B18" s="13" t="s">
        <v>1168</v>
      </c>
      <c r="C18" s="13" t="s">
        <v>1355</v>
      </c>
      <c r="D18" s="13" t="s">
        <v>141</v>
      </c>
      <c r="E18" s="13" t="s">
        <v>167</v>
      </c>
      <c r="F18" s="2" t="s">
        <v>271</v>
      </c>
      <c r="G18" s="2">
        <v>1</v>
      </c>
      <c r="H18" s="2" t="s">
        <v>606</v>
      </c>
      <c r="I18" s="2" t="s">
        <v>547</v>
      </c>
      <c r="J18" s="13" t="s">
        <v>444</v>
      </c>
      <c r="K18" s="2" t="s">
        <v>608</v>
      </c>
      <c r="L18" s="13" t="s">
        <v>646</v>
      </c>
      <c r="M18" s="13" t="s">
        <v>1071</v>
      </c>
      <c r="N18" s="2" t="s">
        <v>1528</v>
      </c>
      <c r="O18" s="10">
        <v>1</v>
      </c>
      <c r="P18" s="10"/>
      <c r="Q18" s="10"/>
      <c r="R18" s="20">
        <v>77</v>
      </c>
      <c r="S18" s="20">
        <v>0</v>
      </c>
      <c r="T18" s="20">
        <v>0</v>
      </c>
      <c r="U18" s="48">
        <v>77</v>
      </c>
      <c r="V18" s="48">
        <v>77</v>
      </c>
      <c r="X18" s="24">
        <v>6.416666666666667</v>
      </c>
      <c r="Y18">
        <v>77</v>
      </c>
      <c r="Z18">
        <v>0</v>
      </c>
      <c r="AA18">
        <v>0</v>
      </c>
      <c r="AB18" s="48">
        <v>77</v>
      </c>
      <c r="AJ18" s="6">
        <v>6.416666666666667</v>
      </c>
      <c r="AU18" s="6">
        <v>6.416666666666667</v>
      </c>
      <c r="BC18" s="37"/>
      <c r="BD18" s="37"/>
      <c r="BE18" s="37"/>
      <c r="BG18" s="48">
        <v>6.416666666666667</v>
      </c>
      <c r="BH18" s="39"/>
      <c r="BI18" s="39"/>
      <c r="BJ18" s="22"/>
      <c r="BK18" s="37"/>
      <c r="BL18" s="37"/>
      <c r="BM18" s="39"/>
      <c r="BN18" s="37">
        <f>BO18*O18</f>
        <v>77</v>
      </c>
      <c r="BO18" s="48">
        <v>77</v>
      </c>
      <c r="BP18" t="s">
        <v>1130</v>
      </c>
      <c r="BQ18">
        <v>55</v>
      </c>
      <c r="BR18" s="48">
        <v>0.11666666666666667</v>
      </c>
      <c r="BS18" s="24">
        <v>6.416666666666667</v>
      </c>
      <c r="BZ18">
        <v>1361</v>
      </c>
      <c r="CA18" s="2" t="s">
        <v>608</v>
      </c>
    </row>
    <row r="19" ht="12.75">
      <c r="BN19" s="37"/>
    </row>
    <row r="20" spans="1:79" ht="12.75">
      <c r="A20" s="14">
        <v>1362</v>
      </c>
      <c r="B20" s="13" t="s">
        <v>1081</v>
      </c>
      <c r="C20" s="13" t="s">
        <v>1355</v>
      </c>
      <c r="D20" s="13" t="s">
        <v>142</v>
      </c>
      <c r="E20" s="13" t="s">
        <v>159</v>
      </c>
      <c r="F20" s="2" t="s">
        <v>303</v>
      </c>
      <c r="G20" s="2">
        <v>1</v>
      </c>
      <c r="H20" s="2" t="s">
        <v>606</v>
      </c>
      <c r="I20" s="2" t="s">
        <v>614</v>
      </c>
      <c r="J20" s="13" t="s">
        <v>444</v>
      </c>
      <c r="K20" s="2" t="s">
        <v>530</v>
      </c>
      <c r="L20" s="13" t="s">
        <v>648</v>
      </c>
      <c r="M20" s="13" t="s">
        <v>480</v>
      </c>
      <c r="N20" s="2" t="s">
        <v>1528</v>
      </c>
      <c r="O20" s="10">
        <v>1</v>
      </c>
      <c r="P20" s="10"/>
      <c r="Q20" s="10"/>
      <c r="R20" s="20">
        <v>78</v>
      </c>
      <c r="S20" s="20">
        <v>8</v>
      </c>
      <c r="T20" s="20">
        <v>0</v>
      </c>
      <c r="U20" s="48">
        <v>78.4</v>
      </c>
      <c r="V20" s="48">
        <v>78.4</v>
      </c>
      <c r="W20" s="24"/>
      <c r="X20" s="24">
        <v>6.533333333333334</v>
      </c>
      <c r="Y20">
        <v>78</v>
      </c>
      <c r="Z20">
        <v>8</v>
      </c>
      <c r="AA20">
        <v>0</v>
      </c>
      <c r="AB20" s="48">
        <v>78.4</v>
      </c>
      <c r="AJ20" s="6">
        <v>6.533333333333334</v>
      </c>
      <c r="AK20" s="38"/>
      <c r="AU20" s="6">
        <v>6.533333333333334</v>
      </c>
      <c r="BC20" s="37"/>
      <c r="BD20" s="37"/>
      <c r="BE20" s="37"/>
      <c r="BF20" s="37"/>
      <c r="BG20" s="48">
        <v>6.533333333333334</v>
      </c>
      <c r="BK20" s="37"/>
      <c r="BL20" s="37"/>
      <c r="BN20" s="37">
        <f>BO20*O20</f>
        <v>78.4</v>
      </c>
      <c r="BO20" s="48">
        <v>78.4</v>
      </c>
      <c r="BP20" t="s">
        <v>1130</v>
      </c>
      <c r="BQ20">
        <v>56</v>
      </c>
      <c r="BR20" s="48">
        <v>0.11666666666666668</v>
      </c>
      <c r="BS20" s="24">
        <v>6.533333333333334</v>
      </c>
      <c r="BZ20">
        <v>1362</v>
      </c>
      <c r="CA20" s="2" t="s">
        <v>530</v>
      </c>
    </row>
    <row r="22" spans="1:79" ht="12.75">
      <c r="A22" s="14">
        <v>1362</v>
      </c>
      <c r="B22" s="13" t="s">
        <v>1081</v>
      </c>
      <c r="C22" s="13" t="s">
        <v>1355</v>
      </c>
      <c r="D22" s="13" t="s">
        <v>142</v>
      </c>
      <c r="E22" s="13" t="s">
        <v>159</v>
      </c>
      <c r="F22" s="2" t="s">
        <v>306</v>
      </c>
      <c r="G22" s="2">
        <v>2</v>
      </c>
      <c r="H22" s="2" t="s">
        <v>606</v>
      </c>
      <c r="I22" s="2" t="s">
        <v>1252</v>
      </c>
      <c r="J22" s="13" t="s">
        <v>444</v>
      </c>
      <c r="K22" s="2" t="s">
        <v>611</v>
      </c>
      <c r="L22" s="13" t="s">
        <v>646</v>
      </c>
      <c r="M22" s="13" t="s">
        <v>1256</v>
      </c>
      <c r="N22" s="2" t="s">
        <v>1408</v>
      </c>
      <c r="O22" s="10">
        <v>2</v>
      </c>
      <c r="P22" s="10"/>
      <c r="Q22" s="10"/>
      <c r="R22" s="20">
        <v>86</v>
      </c>
      <c r="S22" s="20">
        <v>8</v>
      </c>
      <c r="T22" s="20">
        <v>0</v>
      </c>
      <c r="U22" s="48">
        <v>86.4</v>
      </c>
      <c r="V22" s="48">
        <v>43.2</v>
      </c>
      <c r="X22" s="24">
        <v>3.6</v>
      </c>
      <c r="Y22">
        <v>43</v>
      </c>
      <c r="Z22">
        <v>4</v>
      </c>
      <c r="AA22">
        <v>0</v>
      </c>
      <c r="AB22" s="48">
        <v>43.2</v>
      </c>
      <c r="AG22">
        <v>3</v>
      </c>
      <c r="AH22">
        <v>12</v>
      </c>
      <c r="AI22">
        <v>0</v>
      </c>
      <c r="AJ22" s="6">
        <v>3.6</v>
      </c>
      <c r="AX22" s="6">
        <v>3.6</v>
      </c>
      <c r="BC22" s="37"/>
      <c r="BD22" s="37"/>
      <c r="BE22" s="37"/>
      <c r="BF22" s="37">
        <v>0</v>
      </c>
      <c r="BG22" s="48">
        <v>3.6</v>
      </c>
      <c r="BH22" s="39">
        <v>0</v>
      </c>
      <c r="BI22" s="39">
        <v>0</v>
      </c>
      <c r="BJ22" s="22">
        <v>0</v>
      </c>
      <c r="BK22" s="37"/>
      <c r="BL22" s="37">
        <v>0</v>
      </c>
      <c r="BM22" s="39">
        <v>0</v>
      </c>
      <c r="BN22" s="37">
        <f>BO22*O22</f>
        <v>86.4</v>
      </c>
      <c r="BO22" s="48">
        <v>43.2</v>
      </c>
      <c r="BZ22">
        <v>1362</v>
      </c>
      <c r="CA22" s="2" t="s">
        <v>611</v>
      </c>
    </row>
    <row r="23" ht="12.75">
      <c r="BN23" s="37"/>
    </row>
    <row r="24" spans="1:79" ht="12.75">
      <c r="A24" s="14">
        <v>1362</v>
      </c>
      <c r="B24" s="13" t="s">
        <v>1081</v>
      </c>
      <c r="C24" s="13" t="s">
        <v>1355</v>
      </c>
      <c r="D24" s="13" t="s">
        <v>142</v>
      </c>
      <c r="E24" s="13" t="s">
        <v>159</v>
      </c>
      <c r="F24" s="2" t="s">
        <v>297</v>
      </c>
      <c r="G24" s="2">
        <v>4</v>
      </c>
      <c r="H24" s="2" t="s">
        <v>606</v>
      </c>
      <c r="I24" s="2" t="s">
        <v>549</v>
      </c>
      <c r="J24" s="13" t="s">
        <v>444</v>
      </c>
      <c r="K24" s="2" t="s">
        <v>608</v>
      </c>
      <c r="L24" s="13" t="s">
        <v>646</v>
      </c>
      <c r="M24" s="13" t="s">
        <v>1071</v>
      </c>
      <c r="N24" s="2" t="s">
        <v>1265</v>
      </c>
      <c r="O24" s="10">
        <v>1</v>
      </c>
      <c r="P24" s="10"/>
      <c r="Q24" s="10"/>
      <c r="R24" s="20">
        <v>70</v>
      </c>
      <c r="S24" s="20">
        <v>0</v>
      </c>
      <c r="T24" s="20">
        <v>0</v>
      </c>
      <c r="U24" s="48">
        <v>70</v>
      </c>
      <c r="V24" s="48">
        <v>70</v>
      </c>
      <c r="X24" s="24">
        <v>5.833333333333333</v>
      </c>
      <c r="Y24">
        <v>70</v>
      </c>
      <c r="Z24">
        <v>0</v>
      </c>
      <c r="AA24">
        <v>0</v>
      </c>
      <c r="AB24" s="48">
        <v>70</v>
      </c>
      <c r="AJ24" s="6">
        <v>5.833333333333333</v>
      </c>
      <c r="AK24" s="38"/>
      <c r="BC24" s="37"/>
      <c r="BD24" s="37"/>
      <c r="BE24" s="37"/>
      <c r="BF24" s="37"/>
      <c r="BG24" s="48">
        <v>5.833333333333333</v>
      </c>
      <c r="BH24" s="39"/>
      <c r="BI24" s="39"/>
      <c r="BJ24" s="22"/>
      <c r="BK24" s="37"/>
      <c r="BL24" s="37"/>
      <c r="BM24" s="39"/>
      <c r="BN24" s="37">
        <f>BO24*O24</f>
        <v>70</v>
      </c>
      <c r="BO24" s="48">
        <v>70</v>
      </c>
      <c r="BP24" t="s">
        <v>1133</v>
      </c>
      <c r="BQ24">
        <v>50</v>
      </c>
      <c r="BR24" s="48">
        <v>0.11666666666666665</v>
      </c>
      <c r="BS24" s="24">
        <v>5.833333333333333</v>
      </c>
      <c r="BZ24">
        <v>1362</v>
      </c>
      <c r="CA24" s="2" t="s">
        <v>608</v>
      </c>
    </row>
    <row r="26" spans="1:79" ht="12.75">
      <c r="A26" s="14">
        <v>1363</v>
      </c>
      <c r="B26" s="13" t="s">
        <v>1081</v>
      </c>
      <c r="C26" s="13" t="s">
        <v>1355</v>
      </c>
      <c r="D26" s="13" t="s">
        <v>143</v>
      </c>
      <c r="E26" s="13" t="s">
        <v>160</v>
      </c>
      <c r="F26" s="2" t="s">
        <v>339</v>
      </c>
      <c r="G26" s="2">
        <v>4</v>
      </c>
      <c r="H26" s="2" t="s">
        <v>606</v>
      </c>
      <c r="I26" s="2" t="s">
        <v>803</v>
      </c>
      <c r="J26" s="13" t="s">
        <v>444</v>
      </c>
      <c r="K26" s="2" t="s">
        <v>808</v>
      </c>
      <c r="L26" s="13" t="s">
        <v>646</v>
      </c>
      <c r="M26" s="13" t="s">
        <v>1071</v>
      </c>
      <c r="N26" s="2" t="s">
        <v>2</v>
      </c>
      <c r="O26" s="10"/>
      <c r="P26" s="10">
        <v>12</v>
      </c>
      <c r="Q26" s="10"/>
      <c r="R26" s="20">
        <v>21</v>
      </c>
      <c r="S26" s="20">
        <v>12</v>
      </c>
      <c r="T26" s="20">
        <v>0</v>
      </c>
      <c r="U26" s="48">
        <v>21.6</v>
      </c>
      <c r="V26" s="48"/>
      <c r="W26" s="24">
        <v>36</v>
      </c>
      <c r="X26" s="24"/>
      <c r="AJ26" s="6"/>
      <c r="AK26" s="24">
        <v>3</v>
      </c>
      <c r="AQ26" s="7"/>
      <c r="AS26" s="7"/>
      <c r="BH26" s="39"/>
      <c r="BI26" s="39"/>
      <c r="BJ26" s="22"/>
      <c r="BK26" s="37"/>
      <c r="BL26" s="37"/>
      <c r="BM26" s="39"/>
      <c r="BZ26">
        <v>1363</v>
      </c>
      <c r="CA26" s="2" t="s">
        <v>808</v>
      </c>
    </row>
    <row r="28" spans="1:79" ht="12.75">
      <c r="A28" s="14">
        <v>1366</v>
      </c>
      <c r="B28" s="13" t="s">
        <v>1081</v>
      </c>
      <c r="C28" s="13" t="s">
        <v>1355</v>
      </c>
      <c r="D28" s="13" t="s">
        <v>144</v>
      </c>
      <c r="E28" s="13" t="s">
        <v>154</v>
      </c>
      <c r="F28" s="2" t="s">
        <v>370</v>
      </c>
      <c r="G28" s="2">
        <v>1</v>
      </c>
      <c r="H28" s="2" t="s">
        <v>606</v>
      </c>
      <c r="I28" s="2" t="s">
        <v>553</v>
      </c>
      <c r="J28" s="13" t="s">
        <v>444</v>
      </c>
      <c r="K28" s="2" t="s">
        <v>607</v>
      </c>
      <c r="L28" s="13" t="s">
        <v>648</v>
      </c>
      <c r="M28" s="13" t="s">
        <v>2</v>
      </c>
      <c r="N28" s="2" t="s">
        <v>670</v>
      </c>
      <c r="O28" s="10">
        <v>1</v>
      </c>
      <c r="P28" s="10"/>
      <c r="Q28" s="10"/>
      <c r="R28" s="20">
        <v>75</v>
      </c>
      <c r="S28" s="20">
        <v>12</v>
      </c>
      <c r="T28" s="20">
        <v>0</v>
      </c>
      <c r="U28" s="48">
        <v>75.6</v>
      </c>
      <c r="V28" s="48">
        <v>75.6</v>
      </c>
      <c r="X28" s="24">
        <v>6.3</v>
      </c>
      <c r="Y28">
        <v>75</v>
      </c>
      <c r="Z28">
        <v>12</v>
      </c>
      <c r="AA28">
        <v>0</v>
      </c>
      <c r="AB28" s="48">
        <v>75.6</v>
      </c>
      <c r="AF28" s="24">
        <v>6.3</v>
      </c>
      <c r="AJ28" s="6">
        <v>6.3</v>
      </c>
      <c r="BG28" s="48">
        <v>6.3</v>
      </c>
      <c r="BH28" s="39"/>
      <c r="BI28" s="39"/>
      <c r="BJ28" s="22"/>
      <c r="BK28" s="37"/>
      <c r="BL28" s="37"/>
      <c r="BM28" s="39"/>
      <c r="BN28" s="37">
        <f>BO28*O28</f>
        <v>75.6</v>
      </c>
      <c r="BO28" s="48">
        <v>75.6</v>
      </c>
      <c r="BP28" t="s">
        <v>1352</v>
      </c>
      <c r="BQ28">
        <v>56</v>
      </c>
      <c r="BR28">
        <v>0.1125</v>
      </c>
      <c r="BS28" s="24">
        <v>6.3</v>
      </c>
      <c r="BZ28">
        <v>1366</v>
      </c>
      <c r="CA28" s="2" t="s">
        <v>607</v>
      </c>
    </row>
    <row r="30" spans="1:79" ht="12.75">
      <c r="A30" s="14">
        <v>1366</v>
      </c>
      <c r="B30" s="13" t="s">
        <v>1168</v>
      </c>
      <c r="C30" s="13" t="s">
        <v>1355</v>
      </c>
      <c r="D30" s="13" t="s">
        <v>144</v>
      </c>
      <c r="E30" s="13" t="s">
        <v>158</v>
      </c>
      <c r="F30" s="2" t="s">
        <v>391</v>
      </c>
      <c r="G30" s="2">
        <v>1</v>
      </c>
      <c r="H30" s="2" t="s">
        <v>606</v>
      </c>
      <c r="I30" s="2" t="s">
        <v>555</v>
      </c>
      <c r="J30" s="13" t="s">
        <v>444</v>
      </c>
      <c r="K30" s="2" t="s">
        <v>608</v>
      </c>
      <c r="L30" s="13" t="s">
        <v>646</v>
      </c>
      <c r="M30" s="13" t="s">
        <v>1071</v>
      </c>
      <c r="N30" s="2" t="s">
        <v>676</v>
      </c>
      <c r="O30" s="10">
        <v>1</v>
      </c>
      <c r="P30" s="10"/>
      <c r="Q30" s="10"/>
      <c r="R30" s="20">
        <v>94</v>
      </c>
      <c r="S30" s="20">
        <v>10</v>
      </c>
      <c r="T30" s="20">
        <v>0</v>
      </c>
      <c r="U30" s="48">
        <v>94.5</v>
      </c>
      <c r="V30" s="48">
        <v>94.5</v>
      </c>
      <c r="X30" s="24">
        <v>7.875</v>
      </c>
      <c r="Y30">
        <v>94</v>
      </c>
      <c r="Z30">
        <v>10</v>
      </c>
      <c r="AA30">
        <v>0</v>
      </c>
      <c r="AB30" s="48">
        <v>94.5</v>
      </c>
      <c r="AF30" s="24">
        <v>7.875</v>
      </c>
      <c r="AJ30" s="6">
        <v>7.875</v>
      </c>
      <c r="AK30" s="24"/>
      <c r="AT30" s="6">
        <v>7.875</v>
      </c>
      <c r="BG30" s="48">
        <v>7.875</v>
      </c>
      <c r="BH30" s="39"/>
      <c r="BI30" s="39"/>
      <c r="BJ30" s="22"/>
      <c r="BK30" s="37"/>
      <c r="BL30" s="37"/>
      <c r="BM30" s="39"/>
      <c r="BN30" s="37">
        <f>BO30*O30</f>
        <v>94.5</v>
      </c>
      <c r="BO30" s="48">
        <v>94.5</v>
      </c>
      <c r="BP30" t="s">
        <v>1554</v>
      </c>
      <c r="BQ30">
        <v>70</v>
      </c>
      <c r="BR30">
        <v>0.1125</v>
      </c>
      <c r="BS30" s="24">
        <v>7.875</v>
      </c>
      <c r="BZ30">
        <v>1366</v>
      </c>
      <c r="CA30" s="2" t="s">
        <v>608</v>
      </c>
    </row>
    <row r="32" spans="1:79" ht="12.75">
      <c r="A32" s="14">
        <v>1367</v>
      </c>
      <c r="B32" s="13" t="s">
        <v>1081</v>
      </c>
      <c r="C32" s="13" t="s">
        <v>1355</v>
      </c>
      <c r="D32" s="13" t="s">
        <v>145</v>
      </c>
      <c r="E32" s="13" t="s">
        <v>151</v>
      </c>
      <c r="F32" s="2" t="s">
        <v>428</v>
      </c>
      <c r="G32" s="2">
        <v>1</v>
      </c>
      <c r="H32" s="2" t="s">
        <v>613</v>
      </c>
      <c r="I32" s="2" t="s">
        <v>902</v>
      </c>
      <c r="J32" s="13" t="s">
        <v>444</v>
      </c>
      <c r="K32" s="2" t="s">
        <v>1100</v>
      </c>
      <c r="L32" s="13" t="s">
        <v>647</v>
      </c>
      <c r="M32" s="13" t="s">
        <v>1071</v>
      </c>
      <c r="N32" s="2" t="s">
        <v>676</v>
      </c>
      <c r="O32" s="10">
        <v>1</v>
      </c>
      <c r="P32" s="10"/>
      <c r="Q32" s="10"/>
      <c r="R32" s="20">
        <v>70</v>
      </c>
      <c r="S32" s="20">
        <v>4</v>
      </c>
      <c r="T32" s="20">
        <v>0</v>
      </c>
      <c r="U32" s="48">
        <v>70.2</v>
      </c>
      <c r="V32" s="48">
        <v>70.2</v>
      </c>
      <c r="W32" s="24"/>
      <c r="X32" s="24">
        <v>5.85</v>
      </c>
      <c r="Y32">
        <v>70</v>
      </c>
      <c r="Z32">
        <v>4</v>
      </c>
      <c r="AA32">
        <v>0</v>
      </c>
      <c r="AB32" s="48">
        <v>70.2</v>
      </c>
      <c r="AF32" s="24">
        <v>5.85</v>
      </c>
      <c r="AJ32" s="6">
        <v>5.85</v>
      </c>
      <c r="AK32" s="24"/>
      <c r="AT32" s="6">
        <v>5.85</v>
      </c>
      <c r="BG32" s="48">
        <v>5.85</v>
      </c>
      <c r="BH32" s="39"/>
      <c r="BI32" s="39"/>
      <c r="BJ32" s="22"/>
      <c r="BK32" s="37"/>
      <c r="BL32" s="37"/>
      <c r="BM32" s="39"/>
      <c r="BN32" s="37">
        <f>BO32*O32</f>
        <v>70.2</v>
      </c>
      <c r="BO32" s="48">
        <v>70.2</v>
      </c>
      <c r="BP32" t="s">
        <v>1554</v>
      </c>
      <c r="BQ32">
        <v>52</v>
      </c>
      <c r="BR32">
        <v>0.11250000000000002</v>
      </c>
      <c r="BS32" s="24">
        <v>5.85</v>
      </c>
      <c r="BZ32">
        <v>1367</v>
      </c>
      <c r="CA32" s="2" t="s">
        <v>1100</v>
      </c>
    </row>
    <row r="34" spans="1:79" ht="12.75">
      <c r="A34" s="14">
        <v>1367</v>
      </c>
      <c r="B34" s="13" t="s">
        <v>1168</v>
      </c>
      <c r="C34" s="13" t="s">
        <v>1355</v>
      </c>
      <c r="D34" s="13" t="s">
        <v>145</v>
      </c>
      <c r="E34" s="13" t="s">
        <v>156</v>
      </c>
      <c r="F34" s="2" t="s">
        <v>36</v>
      </c>
      <c r="G34" s="2">
        <v>2</v>
      </c>
      <c r="H34" s="2" t="s">
        <v>606</v>
      </c>
      <c r="I34" s="2" t="s">
        <v>554</v>
      </c>
      <c r="J34" s="13" t="s">
        <v>444</v>
      </c>
      <c r="K34" s="2" t="s">
        <v>608</v>
      </c>
      <c r="L34" s="13" t="s">
        <v>646</v>
      </c>
      <c r="M34" s="13" t="s">
        <v>870</v>
      </c>
      <c r="N34" s="2" t="s">
        <v>712</v>
      </c>
      <c r="O34" s="10">
        <v>1</v>
      </c>
      <c r="P34" s="10"/>
      <c r="Q34" s="10"/>
      <c r="R34" s="20">
        <v>96</v>
      </c>
      <c r="S34" s="20">
        <v>0</v>
      </c>
      <c r="T34" s="20">
        <v>0</v>
      </c>
      <c r="U34" s="48">
        <v>96</v>
      </c>
      <c r="V34" s="48">
        <v>96</v>
      </c>
      <c r="X34" s="24">
        <v>8</v>
      </c>
      <c r="Y34">
        <v>96</v>
      </c>
      <c r="Z34">
        <v>0</v>
      </c>
      <c r="AA34">
        <v>0</v>
      </c>
      <c r="AB34" s="48">
        <v>96</v>
      </c>
      <c r="AC34">
        <v>8</v>
      </c>
      <c r="AD34">
        <v>0</v>
      </c>
      <c r="AE34">
        <v>0</v>
      </c>
      <c r="AF34" s="24">
        <v>8</v>
      </c>
      <c r="AG34">
        <v>8</v>
      </c>
      <c r="AH34">
        <v>0</v>
      </c>
      <c r="AI34">
        <v>0</v>
      </c>
      <c r="AJ34" s="6">
        <v>8</v>
      </c>
      <c r="BA34" s="6">
        <v>8</v>
      </c>
      <c r="BG34" s="48">
        <v>8</v>
      </c>
      <c r="BH34" s="39"/>
      <c r="BI34" s="39"/>
      <c r="BJ34" s="22"/>
      <c r="BK34" s="37"/>
      <c r="BL34" s="37"/>
      <c r="BM34" s="39"/>
      <c r="BN34" s="48">
        <v>96</v>
      </c>
      <c r="BO34" s="48">
        <v>96</v>
      </c>
      <c r="BZ34">
        <v>1367</v>
      </c>
      <c r="CA34" s="2" t="s">
        <v>608</v>
      </c>
    </row>
    <row r="36" spans="1:79" ht="12.75">
      <c r="A36" s="14">
        <v>1368</v>
      </c>
      <c r="B36" s="13" t="s">
        <v>1081</v>
      </c>
      <c r="C36" s="13" t="s">
        <v>1355</v>
      </c>
      <c r="D36" s="13" t="s">
        <v>146</v>
      </c>
      <c r="E36" s="13" t="s">
        <v>149</v>
      </c>
      <c r="F36" s="2" t="s">
        <v>83</v>
      </c>
      <c r="G36" s="2">
        <v>1</v>
      </c>
      <c r="H36" s="2" t="s">
        <v>606</v>
      </c>
      <c r="I36" s="2" t="s">
        <v>556</v>
      </c>
      <c r="J36" s="13" t="s">
        <v>444</v>
      </c>
      <c r="K36" s="2" t="s">
        <v>608</v>
      </c>
      <c r="L36" s="13" t="s">
        <v>646</v>
      </c>
      <c r="M36" s="13" t="s">
        <v>1071</v>
      </c>
      <c r="N36" s="2" t="s">
        <v>1602</v>
      </c>
      <c r="O36" s="10">
        <v>1</v>
      </c>
      <c r="P36" s="10"/>
      <c r="Q36" s="10"/>
      <c r="R36" s="20">
        <v>72</v>
      </c>
      <c r="S36" s="20">
        <v>0</v>
      </c>
      <c r="T36" s="20">
        <v>0</v>
      </c>
      <c r="U36" s="48">
        <v>72</v>
      </c>
      <c r="V36" s="48">
        <v>72</v>
      </c>
      <c r="W36" s="24"/>
      <c r="X36" s="24">
        <v>6</v>
      </c>
      <c r="Y36">
        <v>72</v>
      </c>
      <c r="Z36">
        <v>0</v>
      </c>
      <c r="AA36">
        <v>0</v>
      </c>
      <c r="AB36" s="48">
        <v>72</v>
      </c>
      <c r="AC36">
        <v>6</v>
      </c>
      <c r="AD36">
        <v>0</v>
      </c>
      <c r="AE36">
        <v>0</v>
      </c>
      <c r="AF36" s="24">
        <v>6</v>
      </c>
      <c r="AG36">
        <v>6</v>
      </c>
      <c r="AH36">
        <v>0</v>
      </c>
      <c r="AI36">
        <v>0</v>
      </c>
      <c r="AJ36" s="6">
        <v>6</v>
      </c>
      <c r="AK36" s="24"/>
      <c r="AT36" s="6">
        <v>6</v>
      </c>
      <c r="BA36" s="6">
        <v>6</v>
      </c>
      <c r="BG36" s="48">
        <v>6</v>
      </c>
      <c r="BH36" s="39"/>
      <c r="BI36" s="39"/>
      <c r="BJ36" s="22"/>
      <c r="BK36" s="37"/>
      <c r="BL36" s="37"/>
      <c r="BM36" s="39"/>
      <c r="BN36" s="48">
        <v>72</v>
      </c>
      <c r="BO36" s="48">
        <v>72</v>
      </c>
      <c r="BZ36">
        <v>1368</v>
      </c>
      <c r="CA36" s="2" t="s">
        <v>608</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xl/worksheets/sheet9.xml><?xml version="1.0" encoding="utf-8"?>
<worksheet xmlns="http://schemas.openxmlformats.org/spreadsheetml/2006/main" xmlns:r="http://schemas.openxmlformats.org/officeDocument/2006/relationships">
  <sheetPr>
    <tabColor indexed="19"/>
  </sheetPr>
  <dimension ref="A1:CF36"/>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B9" sqref="B9"/>
    </sheetView>
  </sheetViews>
  <sheetFormatPr defaultColWidth="9.140625" defaultRowHeight="12.75"/>
  <cols>
    <col min="1" max="1" width="5.7109375" style="0" customWidth="1"/>
    <col min="2" max="2" width="16.421875" style="0" customWidth="1"/>
    <col min="4" max="4" width="8.140625" style="0" customWidth="1"/>
    <col min="5" max="5" width="6.7109375" style="0" customWidth="1"/>
    <col min="6" max="6" width="8.8515625" style="0" customWidth="1"/>
    <col min="7" max="7" width="8.7109375" style="0" customWidth="1"/>
    <col min="8" max="8" width="12.8515625" style="0" customWidth="1"/>
    <col min="9" max="9" width="34.421875" style="0" customWidth="1"/>
    <col min="10" max="10" width="7.57421875" style="0" customWidth="1"/>
    <col min="11" max="11" width="39.57421875" style="0" customWidth="1"/>
    <col min="12" max="12" width="6.28125" style="0" customWidth="1"/>
    <col min="13" max="13" width="7.57421875" style="0" customWidth="1"/>
    <col min="14" max="14" width="24.8515625" style="0" customWidth="1"/>
    <col min="15" max="15" width="9.421875" style="0" customWidth="1"/>
    <col min="16" max="16" width="8.7109375" style="0" customWidth="1"/>
    <col min="17" max="17" width="8.28125" style="0" customWidth="1"/>
    <col min="18" max="20" width="13.57421875" style="0" customWidth="1"/>
    <col min="21" max="21" width="12.8515625" style="0" customWidth="1"/>
    <col min="22" max="22" width="14.28125" style="0" customWidth="1"/>
    <col min="23" max="23" width="15.421875" style="0" customWidth="1"/>
    <col min="24" max="28" width="14.28125" style="0" customWidth="1"/>
    <col min="29" max="32" width="11.421875" style="0" customWidth="1"/>
    <col min="33" max="36" width="14.28125" style="0" customWidth="1"/>
    <col min="37" max="37" width="11.7109375" style="0" customWidth="1"/>
    <col min="38" max="38" width="13.00390625" style="0" customWidth="1"/>
    <col min="39" max="42" width="14.28125" style="0" customWidth="1"/>
    <col min="43" max="44" width="11.8515625" style="0" customWidth="1"/>
    <col min="45" max="45" width="12.57421875" style="0" customWidth="1"/>
    <col min="46" max="48" width="8.8515625" style="0" customWidth="1"/>
    <col min="49" max="49" width="12.57421875" style="0" customWidth="1"/>
    <col min="50" max="50" width="10.7109375" style="0" customWidth="1"/>
    <col min="51" max="51" width="8.8515625" style="0" customWidth="1"/>
    <col min="52" max="52" width="13.421875" style="0" customWidth="1"/>
    <col min="53" max="53" width="8.8515625" style="0" customWidth="1"/>
    <col min="54" max="54" width="9.28125" style="0" customWidth="1"/>
    <col min="55" max="55" width="8.421875" style="0" customWidth="1"/>
    <col min="56" max="56" width="9.8515625" style="0" customWidth="1"/>
    <col min="57" max="57" width="10.00390625" style="0" customWidth="1"/>
    <col min="58" max="58" width="9.8515625" style="0" customWidth="1"/>
    <col min="59" max="59" width="10.8515625" style="0" customWidth="1"/>
    <col min="60" max="60" width="7.8515625" style="0" customWidth="1"/>
    <col min="61" max="61" width="9.8515625" style="0" customWidth="1"/>
    <col min="62" max="62" width="15.00390625" style="0" customWidth="1"/>
    <col min="63" max="65" width="19.00390625" style="0" customWidth="1"/>
    <col min="66" max="66" width="9.28125" style="0" customWidth="1"/>
    <col min="67" max="67" width="9.8515625" style="0" customWidth="1"/>
    <col min="68" max="69" width="11.421875" style="0" customWidth="1"/>
    <col min="70" max="70" width="12.8515625" style="0" customWidth="1"/>
    <col min="71" max="71" width="13.7109375" style="0" customWidth="1"/>
    <col min="72" max="72" width="15.28125" style="0" customWidth="1"/>
    <col min="73" max="73" width="14.00390625" style="0" customWidth="1"/>
    <col min="74" max="74" width="19.7109375" style="0" customWidth="1"/>
    <col min="75" max="75" width="9.8515625" style="0" customWidth="1"/>
    <col min="76" max="76" width="13.140625" style="0" customWidth="1"/>
    <col min="77" max="77" width="13.00390625" style="0" customWidth="1"/>
    <col min="78" max="78" width="5.7109375" style="0" customWidth="1"/>
    <col min="79" max="79" width="39.57421875" style="0" customWidth="1"/>
    <col min="80" max="80" width="28.57421875" style="0" customWidth="1"/>
    <col min="81" max="81" width="13.421875" style="0" customWidth="1"/>
  </cols>
  <sheetData>
    <row r="1" spans="1:78" ht="12.75">
      <c r="A1" s="13"/>
      <c r="B1" s="13"/>
      <c r="C1" s="4" t="s">
        <v>566</v>
      </c>
      <c r="D1" s="3"/>
      <c r="E1" s="17"/>
      <c r="F1" s="27"/>
      <c r="G1" s="42"/>
      <c r="H1" s="3"/>
      <c r="I1" s="2"/>
      <c r="J1" s="15"/>
      <c r="K1" s="17"/>
      <c r="L1" s="15"/>
      <c r="M1" s="15"/>
      <c r="N1" s="2"/>
      <c r="O1" s="44"/>
      <c r="P1" s="44"/>
      <c r="Q1" s="44"/>
      <c r="R1" s="27"/>
      <c r="S1" s="27"/>
      <c r="T1" s="27"/>
      <c r="U1" s="38"/>
      <c r="V1" s="38"/>
      <c r="W1" s="38"/>
      <c r="X1" s="38"/>
      <c r="Y1" s="38"/>
      <c r="Z1" s="38"/>
      <c r="AA1" s="38"/>
      <c r="AB1" s="38"/>
      <c r="AC1" s="35"/>
      <c r="AD1" s="35"/>
      <c r="AE1" s="35"/>
      <c r="AF1" s="35"/>
      <c r="AG1" s="35"/>
      <c r="AH1" s="35"/>
      <c r="AI1" s="35"/>
      <c r="AJ1" s="7"/>
      <c r="AK1" s="38"/>
      <c r="AL1" s="38"/>
      <c r="AM1" s="38"/>
      <c r="AN1" s="38"/>
      <c r="AO1" s="38"/>
      <c r="AP1" s="38"/>
      <c r="AQ1" s="38"/>
      <c r="AR1" s="38"/>
      <c r="AS1" s="38"/>
      <c r="AT1" s="38"/>
      <c r="AU1" s="38"/>
      <c r="AV1" s="38"/>
      <c r="AW1" s="37"/>
      <c r="AX1" s="38"/>
      <c r="AY1" s="38"/>
      <c r="AZ1" s="38"/>
      <c r="BA1" s="38"/>
      <c r="BB1" s="37"/>
      <c r="BC1" s="37"/>
      <c r="BF1" s="16"/>
      <c r="BG1" s="37"/>
      <c r="BH1" s="39"/>
      <c r="BN1" s="38"/>
      <c r="BO1" s="38"/>
      <c r="BP1" s="37"/>
      <c r="BQ1" s="37"/>
      <c r="BR1" s="37"/>
      <c r="BS1" s="37"/>
      <c r="BT1" s="37"/>
      <c r="BU1" s="35"/>
      <c r="BV1" s="35"/>
      <c r="BW1" s="38"/>
      <c r="BX1" s="35"/>
      <c r="BY1" s="35"/>
      <c r="BZ1" s="16"/>
    </row>
    <row r="2" spans="1:78" ht="12.75">
      <c r="A2" s="14"/>
      <c r="B2" s="15"/>
      <c r="C2" s="13"/>
      <c r="D2" s="13"/>
      <c r="E2" s="13"/>
      <c r="F2" s="27"/>
      <c r="G2" s="42"/>
      <c r="H2" s="3"/>
      <c r="I2" s="2"/>
      <c r="J2" s="15"/>
      <c r="K2" s="17"/>
      <c r="L2" s="15"/>
      <c r="M2" s="15"/>
      <c r="N2" s="2"/>
      <c r="O2" s="44"/>
      <c r="P2" s="44"/>
      <c r="Q2" s="44"/>
      <c r="R2" s="27"/>
      <c r="S2" s="27"/>
      <c r="T2" s="27"/>
      <c r="U2" s="38"/>
      <c r="V2" s="38"/>
      <c r="W2" s="38"/>
      <c r="X2" s="38"/>
      <c r="Y2" s="38"/>
      <c r="Z2" s="38"/>
      <c r="AA2" s="38"/>
      <c r="AB2" s="38"/>
      <c r="AC2" s="35"/>
      <c r="AD2" s="35"/>
      <c r="AE2" s="35"/>
      <c r="AF2" s="35"/>
      <c r="AG2" s="35"/>
      <c r="AH2" s="35"/>
      <c r="AI2" s="35"/>
      <c r="AJ2" s="7"/>
      <c r="AK2" s="38"/>
      <c r="AL2" s="38"/>
      <c r="AM2" s="38"/>
      <c r="AN2" s="38"/>
      <c r="AO2" s="38"/>
      <c r="AP2" s="38"/>
      <c r="AQ2" s="38"/>
      <c r="AR2" s="38"/>
      <c r="AS2" s="38"/>
      <c r="AT2" s="38"/>
      <c r="AU2" s="38"/>
      <c r="AV2" s="38"/>
      <c r="AW2" s="37"/>
      <c r="AX2" s="38"/>
      <c r="AY2" s="38"/>
      <c r="AZ2" s="38"/>
      <c r="BA2" s="38"/>
      <c r="BB2" s="37"/>
      <c r="BC2" s="37"/>
      <c r="BF2" s="16"/>
      <c r="BG2" s="37"/>
      <c r="BH2" s="39"/>
      <c r="BN2" s="38"/>
      <c r="BO2" s="38"/>
      <c r="BP2" s="37"/>
      <c r="BQ2" s="37"/>
      <c r="BR2" s="37"/>
      <c r="BS2" s="37"/>
      <c r="BT2" s="37"/>
      <c r="BU2" s="35"/>
      <c r="BV2" s="35"/>
      <c r="BW2" s="38"/>
      <c r="BX2" s="35"/>
      <c r="BY2" s="35"/>
      <c r="BZ2" s="16"/>
    </row>
    <row r="3" spans="1:81" ht="12.75">
      <c r="A3" s="14" t="s">
        <v>1635</v>
      </c>
      <c r="B3" s="14" t="s">
        <v>1123</v>
      </c>
      <c r="C3" s="14" t="s">
        <v>1434</v>
      </c>
      <c r="D3" s="14" t="s">
        <v>766</v>
      </c>
      <c r="E3" s="14" t="s">
        <v>864</v>
      </c>
      <c r="F3" s="28" t="s">
        <v>434</v>
      </c>
      <c r="G3" s="1" t="s">
        <v>1201</v>
      </c>
      <c r="H3" s="4" t="s">
        <v>1239</v>
      </c>
      <c r="I3" s="4" t="s">
        <v>751</v>
      </c>
      <c r="J3" s="14" t="s">
        <v>445</v>
      </c>
      <c r="K3" s="43" t="s">
        <v>1475</v>
      </c>
      <c r="L3" s="14" t="s">
        <v>1474</v>
      </c>
      <c r="M3" s="14" t="s">
        <v>698</v>
      </c>
      <c r="N3" s="4" t="s">
        <v>1300</v>
      </c>
      <c r="O3" s="45" t="s">
        <v>1165</v>
      </c>
      <c r="P3" s="45" t="s">
        <v>1165</v>
      </c>
      <c r="Q3" s="52" t="s">
        <v>1161</v>
      </c>
      <c r="R3" s="47" t="s">
        <v>1513</v>
      </c>
      <c r="S3" s="47" t="s">
        <v>1513</v>
      </c>
      <c r="T3" s="47" t="s">
        <v>1513</v>
      </c>
      <c r="U3" s="31" t="s">
        <v>1513</v>
      </c>
      <c r="V3" s="31" t="s">
        <v>1271</v>
      </c>
      <c r="W3" s="31" t="s">
        <v>1273</v>
      </c>
      <c r="X3" s="31" t="s">
        <v>1271</v>
      </c>
      <c r="Y3" s="8" t="s">
        <v>1271</v>
      </c>
      <c r="Z3" s="8" t="s">
        <v>1271</v>
      </c>
      <c r="AA3" s="8" t="s">
        <v>1271</v>
      </c>
      <c r="AB3" s="8" t="s">
        <v>1271</v>
      </c>
      <c r="AC3" s="8" t="s">
        <v>1513</v>
      </c>
      <c r="AD3" s="26" t="s">
        <v>1513</v>
      </c>
      <c r="AE3" s="8" t="s">
        <v>1513</v>
      </c>
      <c r="AF3" s="23" t="s">
        <v>1513</v>
      </c>
      <c r="AG3" s="23" t="s">
        <v>1271</v>
      </c>
      <c r="AH3" s="23" t="s">
        <v>1271</v>
      </c>
      <c r="AI3" s="23" t="s">
        <v>1271</v>
      </c>
      <c r="AJ3" s="11" t="s">
        <v>1271</v>
      </c>
      <c r="AK3" s="31" t="s">
        <v>1269</v>
      </c>
      <c r="AL3" s="31" t="s">
        <v>1431</v>
      </c>
      <c r="AM3" s="31" t="s">
        <v>1271</v>
      </c>
      <c r="AN3" s="31" t="s">
        <v>1271</v>
      </c>
      <c r="AO3" s="31" t="s">
        <v>1271</v>
      </c>
      <c r="AP3" s="31" t="s">
        <v>1271</v>
      </c>
      <c r="AQ3" s="31" t="s">
        <v>1374</v>
      </c>
      <c r="AR3" s="31" t="s">
        <v>1388</v>
      </c>
      <c r="AS3" s="31" t="s">
        <v>1017</v>
      </c>
      <c r="AT3" s="31" t="s">
        <v>685</v>
      </c>
      <c r="AU3" s="31" t="s">
        <v>1527</v>
      </c>
      <c r="AV3" s="31" t="s">
        <v>1070</v>
      </c>
      <c r="AW3" s="29" t="s">
        <v>1003</v>
      </c>
      <c r="AX3" s="31" t="s">
        <v>1405</v>
      </c>
      <c r="AY3" s="31" t="s">
        <v>1114</v>
      </c>
      <c r="AZ3" s="31" t="s">
        <v>1258</v>
      </c>
      <c r="BA3" s="31" t="s">
        <v>1188</v>
      </c>
      <c r="BB3" s="29" t="s">
        <v>695</v>
      </c>
      <c r="BC3" s="29" t="s">
        <v>781</v>
      </c>
      <c r="BD3" s="8" t="s">
        <v>1414</v>
      </c>
      <c r="BE3" s="8" t="s">
        <v>1187</v>
      </c>
      <c r="BF3" s="8" t="s">
        <v>1508</v>
      </c>
      <c r="BG3" s="29" t="s">
        <v>1510</v>
      </c>
      <c r="BH3" s="34" t="s">
        <v>781</v>
      </c>
      <c r="BI3" s="8" t="s">
        <v>860</v>
      </c>
      <c r="BJ3" s="8" t="s">
        <v>1512</v>
      </c>
      <c r="BK3" s="8" t="s">
        <v>1519</v>
      </c>
      <c r="BL3" s="8" t="s">
        <v>1519</v>
      </c>
      <c r="BM3" s="8" t="s">
        <v>1518</v>
      </c>
      <c r="BN3" s="31" t="s">
        <v>1509</v>
      </c>
      <c r="BO3" s="31" t="s">
        <v>1272</v>
      </c>
      <c r="BP3" s="29" t="s">
        <v>965</v>
      </c>
      <c r="BQ3" s="29" t="s">
        <v>1162</v>
      </c>
      <c r="BR3" s="29" t="s">
        <v>1535</v>
      </c>
      <c r="BS3" s="29" t="s">
        <v>1514</v>
      </c>
      <c r="BT3" s="29" t="s">
        <v>856</v>
      </c>
      <c r="BU3" s="23" t="s">
        <v>1535</v>
      </c>
      <c r="BV3" s="23" t="s">
        <v>863</v>
      </c>
      <c r="BW3" s="31" t="s">
        <v>1524</v>
      </c>
      <c r="BX3" s="23" t="s">
        <v>725</v>
      </c>
      <c r="BY3" s="23" t="s">
        <v>730</v>
      </c>
      <c r="BZ3" s="8" t="s">
        <v>1635</v>
      </c>
      <c r="CA3" s="8" t="s">
        <v>688</v>
      </c>
      <c r="CB3" s="8" t="s">
        <v>1314</v>
      </c>
      <c r="CC3" s="8" t="s">
        <v>656</v>
      </c>
    </row>
    <row r="4" spans="1:81" ht="12.75">
      <c r="A4" s="14"/>
      <c r="B4" s="14" t="s">
        <v>1403</v>
      </c>
      <c r="C4" s="14" t="s">
        <v>439</v>
      </c>
      <c r="D4" s="14" t="s">
        <v>1160</v>
      </c>
      <c r="E4" s="14" t="s">
        <v>1201</v>
      </c>
      <c r="F4" s="28" t="s">
        <v>1165</v>
      </c>
      <c r="G4" s="1" t="s">
        <v>1165</v>
      </c>
      <c r="H4" s="4" t="s">
        <v>1079</v>
      </c>
      <c r="I4" s="4" t="s">
        <v>1175</v>
      </c>
      <c r="J4" s="14" t="s">
        <v>1430</v>
      </c>
      <c r="K4" s="43" t="s">
        <v>1486</v>
      </c>
      <c r="L4" s="14" t="s">
        <v>694</v>
      </c>
      <c r="M4" s="14" t="s">
        <v>694</v>
      </c>
      <c r="N4" s="4" t="s">
        <v>704</v>
      </c>
      <c r="O4" s="45" t="s">
        <v>1171</v>
      </c>
      <c r="P4" s="45" t="s">
        <v>1172</v>
      </c>
      <c r="Q4" s="52" t="s">
        <v>1508</v>
      </c>
      <c r="R4" s="47" t="s">
        <v>1068</v>
      </c>
      <c r="S4" s="47" t="s">
        <v>1068</v>
      </c>
      <c r="T4" s="47" t="s">
        <v>1068</v>
      </c>
      <c r="U4" s="31" t="s">
        <v>1067</v>
      </c>
      <c r="V4" s="31" t="s">
        <v>1067</v>
      </c>
      <c r="W4" s="31" t="s">
        <v>1417</v>
      </c>
      <c r="X4" s="31" t="s">
        <v>1260</v>
      </c>
      <c r="Y4" s="8" t="s">
        <v>1067</v>
      </c>
      <c r="Z4" s="8" t="s">
        <v>1067</v>
      </c>
      <c r="AA4" s="8" t="s">
        <v>1067</v>
      </c>
      <c r="AB4" s="8" t="s">
        <v>1067</v>
      </c>
      <c r="AC4" s="8" t="s">
        <v>1259</v>
      </c>
      <c r="AD4" s="8" t="s">
        <v>1259</v>
      </c>
      <c r="AE4" s="8" t="s">
        <v>1259</v>
      </c>
      <c r="AF4" s="8" t="s">
        <v>1259</v>
      </c>
      <c r="AG4" s="8" t="s">
        <v>1259</v>
      </c>
      <c r="AH4" s="8" t="s">
        <v>1259</v>
      </c>
      <c r="AI4" s="8" t="s">
        <v>1259</v>
      </c>
      <c r="AJ4" s="11" t="s">
        <v>1259</v>
      </c>
      <c r="AK4" s="31" t="s">
        <v>1218</v>
      </c>
      <c r="AL4" s="31" t="s">
        <v>1270</v>
      </c>
      <c r="AM4" s="31" t="s">
        <v>994</v>
      </c>
      <c r="AN4" s="31" t="s">
        <v>994</v>
      </c>
      <c r="AO4" s="31" t="s">
        <v>994</v>
      </c>
      <c r="AP4" s="31" t="s">
        <v>994</v>
      </c>
      <c r="AQ4" s="1"/>
      <c r="AR4" s="31" t="s">
        <v>492</v>
      </c>
      <c r="AS4" s="31" t="s">
        <v>666</v>
      </c>
      <c r="AT4" s="31"/>
      <c r="AU4" s="31" t="s">
        <v>685</v>
      </c>
      <c r="AV4" s="31" t="s">
        <v>685</v>
      </c>
      <c r="AW4" s="29"/>
      <c r="AX4" s="31"/>
      <c r="AY4" s="31" t="s">
        <v>1398</v>
      </c>
      <c r="AZ4" s="31" t="s">
        <v>1377</v>
      </c>
      <c r="BA4" s="31"/>
      <c r="BB4" s="29" t="s">
        <v>1188</v>
      </c>
      <c r="BC4" s="29" t="s">
        <v>1198</v>
      </c>
      <c r="BD4" s="8" t="s">
        <v>1198</v>
      </c>
      <c r="BE4" s="8" t="s">
        <v>1198</v>
      </c>
      <c r="BF4" s="8" t="s">
        <v>782</v>
      </c>
      <c r="BG4" s="29" t="s">
        <v>1170</v>
      </c>
      <c r="BH4" s="34" t="s">
        <v>440</v>
      </c>
      <c r="BI4" s="8" t="s">
        <v>440</v>
      </c>
      <c r="BJ4" s="8" t="s">
        <v>435</v>
      </c>
      <c r="BK4" s="8" t="s">
        <v>437</v>
      </c>
      <c r="BL4" s="8" t="s">
        <v>437</v>
      </c>
      <c r="BM4" s="8" t="s">
        <v>437</v>
      </c>
      <c r="BN4" s="31" t="s">
        <v>1028</v>
      </c>
      <c r="BO4" s="31" t="s">
        <v>1231</v>
      </c>
      <c r="BP4" s="29" t="s">
        <v>1153</v>
      </c>
      <c r="BQ4" s="29" t="s">
        <v>965</v>
      </c>
      <c r="BR4" s="29" t="s">
        <v>1173</v>
      </c>
      <c r="BS4" s="29" t="s">
        <v>1174</v>
      </c>
      <c r="BT4" s="29" t="s">
        <v>994</v>
      </c>
      <c r="BU4" s="23" t="s">
        <v>703</v>
      </c>
      <c r="BV4" s="8" t="s">
        <v>138</v>
      </c>
      <c r="BW4" s="31" t="s">
        <v>1169</v>
      </c>
      <c r="BX4" s="23" t="s">
        <v>1026</v>
      </c>
      <c r="BY4" s="23" t="s">
        <v>1492</v>
      </c>
      <c r="BZ4" s="8"/>
      <c r="CA4" s="8"/>
      <c r="CB4" s="8" t="s">
        <v>1164</v>
      </c>
      <c r="CC4" s="1" t="s">
        <v>438</v>
      </c>
    </row>
    <row r="5" spans="1:81" ht="12.75">
      <c r="A5" s="15"/>
      <c r="B5" s="15"/>
      <c r="C5" s="15"/>
      <c r="D5" s="15"/>
      <c r="E5" s="14"/>
      <c r="F5" s="27"/>
      <c r="G5" s="42"/>
      <c r="H5" s="3"/>
      <c r="I5" s="3"/>
      <c r="J5" s="15"/>
      <c r="K5" s="42"/>
      <c r="L5" s="14"/>
      <c r="M5" s="14"/>
      <c r="N5" s="4"/>
      <c r="O5" s="45"/>
      <c r="P5" s="45"/>
      <c r="Q5" s="45"/>
      <c r="R5" s="47" t="s">
        <v>1263</v>
      </c>
      <c r="S5" s="49" t="s">
        <v>1416</v>
      </c>
      <c r="T5" s="49" t="s">
        <v>1212</v>
      </c>
      <c r="U5" s="40" t="s">
        <v>6</v>
      </c>
      <c r="V5" s="40" t="s">
        <v>732</v>
      </c>
      <c r="W5" s="40" t="s">
        <v>732</v>
      </c>
      <c r="X5" s="40" t="s">
        <v>732</v>
      </c>
      <c r="Y5" s="1" t="s">
        <v>1263</v>
      </c>
      <c r="Z5" s="1" t="s">
        <v>1416</v>
      </c>
      <c r="AA5" s="1" t="s">
        <v>1212</v>
      </c>
      <c r="AB5" s="1" t="s">
        <v>6</v>
      </c>
      <c r="AC5" s="8" t="s">
        <v>1263</v>
      </c>
      <c r="AD5" s="1" t="s">
        <v>1416</v>
      </c>
      <c r="AE5" s="1" t="s">
        <v>1212</v>
      </c>
      <c r="AF5" s="1" t="s">
        <v>6</v>
      </c>
      <c r="AG5" s="8" t="s">
        <v>1263</v>
      </c>
      <c r="AH5" s="1" t="s">
        <v>1416</v>
      </c>
      <c r="AI5" s="1" t="s">
        <v>1212</v>
      </c>
      <c r="AJ5" s="12" t="s">
        <v>6</v>
      </c>
      <c r="AK5" s="31" t="s">
        <v>1027</v>
      </c>
      <c r="AL5" s="31" t="s">
        <v>23</v>
      </c>
      <c r="AM5" s="31" t="s">
        <v>1263</v>
      </c>
      <c r="AN5" s="31" t="s">
        <v>1416</v>
      </c>
      <c r="AO5" s="31" t="s">
        <v>1212</v>
      </c>
      <c r="AP5" s="31" t="s">
        <v>6</v>
      </c>
      <c r="AQ5" s="31" t="s">
        <v>23</v>
      </c>
      <c r="AR5" s="31" t="s">
        <v>23</v>
      </c>
      <c r="AS5" s="31" t="s">
        <v>24</v>
      </c>
      <c r="AT5" s="31" t="s">
        <v>23</v>
      </c>
      <c r="AU5" s="31" t="s">
        <v>23</v>
      </c>
      <c r="AV5" s="31" t="s">
        <v>23</v>
      </c>
      <c r="AW5" s="31" t="s">
        <v>23</v>
      </c>
      <c r="AX5" s="31" t="s">
        <v>23</v>
      </c>
      <c r="AY5" s="31" t="s">
        <v>23</v>
      </c>
      <c r="AZ5" s="31" t="s">
        <v>23</v>
      </c>
      <c r="BA5" s="31" t="s">
        <v>23</v>
      </c>
      <c r="BB5" s="29"/>
      <c r="BC5" s="29" t="s">
        <v>19</v>
      </c>
      <c r="BD5" s="8" t="s">
        <v>19</v>
      </c>
      <c r="BE5" s="8" t="s">
        <v>19</v>
      </c>
      <c r="BF5" s="8" t="s">
        <v>860</v>
      </c>
      <c r="BG5" s="8" t="s">
        <v>0</v>
      </c>
      <c r="BH5" s="34" t="s">
        <v>1508</v>
      </c>
      <c r="BI5" s="8" t="s">
        <v>1508</v>
      </c>
      <c r="BJ5" s="8" t="s">
        <v>441</v>
      </c>
      <c r="BK5" s="8" t="s">
        <v>1029</v>
      </c>
      <c r="BL5" s="8" t="s">
        <v>4</v>
      </c>
      <c r="BM5" s="8" t="s">
        <v>442</v>
      </c>
      <c r="BN5" s="31" t="s">
        <v>1203</v>
      </c>
      <c r="BO5" s="31" t="s">
        <v>22</v>
      </c>
      <c r="BP5" s="29"/>
      <c r="BQ5" s="29"/>
      <c r="BR5" s="29" t="s">
        <v>1027</v>
      </c>
      <c r="BS5" s="29" t="s">
        <v>20</v>
      </c>
      <c r="BT5" s="29" t="s">
        <v>21</v>
      </c>
      <c r="BU5" s="23" t="s">
        <v>493</v>
      </c>
      <c r="BV5" s="23" t="s">
        <v>1072</v>
      </c>
      <c r="BW5" s="31" t="s">
        <v>1217</v>
      </c>
      <c r="BX5" s="23" t="s">
        <v>1080</v>
      </c>
      <c r="BY5" s="23" t="s">
        <v>1181</v>
      </c>
      <c r="BZ5" s="8"/>
      <c r="CA5" s="1"/>
      <c r="CB5" s="1"/>
      <c r="CC5" s="1"/>
    </row>
    <row r="6" spans="1:81" ht="12.75">
      <c r="A6" s="13"/>
      <c r="B6" s="13"/>
      <c r="C6" s="13"/>
      <c r="D6" s="13"/>
      <c r="E6" s="17"/>
      <c r="F6" s="20"/>
      <c r="G6" s="17"/>
      <c r="H6" s="2"/>
      <c r="I6" s="2"/>
      <c r="J6" s="13"/>
      <c r="K6" s="17"/>
      <c r="L6" s="14"/>
      <c r="M6" s="14"/>
      <c r="N6" s="51"/>
      <c r="O6" s="46"/>
      <c r="P6" s="46"/>
      <c r="Q6" s="46"/>
      <c r="R6" s="47"/>
      <c r="S6" s="49"/>
      <c r="T6" s="49"/>
      <c r="U6" s="40"/>
      <c r="V6" s="40"/>
      <c r="W6" s="40"/>
      <c r="X6" s="40"/>
      <c r="Y6" s="1"/>
      <c r="Z6" s="1"/>
      <c r="AA6" s="1"/>
      <c r="AB6" s="1"/>
      <c r="AC6" s="1"/>
      <c r="AD6" s="1"/>
      <c r="AE6" s="1"/>
      <c r="AF6" s="1"/>
      <c r="AG6" s="1"/>
      <c r="AH6" s="1"/>
      <c r="AI6" s="1"/>
      <c r="AJ6" s="12"/>
      <c r="AK6" s="31" t="s">
        <v>1030</v>
      </c>
      <c r="AL6" s="31" t="s">
        <v>8</v>
      </c>
      <c r="AM6" s="31"/>
      <c r="AN6" s="31"/>
      <c r="AO6" s="31"/>
      <c r="AP6" s="31"/>
      <c r="AQ6" s="31" t="s">
        <v>732</v>
      </c>
      <c r="AR6" s="31" t="s">
        <v>732</v>
      </c>
      <c r="AS6" s="31" t="s">
        <v>732</v>
      </c>
      <c r="AT6" s="31" t="s">
        <v>732</v>
      </c>
      <c r="AU6" s="31" t="s">
        <v>732</v>
      </c>
      <c r="AV6" s="31" t="s">
        <v>732</v>
      </c>
      <c r="AW6" s="31" t="s">
        <v>732</v>
      </c>
      <c r="AX6" s="31" t="s">
        <v>732</v>
      </c>
      <c r="AY6" s="31" t="s">
        <v>732</v>
      </c>
      <c r="AZ6" s="31" t="s">
        <v>732</v>
      </c>
      <c r="BA6" s="31" t="s">
        <v>732</v>
      </c>
      <c r="BB6" s="1"/>
      <c r="BC6" s="1"/>
      <c r="BD6" s="1"/>
      <c r="BE6" s="1"/>
      <c r="BF6" s="1"/>
      <c r="BG6" s="1"/>
      <c r="BH6" s="1"/>
      <c r="BI6" s="1"/>
      <c r="BJ6" s="1"/>
      <c r="BK6" s="1"/>
      <c r="BL6" s="1"/>
      <c r="BM6" s="1"/>
      <c r="BN6" s="31"/>
      <c r="BO6" s="1"/>
      <c r="BP6" s="29"/>
      <c r="BQ6" s="29"/>
      <c r="BR6" s="29"/>
      <c r="BS6" s="29"/>
      <c r="BT6" s="29"/>
      <c r="BU6" s="1"/>
      <c r="BV6" s="1"/>
      <c r="BW6" s="1"/>
      <c r="BX6" s="1"/>
      <c r="BY6" s="1"/>
      <c r="BZ6" s="1"/>
      <c r="CA6" s="1"/>
      <c r="CB6" s="1"/>
      <c r="CC6" s="1"/>
    </row>
    <row r="7" spans="1:84" ht="12.75">
      <c r="A7" s="18">
        <v>1</v>
      </c>
      <c r="B7" s="18">
        <v>2</v>
      </c>
      <c r="C7" s="18">
        <v>3</v>
      </c>
      <c r="D7" s="18">
        <v>4</v>
      </c>
      <c r="E7" s="18">
        <v>5</v>
      </c>
      <c r="F7" s="28">
        <v>6</v>
      </c>
      <c r="G7" s="28">
        <v>7</v>
      </c>
      <c r="H7" s="28">
        <v>8</v>
      </c>
      <c r="I7" s="18">
        <v>9</v>
      </c>
      <c r="J7" s="28">
        <v>10</v>
      </c>
      <c r="K7" s="18">
        <v>11</v>
      </c>
      <c r="L7" s="28">
        <v>12</v>
      </c>
      <c r="M7" s="18">
        <v>13</v>
      </c>
      <c r="N7" s="50">
        <v>14</v>
      </c>
      <c r="O7" s="18">
        <v>15</v>
      </c>
      <c r="P7" s="28">
        <v>16</v>
      </c>
      <c r="Q7" s="28">
        <v>17</v>
      </c>
      <c r="R7" s="28">
        <v>18</v>
      </c>
      <c r="S7" s="18">
        <v>19</v>
      </c>
      <c r="T7" s="28">
        <v>20</v>
      </c>
      <c r="U7" s="18">
        <v>21</v>
      </c>
      <c r="V7" s="28">
        <v>22</v>
      </c>
      <c r="W7" s="18">
        <v>23</v>
      </c>
      <c r="X7" s="18">
        <v>24</v>
      </c>
      <c r="Y7" s="18">
        <v>25</v>
      </c>
      <c r="Z7" s="18">
        <v>26</v>
      </c>
      <c r="AA7" s="18">
        <v>26</v>
      </c>
      <c r="AB7" s="18">
        <v>27</v>
      </c>
      <c r="AC7" s="28">
        <v>28</v>
      </c>
      <c r="AD7" s="18">
        <v>29</v>
      </c>
      <c r="AE7" s="28">
        <v>30</v>
      </c>
      <c r="AF7" s="18">
        <v>31</v>
      </c>
      <c r="AG7" s="28">
        <v>32</v>
      </c>
      <c r="AH7" s="18">
        <v>33</v>
      </c>
      <c r="AI7" s="28">
        <v>34</v>
      </c>
      <c r="AJ7" s="18">
        <v>35</v>
      </c>
      <c r="AK7" s="28">
        <v>36</v>
      </c>
      <c r="AL7" s="18">
        <v>37</v>
      </c>
      <c r="AM7" s="28">
        <v>38</v>
      </c>
      <c r="AN7" s="18">
        <v>39</v>
      </c>
      <c r="AO7" s="18">
        <v>40</v>
      </c>
      <c r="AP7" s="28">
        <v>41</v>
      </c>
      <c r="AQ7" s="18">
        <v>42</v>
      </c>
      <c r="AR7" s="18">
        <v>43</v>
      </c>
      <c r="AS7" s="18">
        <v>44</v>
      </c>
      <c r="AT7" s="28">
        <v>45</v>
      </c>
      <c r="AU7" s="18">
        <v>46</v>
      </c>
      <c r="AV7" s="28">
        <v>47</v>
      </c>
      <c r="AW7" s="18">
        <v>48</v>
      </c>
      <c r="AX7" s="28">
        <v>49</v>
      </c>
      <c r="AY7" s="18">
        <v>50</v>
      </c>
      <c r="AZ7" s="28">
        <v>51</v>
      </c>
      <c r="BA7" s="18">
        <v>52</v>
      </c>
      <c r="BB7" s="28">
        <v>53</v>
      </c>
      <c r="BC7" s="18">
        <v>54</v>
      </c>
      <c r="BD7" s="28">
        <v>55</v>
      </c>
      <c r="BE7" s="18">
        <v>56</v>
      </c>
      <c r="BF7" s="18">
        <v>57</v>
      </c>
      <c r="BG7" s="18">
        <v>58</v>
      </c>
      <c r="BH7" s="18">
        <v>59</v>
      </c>
      <c r="BI7" s="18">
        <v>60</v>
      </c>
      <c r="BJ7" s="28">
        <v>61</v>
      </c>
      <c r="BK7" s="28">
        <v>62</v>
      </c>
      <c r="BL7" s="28">
        <v>63</v>
      </c>
      <c r="BM7" s="28">
        <v>64</v>
      </c>
      <c r="BN7" s="28">
        <v>65</v>
      </c>
      <c r="BO7" s="28">
        <v>66</v>
      </c>
      <c r="BP7" s="28">
        <v>67</v>
      </c>
      <c r="BQ7" s="28">
        <v>68</v>
      </c>
      <c r="BR7" s="28">
        <v>69</v>
      </c>
      <c r="BS7" s="28">
        <v>70</v>
      </c>
      <c r="BT7" s="28"/>
      <c r="BU7" s="28">
        <v>71</v>
      </c>
      <c r="BV7" s="28">
        <v>72</v>
      </c>
      <c r="BW7" s="28">
        <v>73</v>
      </c>
      <c r="BX7" s="28">
        <v>74</v>
      </c>
      <c r="BY7" s="28">
        <v>75</v>
      </c>
      <c r="BZ7" s="28">
        <v>76</v>
      </c>
      <c r="CA7" s="18">
        <v>77</v>
      </c>
      <c r="CB7" s="28">
        <v>78</v>
      </c>
      <c r="CC7" s="28">
        <v>79</v>
      </c>
      <c r="CD7" s="28"/>
      <c r="CE7" s="1"/>
      <c r="CF7" s="1"/>
    </row>
    <row r="8" spans="1:77" ht="12.75">
      <c r="A8" s="13"/>
      <c r="B8" s="13"/>
      <c r="C8" s="13"/>
      <c r="D8" s="13"/>
      <c r="E8" s="17"/>
      <c r="F8" s="20"/>
      <c r="G8" s="17"/>
      <c r="H8" s="2"/>
      <c r="I8" s="2"/>
      <c r="J8" s="13"/>
      <c r="K8" s="17"/>
      <c r="L8" s="15"/>
      <c r="M8" s="15"/>
      <c r="N8" s="2"/>
      <c r="O8" s="10"/>
      <c r="P8" s="10"/>
      <c r="Q8" s="10"/>
      <c r="R8" s="27"/>
      <c r="S8" s="20"/>
      <c r="T8" s="20"/>
      <c r="U8" s="24"/>
      <c r="V8" s="24"/>
      <c r="W8" s="24"/>
      <c r="X8" s="24"/>
      <c r="AJ8" s="6"/>
      <c r="AK8" s="16"/>
      <c r="AL8" s="16"/>
      <c r="AM8" s="16"/>
      <c r="AN8" s="16"/>
      <c r="AO8" s="16"/>
      <c r="AP8" s="16"/>
      <c r="AQ8" s="16"/>
      <c r="AR8" s="16"/>
      <c r="AS8" s="16"/>
      <c r="AT8" s="16"/>
      <c r="AU8" s="16"/>
      <c r="AV8" s="16"/>
      <c r="AW8" s="37"/>
      <c r="AX8" s="16"/>
      <c r="AY8" s="16"/>
      <c r="AZ8" s="16"/>
      <c r="BA8" s="16"/>
      <c r="BB8" s="37"/>
      <c r="BC8" s="37"/>
      <c r="BD8" s="16"/>
      <c r="BE8" s="16"/>
      <c r="BF8" s="16"/>
      <c r="BG8" s="16"/>
      <c r="BH8" s="39"/>
      <c r="BI8" s="16"/>
      <c r="BJ8" s="16"/>
      <c r="BK8" s="16"/>
      <c r="BL8" s="16"/>
      <c r="BM8" s="16"/>
      <c r="BP8" s="37"/>
      <c r="BQ8" s="37"/>
      <c r="BR8" s="37"/>
      <c r="BS8" s="37"/>
      <c r="BT8" s="37"/>
      <c r="BU8" s="35"/>
      <c r="BV8" s="35"/>
      <c r="BW8" s="16"/>
      <c r="BX8" s="35"/>
      <c r="BY8" s="35"/>
    </row>
    <row r="9" spans="1:80" ht="12.75">
      <c r="A9" s="14">
        <v>1359</v>
      </c>
      <c r="B9" s="13" t="s">
        <v>1168</v>
      </c>
      <c r="C9" s="13" t="s">
        <v>1355</v>
      </c>
      <c r="D9" s="13" t="s">
        <v>139</v>
      </c>
      <c r="E9" s="13" t="s">
        <v>166</v>
      </c>
      <c r="F9" s="2" t="s">
        <v>176</v>
      </c>
      <c r="G9" s="2">
        <v>1</v>
      </c>
      <c r="H9" s="2" t="s">
        <v>1082</v>
      </c>
      <c r="I9" s="2" t="s">
        <v>1074</v>
      </c>
      <c r="J9" s="13" t="s">
        <v>444</v>
      </c>
      <c r="K9" s="2" t="s">
        <v>1088</v>
      </c>
      <c r="L9" s="15" t="s">
        <v>1120</v>
      </c>
      <c r="M9" s="15" t="s">
        <v>2</v>
      </c>
      <c r="N9" s="2" t="s">
        <v>1179</v>
      </c>
      <c r="O9" s="10">
        <v>2</v>
      </c>
      <c r="P9" s="10"/>
      <c r="Q9" s="10"/>
      <c r="R9" s="27">
        <v>67</v>
      </c>
      <c r="S9" s="20">
        <v>4</v>
      </c>
      <c r="T9" s="20">
        <v>0</v>
      </c>
      <c r="U9" s="24">
        <v>67.2</v>
      </c>
      <c r="V9" s="24">
        <v>33.6</v>
      </c>
      <c r="X9" s="24">
        <v>2.8</v>
      </c>
      <c r="Y9">
        <v>33</v>
      </c>
      <c r="Z9">
        <v>12</v>
      </c>
      <c r="AA9">
        <v>0</v>
      </c>
      <c r="AB9" s="48">
        <v>33.6</v>
      </c>
      <c r="AJ9" s="6">
        <v>2.8</v>
      </c>
      <c r="AK9" s="16"/>
      <c r="AL9" s="16"/>
      <c r="AM9" s="16"/>
      <c r="AN9" s="16"/>
      <c r="AO9" s="16"/>
      <c r="AP9" s="16"/>
      <c r="AQ9" s="16"/>
      <c r="AR9" s="7"/>
      <c r="AS9" s="16"/>
      <c r="AT9" s="16"/>
      <c r="AU9" s="16"/>
      <c r="AV9" s="6">
        <v>2.8</v>
      </c>
      <c r="AW9" s="37"/>
      <c r="AX9" s="16"/>
      <c r="AY9" s="16"/>
      <c r="AZ9" s="16"/>
      <c r="BA9" s="16"/>
      <c r="BB9" s="37"/>
      <c r="BC9" s="37"/>
      <c r="BD9" s="37"/>
      <c r="BE9" s="37"/>
      <c r="BG9" s="48">
        <v>2.8</v>
      </c>
      <c r="BH9" s="39"/>
      <c r="BI9" s="39"/>
      <c r="BJ9" s="22"/>
      <c r="BK9" s="37"/>
      <c r="BM9" s="39"/>
      <c r="BN9" s="37">
        <f>BO9*O9</f>
        <v>67.2</v>
      </c>
      <c r="BO9" s="48">
        <v>33.6</v>
      </c>
      <c r="BP9" s="37"/>
      <c r="BQ9" s="37"/>
      <c r="BR9" s="37"/>
      <c r="BS9" s="37"/>
      <c r="BT9" s="37"/>
      <c r="BU9" s="35"/>
      <c r="BV9" s="35"/>
      <c r="BW9" s="16"/>
      <c r="BX9" s="35"/>
      <c r="BY9" s="35"/>
      <c r="BZ9">
        <v>1359</v>
      </c>
      <c r="CA9" s="2" t="s">
        <v>1088</v>
      </c>
      <c r="CB9" t="s">
        <v>1140</v>
      </c>
    </row>
    <row r="11" spans="1:79" ht="12.75">
      <c r="A11" s="14">
        <v>1360</v>
      </c>
      <c r="B11" s="13" t="s">
        <v>1081</v>
      </c>
      <c r="C11" s="13" t="s">
        <v>1355</v>
      </c>
      <c r="D11" s="13" t="s">
        <v>140</v>
      </c>
      <c r="E11" s="13" t="s">
        <v>163</v>
      </c>
      <c r="F11" s="2" t="s">
        <v>206</v>
      </c>
      <c r="G11" s="2">
        <v>1</v>
      </c>
      <c r="H11" t="s">
        <v>1082</v>
      </c>
      <c r="I11" s="2" t="s">
        <v>1617</v>
      </c>
      <c r="J11" s="13" t="s">
        <v>444</v>
      </c>
      <c r="K11" s="2" t="s">
        <v>1609</v>
      </c>
      <c r="L11" s="13" t="s">
        <v>1120</v>
      </c>
      <c r="M11" s="13" t="s">
        <v>1559</v>
      </c>
      <c r="N11" s="2" t="s">
        <v>1595</v>
      </c>
      <c r="O11" s="10">
        <v>1</v>
      </c>
      <c r="P11" s="10"/>
      <c r="Q11" s="10"/>
      <c r="R11" s="20">
        <v>36</v>
      </c>
      <c r="S11" s="20">
        <v>12</v>
      </c>
      <c r="T11" s="20">
        <v>0</v>
      </c>
      <c r="U11" s="48">
        <v>36.6</v>
      </c>
      <c r="V11" s="48">
        <v>36.6</v>
      </c>
      <c r="X11" s="24">
        <v>3.05</v>
      </c>
      <c r="Y11">
        <v>36</v>
      </c>
      <c r="Z11">
        <v>12</v>
      </c>
      <c r="AA11">
        <v>0</v>
      </c>
      <c r="AB11" s="48">
        <v>36.6</v>
      </c>
      <c r="AJ11" s="6">
        <v>3.05</v>
      </c>
      <c r="AK11" s="38"/>
      <c r="BA11" s="6">
        <v>3.05</v>
      </c>
      <c r="BC11" s="37"/>
      <c r="BD11" s="37"/>
      <c r="BE11" s="37"/>
      <c r="BG11" s="48">
        <v>3.05</v>
      </c>
      <c r="BK11" s="37"/>
      <c r="BL11" s="37"/>
      <c r="BM11" s="39"/>
      <c r="BN11" s="37">
        <f>BO11*O11</f>
        <v>36.6</v>
      </c>
      <c r="BO11" s="48">
        <v>36.6</v>
      </c>
      <c r="BZ11">
        <v>1360</v>
      </c>
      <c r="CA11" s="2" t="s">
        <v>1609</v>
      </c>
    </row>
    <row r="12" spans="1:80" ht="12.75">
      <c r="A12" s="14">
        <v>1360</v>
      </c>
      <c r="B12" s="13" t="s">
        <v>1081</v>
      </c>
      <c r="C12" s="13" t="s">
        <v>1355</v>
      </c>
      <c r="D12" s="13" t="s">
        <v>140</v>
      </c>
      <c r="E12" s="13" t="s">
        <v>163</v>
      </c>
      <c r="F12" s="2" t="s">
        <v>207</v>
      </c>
      <c r="G12" s="2">
        <v>1</v>
      </c>
      <c r="H12" t="s">
        <v>1082</v>
      </c>
      <c r="I12" s="2" t="s">
        <v>1096</v>
      </c>
      <c r="J12" s="13" t="s">
        <v>444</v>
      </c>
      <c r="K12" s="2" t="s">
        <v>1087</v>
      </c>
      <c r="L12" s="13" t="s">
        <v>1120</v>
      </c>
      <c r="M12" s="13" t="s">
        <v>2</v>
      </c>
      <c r="N12" s="2" t="s">
        <v>1593</v>
      </c>
      <c r="O12" s="10">
        <v>3</v>
      </c>
      <c r="P12" s="10"/>
      <c r="Q12" s="10"/>
      <c r="R12" s="20">
        <v>114</v>
      </c>
      <c r="S12" s="20">
        <v>8</v>
      </c>
      <c r="T12" s="20">
        <v>0</v>
      </c>
      <c r="U12" s="48">
        <v>114.4</v>
      </c>
      <c r="V12" s="48">
        <v>38.13333333333333</v>
      </c>
      <c r="X12" s="24">
        <v>3.1777777777777776</v>
      </c>
      <c r="Y12">
        <v>38</v>
      </c>
      <c r="Z12">
        <v>2</v>
      </c>
      <c r="AA12">
        <v>8</v>
      </c>
      <c r="AB12" s="48">
        <v>38.13333333333333</v>
      </c>
      <c r="AJ12" s="6">
        <v>3.1777777777777776</v>
      </c>
      <c r="AK12" s="38"/>
      <c r="BC12" s="37"/>
      <c r="BD12" s="37"/>
      <c r="BE12" s="37"/>
      <c r="BG12" s="48">
        <v>3.1777777777777776</v>
      </c>
      <c r="BK12" s="37"/>
      <c r="BL12" s="37"/>
      <c r="BM12" s="39"/>
      <c r="BN12" s="37">
        <f>BO12*O12</f>
        <v>114.4</v>
      </c>
      <c r="BO12" s="48">
        <v>38.13333333333333</v>
      </c>
      <c r="BZ12">
        <v>1360</v>
      </c>
      <c r="CA12" s="2" t="s">
        <v>1087</v>
      </c>
      <c r="CB12" t="s">
        <v>1152</v>
      </c>
    </row>
    <row r="13" spans="1:79" ht="12.75">
      <c r="A13" s="14">
        <v>1360</v>
      </c>
      <c r="B13" s="13" t="s">
        <v>1081</v>
      </c>
      <c r="C13" s="13" t="s">
        <v>1355</v>
      </c>
      <c r="D13" s="13" t="s">
        <v>140</v>
      </c>
      <c r="E13" s="13" t="s">
        <v>163</v>
      </c>
      <c r="F13" s="2" t="s">
        <v>208</v>
      </c>
      <c r="G13" s="2">
        <v>1</v>
      </c>
      <c r="H13" t="s">
        <v>1082</v>
      </c>
      <c r="I13" s="2" t="s">
        <v>1096</v>
      </c>
      <c r="J13" s="13" t="s">
        <v>444</v>
      </c>
      <c r="K13" s="2" t="s">
        <v>1087</v>
      </c>
      <c r="L13" s="13" t="s">
        <v>1120</v>
      </c>
      <c r="M13" s="13" t="s">
        <v>2</v>
      </c>
      <c r="N13" s="2" t="s">
        <v>1593</v>
      </c>
      <c r="O13" s="10">
        <v>3</v>
      </c>
      <c r="P13" s="10"/>
      <c r="Q13" s="10"/>
      <c r="R13" s="20">
        <v>112</v>
      </c>
      <c r="S13" s="20">
        <v>16</v>
      </c>
      <c r="T13" s="20">
        <v>0</v>
      </c>
      <c r="U13" s="48">
        <v>112.8</v>
      </c>
      <c r="V13" s="48">
        <v>37.6</v>
      </c>
      <c r="X13" s="24">
        <v>3.1333333333333333</v>
      </c>
      <c r="Y13">
        <v>37</v>
      </c>
      <c r="Z13">
        <v>12</v>
      </c>
      <c r="AA13">
        <v>0</v>
      </c>
      <c r="AB13" s="48">
        <v>37.6</v>
      </c>
      <c r="AJ13" s="6">
        <v>3.1333333333333333</v>
      </c>
      <c r="AK13" s="38"/>
      <c r="BC13" s="37"/>
      <c r="BD13" s="37"/>
      <c r="BE13" s="37"/>
      <c r="BG13" s="48">
        <v>3.1333333333333333</v>
      </c>
      <c r="BK13" s="37"/>
      <c r="BL13" s="37"/>
      <c r="BM13" s="39"/>
      <c r="BN13" s="37">
        <f>BO13*O13</f>
        <v>112.80000000000001</v>
      </c>
      <c r="BO13" s="48">
        <v>37.6</v>
      </c>
      <c r="BZ13">
        <v>1360</v>
      </c>
      <c r="CA13" s="2" t="s">
        <v>1087</v>
      </c>
    </row>
    <row r="14" ht="12.75">
      <c r="BN14" s="37"/>
    </row>
    <row r="15" spans="1:79" ht="12.75">
      <c r="A15" s="14">
        <v>1360</v>
      </c>
      <c r="B15" s="13" t="s">
        <v>1081</v>
      </c>
      <c r="C15" s="13" t="s">
        <v>1355</v>
      </c>
      <c r="D15" s="13" t="s">
        <v>140</v>
      </c>
      <c r="E15" s="13" t="s">
        <v>163</v>
      </c>
      <c r="F15" s="2" t="s">
        <v>210</v>
      </c>
      <c r="G15" s="2">
        <v>2</v>
      </c>
      <c r="H15" s="2" t="s">
        <v>1082</v>
      </c>
      <c r="I15" s="2" t="s">
        <v>1095</v>
      </c>
      <c r="J15" s="13" t="s">
        <v>444</v>
      </c>
      <c r="K15" s="2" t="s">
        <v>1087</v>
      </c>
      <c r="L15" s="13" t="s">
        <v>1120</v>
      </c>
      <c r="M15" s="13" t="s">
        <v>2</v>
      </c>
      <c r="N15" s="2" t="s">
        <v>684</v>
      </c>
      <c r="O15" s="10">
        <v>1</v>
      </c>
      <c r="P15" s="10"/>
      <c r="Q15" s="10"/>
      <c r="R15" s="20">
        <v>42</v>
      </c>
      <c r="S15" s="20">
        <v>6</v>
      </c>
      <c r="T15" s="20">
        <v>0</v>
      </c>
      <c r="U15" s="48">
        <v>42.3</v>
      </c>
      <c r="V15" s="48">
        <v>42.3</v>
      </c>
      <c r="W15" s="24"/>
      <c r="X15" s="24">
        <v>3.525</v>
      </c>
      <c r="Y15">
        <v>42</v>
      </c>
      <c r="Z15">
        <v>6</v>
      </c>
      <c r="AA15">
        <v>0</v>
      </c>
      <c r="AB15" s="48">
        <v>42.3</v>
      </c>
      <c r="AJ15" s="6">
        <v>3.525</v>
      </c>
      <c r="AK15" s="38"/>
      <c r="AR15" s="7"/>
      <c r="AS15" s="16"/>
      <c r="AT15" s="6">
        <v>3.525</v>
      </c>
      <c r="BC15" s="37"/>
      <c r="BD15" s="37"/>
      <c r="BE15" s="37"/>
      <c r="BF15" s="37"/>
      <c r="BG15" s="48">
        <v>3.525</v>
      </c>
      <c r="BH15" s="39"/>
      <c r="BI15" s="39"/>
      <c r="BJ15" s="22"/>
      <c r="BK15" s="37"/>
      <c r="BL15" s="37"/>
      <c r="BM15" s="39"/>
      <c r="BN15" s="37">
        <f>BO15*O15</f>
        <v>42.3</v>
      </c>
      <c r="BO15" s="48">
        <v>42.3</v>
      </c>
      <c r="BZ15">
        <v>1360</v>
      </c>
      <c r="CA15" s="2" t="s">
        <v>1087</v>
      </c>
    </row>
    <row r="16" ht="12.75">
      <c r="BN16" s="37"/>
    </row>
    <row r="17" spans="1:79" ht="12.75">
      <c r="A17" s="14">
        <v>1361</v>
      </c>
      <c r="B17" s="13" t="s">
        <v>57</v>
      </c>
      <c r="C17" s="13" t="s">
        <v>1355</v>
      </c>
      <c r="D17" s="13" t="s">
        <v>141</v>
      </c>
      <c r="E17" s="13" t="s">
        <v>164</v>
      </c>
      <c r="F17" s="2" t="s">
        <v>259</v>
      </c>
      <c r="G17" s="2">
        <v>2</v>
      </c>
      <c r="H17" s="2" t="s">
        <v>1082</v>
      </c>
      <c r="I17" s="2" t="s">
        <v>1616</v>
      </c>
      <c r="J17" s="13" t="s">
        <v>444</v>
      </c>
      <c r="K17" s="2" t="s">
        <v>1094</v>
      </c>
      <c r="L17" s="13" t="s">
        <v>1120</v>
      </c>
      <c r="M17" s="13" t="s">
        <v>1559</v>
      </c>
      <c r="N17" s="2" t="s">
        <v>1594</v>
      </c>
      <c r="O17" s="10">
        <v>1</v>
      </c>
      <c r="P17" s="10"/>
      <c r="Q17" s="10"/>
      <c r="R17" s="20">
        <v>35</v>
      </c>
      <c r="S17" s="20">
        <v>0</v>
      </c>
      <c r="T17" s="20">
        <v>0</v>
      </c>
      <c r="U17" s="48">
        <v>35</v>
      </c>
      <c r="V17" s="48">
        <v>35</v>
      </c>
      <c r="X17" s="24">
        <v>2.9166666666666665</v>
      </c>
      <c r="Y17">
        <v>35</v>
      </c>
      <c r="Z17">
        <v>0</v>
      </c>
      <c r="AA17">
        <v>0</v>
      </c>
      <c r="AB17" s="48">
        <v>35</v>
      </c>
      <c r="AJ17" s="6">
        <v>2.9166666666666665</v>
      </c>
      <c r="BA17" s="6">
        <v>2.9166666666666665</v>
      </c>
      <c r="BC17" s="37"/>
      <c r="BD17" s="37"/>
      <c r="BE17" s="37"/>
      <c r="BG17" s="48">
        <v>2.9166666666666665</v>
      </c>
      <c r="BH17" s="39"/>
      <c r="BI17" s="39"/>
      <c r="BJ17" s="22"/>
      <c r="BK17" s="37"/>
      <c r="BN17" s="37">
        <f>BO17*O17</f>
        <v>35</v>
      </c>
      <c r="BO17" s="48">
        <v>35</v>
      </c>
      <c r="BZ17">
        <v>1361</v>
      </c>
      <c r="CA17" s="2" t="s">
        <v>1094</v>
      </c>
    </row>
    <row r="18" spans="1:79" ht="12.75">
      <c r="A18" s="14">
        <v>1361</v>
      </c>
      <c r="B18" s="13" t="s">
        <v>57</v>
      </c>
      <c r="C18" s="13" t="s">
        <v>1355</v>
      </c>
      <c r="D18" s="13" t="s">
        <v>141</v>
      </c>
      <c r="E18" s="13" t="s">
        <v>164</v>
      </c>
      <c r="F18" s="2" t="s">
        <v>236</v>
      </c>
      <c r="G18" s="2">
        <v>2</v>
      </c>
      <c r="H18" s="2" t="s">
        <v>1082</v>
      </c>
      <c r="I18" s="2" t="s">
        <v>593</v>
      </c>
      <c r="J18" s="13" t="s">
        <v>444</v>
      </c>
      <c r="K18" s="2" t="s">
        <v>1085</v>
      </c>
      <c r="L18" s="13" t="s">
        <v>1111</v>
      </c>
      <c r="M18" s="13" t="s">
        <v>483</v>
      </c>
      <c r="N18" s="2" t="s">
        <v>1593</v>
      </c>
      <c r="O18" s="10">
        <v>3</v>
      </c>
      <c r="P18" s="10"/>
      <c r="Q18" s="10"/>
      <c r="R18" s="20">
        <v>130</v>
      </c>
      <c r="S18" s="20">
        <v>4</v>
      </c>
      <c r="T18" s="20">
        <v>0</v>
      </c>
      <c r="U18" s="48">
        <v>130.2</v>
      </c>
      <c r="V18" s="48">
        <v>43.4</v>
      </c>
      <c r="X18" s="24">
        <v>3.6166666666666667</v>
      </c>
      <c r="Y18">
        <v>43</v>
      </c>
      <c r="Z18">
        <v>8</v>
      </c>
      <c r="AA18">
        <v>0</v>
      </c>
      <c r="AB18" s="48">
        <v>43.4</v>
      </c>
      <c r="AJ18" s="6">
        <v>3.6166666666666667</v>
      </c>
      <c r="BC18" s="37"/>
      <c r="BD18" s="37"/>
      <c r="BE18" s="37"/>
      <c r="BG18" s="48">
        <v>3.6166666666666667</v>
      </c>
      <c r="BH18" s="39"/>
      <c r="BI18" s="39"/>
      <c r="BJ18" s="22"/>
      <c r="BK18" s="37"/>
      <c r="BN18" s="37">
        <f>BO18*O18</f>
        <v>130.2</v>
      </c>
      <c r="BO18" s="48">
        <v>43.4</v>
      </c>
      <c r="BP18" t="s">
        <v>1131</v>
      </c>
      <c r="BQ18">
        <v>31</v>
      </c>
      <c r="BR18" s="48">
        <v>0.11666666666666667</v>
      </c>
      <c r="BS18" s="48">
        <v>3.6166666666666667</v>
      </c>
      <c r="BZ18">
        <v>1361</v>
      </c>
      <c r="CA18" s="2" t="s">
        <v>1085</v>
      </c>
    </row>
    <row r="19" spans="1:79" ht="12.75">
      <c r="A19" s="14">
        <v>1361</v>
      </c>
      <c r="B19" s="13" t="s">
        <v>57</v>
      </c>
      <c r="C19" s="13" t="s">
        <v>1355</v>
      </c>
      <c r="D19" s="13" t="s">
        <v>141</v>
      </c>
      <c r="E19" s="13" t="s">
        <v>164</v>
      </c>
      <c r="F19" s="2" t="s">
        <v>237</v>
      </c>
      <c r="G19" s="2">
        <v>2</v>
      </c>
      <c r="H19" s="2" t="s">
        <v>1082</v>
      </c>
      <c r="I19" s="2" t="s">
        <v>508</v>
      </c>
      <c r="J19" s="13" t="s">
        <v>444</v>
      </c>
      <c r="K19" s="2" t="s">
        <v>1084</v>
      </c>
      <c r="L19" s="13" t="s">
        <v>1120</v>
      </c>
      <c r="M19" s="13" t="s">
        <v>470</v>
      </c>
      <c r="N19" s="2" t="s">
        <v>1593</v>
      </c>
      <c r="O19" s="10">
        <v>2</v>
      </c>
      <c r="P19" s="10"/>
      <c r="Q19" s="10"/>
      <c r="R19" s="20">
        <v>81</v>
      </c>
      <c r="S19" s="20">
        <v>4</v>
      </c>
      <c r="T19" s="20">
        <v>0</v>
      </c>
      <c r="U19" s="48">
        <v>81.2</v>
      </c>
      <c r="V19" s="48">
        <v>40.6</v>
      </c>
      <c r="X19" s="24">
        <v>3.3833333333333333</v>
      </c>
      <c r="Y19">
        <v>40</v>
      </c>
      <c r="Z19">
        <v>12</v>
      </c>
      <c r="AA19">
        <v>0</v>
      </c>
      <c r="AB19" s="48">
        <v>40.6</v>
      </c>
      <c r="AJ19" s="6">
        <v>3.3833333333333333</v>
      </c>
      <c r="BA19" s="7"/>
      <c r="BC19" s="37"/>
      <c r="BD19" s="37"/>
      <c r="BE19" s="37"/>
      <c r="BG19" s="48">
        <v>3.3833333333333333</v>
      </c>
      <c r="BH19" s="39"/>
      <c r="BI19" s="39"/>
      <c r="BJ19" s="22"/>
      <c r="BK19" s="37"/>
      <c r="BN19" s="37">
        <f>BO19*O19</f>
        <v>81.2</v>
      </c>
      <c r="BO19" s="48">
        <v>40.6</v>
      </c>
      <c r="BP19" t="s">
        <v>1130</v>
      </c>
      <c r="BQ19">
        <v>29</v>
      </c>
      <c r="BR19" s="48">
        <v>0.11666666666666667</v>
      </c>
      <c r="BS19" s="48">
        <v>3.3833333333333333</v>
      </c>
      <c r="BZ19">
        <v>1361</v>
      </c>
      <c r="CA19" s="2" t="s">
        <v>1084</v>
      </c>
    </row>
    <row r="20" spans="1:79" ht="12.75">
      <c r="A20" s="14">
        <v>1361</v>
      </c>
      <c r="B20" s="13" t="s">
        <v>57</v>
      </c>
      <c r="C20" s="13" t="s">
        <v>1355</v>
      </c>
      <c r="D20" s="13" t="s">
        <v>141</v>
      </c>
      <c r="E20" s="13" t="s">
        <v>164</v>
      </c>
      <c r="F20" s="2" t="s">
        <v>238</v>
      </c>
      <c r="G20" s="2">
        <v>2</v>
      </c>
      <c r="H20" s="2" t="s">
        <v>1082</v>
      </c>
      <c r="I20" s="2" t="s">
        <v>502</v>
      </c>
      <c r="J20" s="13" t="s">
        <v>444</v>
      </c>
      <c r="K20" s="2" t="s">
        <v>1084</v>
      </c>
      <c r="L20" s="13" t="s">
        <v>1120</v>
      </c>
      <c r="M20" s="13" t="s">
        <v>470</v>
      </c>
      <c r="N20" s="2" t="s">
        <v>1593</v>
      </c>
      <c r="O20" s="10">
        <v>1</v>
      </c>
      <c r="P20" s="10"/>
      <c r="Q20" s="10"/>
      <c r="R20" s="20">
        <v>39</v>
      </c>
      <c r="S20" s="20">
        <v>4</v>
      </c>
      <c r="T20" s="20">
        <v>0</v>
      </c>
      <c r="U20" s="48">
        <v>39.2</v>
      </c>
      <c r="V20" s="48">
        <v>39.2</v>
      </c>
      <c r="X20" s="24">
        <v>3.266666666666667</v>
      </c>
      <c r="Y20">
        <v>39</v>
      </c>
      <c r="Z20">
        <v>4</v>
      </c>
      <c r="AA20">
        <v>0</v>
      </c>
      <c r="AB20" s="48">
        <v>39.2</v>
      </c>
      <c r="AJ20" s="6">
        <v>3.266666666666667</v>
      </c>
      <c r="AX20" s="7"/>
      <c r="BC20" s="37"/>
      <c r="BD20" s="37"/>
      <c r="BE20" s="37"/>
      <c r="BG20" s="48">
        <v>3.266666666666667</v>
      </c>
      <c r="BH20" s="39"/>
      <c r="BI20" s="39"/>
      <c r="BJ20" s="22"/>
      <c r="BK20" s="37"/>
      <c r="BN20" s="37">
        <f>BO20*O20</f>
        <v>39.2</v>
      </c>
      <c r="BO20" s="48">
        <v>39.2</v>
      </c>
      <c r="BP20" t="s">
        <v>1130</v>
      </c>
      <c r="BQ20">
        <v>28</v>
      </c>
      <c r="BR20" s="48">
        <v>0.11666666666666668</v>
      </c>
      <c r="BS20" s="48">
        <v>3.266666666666667</v>
      </c>
      <c r="BZ20">
        <v>1361</v>
      </c>
      <c r="CA20" s="2" t="s">
        <v>1084</v>
      </c>
    </row>
    <row r="21" spans="1:79" ht="12.75">
      <c r="A21" s="14">
        <v>1361</v>
      </c>
      <c r="B21" s="13" t="s">
        <v>57</v>
      </c>
      <c r="C21" s="13" t="s">
        <v>1355</v>
      </c>
      <c r="D21" s="13" t="s">
        <v>141</v>
      </c>
      <c r="E21" s="13" t="s">
        <v>164</v>
      </c>
      <c r="F21" s="2" t="s">
        <v>239</v>
      </c>
      <c r="G21" s="2">
        <v>2</v>
      </c>
      <c r="H21" s="2" t="s">
        <v>1082</v>
      </c>
      <c r="I21" s="2" t="s">
        <v>1340</v>
      </c>
      <c r="J21" s="13" t="s">
        <v>444</v>
      </c>
      <c r="K21" s="2" t="s">
        <v>1092</v>
      </c>
      <c r="L21" s="13" t="s">
        <v>1111</v>
      </c>
      <c r="M21" s="13" t="s">
        <v>1280</v>
      </c>
      <c r="N21" s="2" t="s">
        <v>682</v>
      </c>
      <c r="O21" s="10">
        <v>1</v>
      </c>
      <c r="P21" s="10"/>
      <c r="Q21" s="10"/>
      <c r="R21" s="20">
        <v>40</v>
      </c>
      <c r="S21" s="20">
        <v>12</v>
      </c>
      <c r="T21" s="20">
        <v>0</v>
      </c>
      <c r="U21" s="48">
        <v>40.6</v>
      </c>
      <c r="V21" s="48">
        <v>40.6</v>
      </c>
      <c r="X21" s="24">
        <v>3.3833333333333333</v>
      </c>
      <c r="Y21">
        <v>40</v>
      </c>
      <c r="Z21">
        <v>12</v>
      </c>
      <c r="AA21">
        <v>0</v>
      </c>
      <c r="AB21" s="48">
        <v>40.6</v>
      </c>
      <c r="AJ21" s="6">
        <v>3.3833333333333333</v>
      </c>
      <c r="AT21" s="6">
        <v>3.3833333333333333</v>
      </c>
      <c r="BA21" s="7"/>
      <c r="BC21" s="37"/>
      <c r="BD21" s="37"/>
      <c r="BE21" s="37"/>
      <c r="BG21" s="48">
        <v>3.3833333333333333</v>
      </c>
      <c r="BH21" s="39"/>
      <c r="BI21" s="39"/>
      <c r="BJ21" s="22"/>
      <c r="BK21" s="37"/>
      <c r="BN21" s="37">
        <f>BO21*O21</f>
        <v>40.6</v>
      </c>
      <c r="BO21" s="48">
        <v>40.6</v>
      </c>
      <c r="BP21" t="s">
        <v>1130</v>
      </c>
      <c r="BQ21">
        <v>29</v>
      </c>
      <c r="BR21" s="48">
        <v>0.11666666666666667</v>
      </c>
      <c r="BS21" s="48">
        <v>3.3833333333333333</v>
      </c>
      <c r="BZ21">
        <v>1361</v>
      </c>
      <c r="CA21" s="2" t="s">
        <v>1092</v>
      </c>
    </row>
    <row r="23" spans="1:79" ht="12.75">
      <c r="A23" s="14">
        <v>1362</v>
      </c>
      <c r="B23" s="13" t="s">
        <v>1081</v>
      </c>
      <c r="C23" s="13" t="s">
        <v>1355</v>
      </c>
      <c r="D23" s="13" t="s">
        <v>142</v>
      </c>
      <c r="E23" s="13" t="s">
        <v>159</v>
      </c>
      <c r="F23" s="2" t="s">
        <v>295</v>
      </c>
      <c r="G23" s="2">
        <v>3</v>
      </c>
      <c r="H23" s="2" t="s">
        <v>1082</v>
      </c>
      <c r="I23" s="2" t="s">
        <v>592</v>
      </c>
      <c r="J23" s="13" t="s">
        <v>444</v>
      </c>
      <c r="K23" s="2" t="s">
        <v>1085</v>
      </c>
      <c r="L23" s="13" t="s">
        <v>1111</v>
      </c>
      <c r="M23" s="13" t="s">
        <v>483</v>
      </c>
      <c r="N23" s="2" t="s">
        <v>1593</v>
      </c>
      <c r="O23" s="10">
        <v>3</v>
      </c>
      <c r="P23" s="10"/>
      <c r="Q23" s="10"/>
      <c r="R23" s="20">
        <v>121</v>
      </c>
      <c r="S23" s="20">
        <v>16</v>
      </c>
      <c r="T23" s="20">
        <v>0</v>
      </c>
      <c r="U23" s="48">
        <v>121.8</v>
      </c>
      <c r="V23" s="48">
        <v>40.6</v>
      </c>
      <c r="X23" s="24">
        <v>3.3833333333333333</v>
      </c>
      <c r="Y23">
        <v>40</v>
      </c>
      <c r="Z23">
        <v>12</v>
      </c>
      <c r="AA23">
        <v>0</v>
      </c>
      <c r="AB23" s="48">
        <v>40.6</v>
      </c>
      <c r="AJ23" s="6">
        <v>3.3833333333333333</v>
      </c>
      <c r="AK23" s="38"/>
      <c r="BC23" s="37"/>
      <c r="BD23" s="37"/>
      <c r="BE23" s="37"/>
      <c r="BF23" s="37"/>
      <c r="BG23" s="48">
        <v>3.3833333333333333</v>
      </c>
      <c r="BH23" s="39"/>
      <c r="BI23" s="39"/>
      <c r="BJ23" s="22"/>
      <c r="BK23" s="37"/>
      <c r="BL23" s="37"/>
      <c r="BM23" s="39"/>
      <c r="BN23" s="37">
        <f>BO23*O23</f>
        <v>121.80000000000001</v>
      </c>
      <c r="BO23" s="48">
        <v>40.6</v>
      </c>
      <c r="BZ23">
        <v>1362</v>
      </c>
      <c r="CA23" s="2" t="s">
        <v>1085</v>
      </c>
    </row>
    <row r="24" spans="1:79" ht="12.75">
      <c r="A24" s="14">
        <v>1362</v>
      </c>
      <c r="B24" s="13" t="s">
        <v>1081</v>
      </c>
      <c r="C24" s="13" t="s">
        <v>1355</v>
      </c>
      <c r="D24" s="13" t="s">
        <v>142</v>
      </c>
      <c r="E24" s="13" t="s">
        <v>159</v>
      </c>
      <c r="F24" s="2" t="s">
        <v>296</v>
      </c>
      <c r="G24" s="2">
        <v>3</v>
      </c>
      <c r="H24" s="2" t="s">
        <v>1082</v>
      </c>
      <c r="I24" s="2" t="s">
        <v>1076</v>
      </c>
      <c r="J24" s="13" t="s">
        <v>444</v>
      </c>
      <c r="K24" s="2" t="s">
        <v>1087</v>
      </c>
      <c r="L24" s="13" t="s">
        <v>1120</v>
      </c>
      <c r="M24" s="13" t="s">
        <v>2</v>
      </c>
      <c r="N24" s="2" t="s">
        <v>682</v>
      </c>
      <c r="O24" s="10">
        <v>1</v>
      </c>
      <c r="P24" s="10"/>
      <c r="Q24" s="10"/>
      <c r="R24" s="20">
        <v>41</v>
      </c>
      <c r="S24" s="20">
        <v>6</v>
      </c>
      <c r="T24" s="20">
        <v>0</v>
      </c>
      <c r="U24" s="48">
        <v>41.3</v>
      </c>
      <c r="V24" s="48">
        <v>41.3</v>
      </c>
      <c r="X24" s="24">
        <v>3.4416666666666664</v>
      </c>
      <c r="Y24">
        <v>41</v>
      </c>
      <c r="Z24">
        <v>6</v>
      </c>
      <c r="AA24">
        <v>0</v>
      </c>
      <c r="AB24" s="48">
        <v>41.3</v>
      </c>
      <c r="AJ24" s="6">
        <v>3.4416666666666664</v>
      </c>
      <c r="AK24" s="38"/>
      <c r="AT24" s="6">
        <v>3.4416666666666664</v>
      </c>
      <c r="BC24" s="37"/>
      <c r="BD24" s="37"/>
      <c r="BE24" s="37"/>
      <c r="BF24" s="37"/>
      <c r="BG24" s="48">
        <v>3.4416666666666664</v>
      </c>
      <c r="BH24" s="39"/>
      <c r="BI24" s="39"/>
      <c r="BJ24" s="22"/>
      <c r="BK24" s="37"/>
      <c r="BL24" s="37"/>
      <c r="BM24" s="39"/>
      <c r="BN24" s="37">
        <f>BO24*O24</f>
        <v>41.3</v>
      </c>
      <c r="BO24" s="48">
        <v>41.3</v>
      </c>
      <c r="BZ24">
        <v>1362</v>
      </c>
      <c r="CA24" s="2" t="s">
        <v>1087</v>
      </c>
    </row>
    <row r="25" ht="12.75">
      <c r="BN25" s="37"/>
    </row>
    <row r="26" spans="1:79" ht="12.75">
      <c r="A26" s="14">
        <v>1362</v>
      </c>
      <c r="B26" s="13" t="s">
        <v>1081</v>
      </c>
      <c r="C26" s="13" t="s">
        <v>1355</v>
      </c>
      <c r="D26" s="13" t="s">
        <v>142</v>
      </c>
      <c r="E26" s="13" t="s">
        <v>159</v>
      </c>
      <c r="F26" s="2" t="s">
        <v>298</v>
      </c>
      <c r="G26" s="2">
        <v>4</v>
      </c>
      <c r="H26" s="2" t="s">
        <v>1082</v>
      </c>
      <c r="I26" s="2" t="s">
        <v>1075</v>
      </c>
      <c r="J26" s="13" t="s">
        <v>444</v>
      </c>
      <c r="K26" s="2" t="s">
        <v>1087</v>
      </c>
      <c r="L26" s="13" t="s">
        <v>1120</v>
      </c>
      <c r="M26" s="13" t="s">
        <v>2</v>
      </c>
      <c r="N26" s="2" t="s">
        <v>1494</v>
      </c>
      <c r="O26" s="10">
        <v>1</v>
      </c>
      <c r="P26" s="10"/>
      <c r="Q26" s="10"/>
      <c r="R26" s="20">
        <v>41</v>
      </c>
      <c r="S26" s="20">
        <v>6</v>
      </c>
      <c r="T26" s="20">
        <v>0</v>
      </c>
      <c r="U26" s="48">
        <v>41.3</v>
      </c>
      <c r="V26" s="48">
        <v>41.3</v>
      </c>
      <c r="X26" s="24">
        <v>3.4416666666666664</v>
      </c>
      <c r="Y26">
        <v>41</v>
      </c>
      <c r="Z26">
        <v>6</v>
      </c>
      <c r="AA26">
        <v>0</v>
      </c>
      <c r="AB26" s="48">
        <v>41.3</v>
      </c>
      <c r="AJ26" s="6">
        <v>3.4416666666666664</v>
      </c>
      <c r="AK26" s="38"/>
      <c r="BC26" s="37"/>
      <c r="BD26" s="37"/>
      <c r="BE26" s="37"/>
      <c r="BF26" s="37"/>
      <c r="BG26" s="48">
        <v>3.4416666666666664</v>
      </c>
      <c r="BH26" s="39"/>
      <c r="BI26" s="39"/>
      <c r="BJ26" s="22"/>
      <c r="BK26" s="37"/>
      <c r="BL26" s="37"/>
      <c r="BM26" s="39"/>
      <c r="BN26" s="37">
        <f>BO26*O26</f>
        <v>41.3</v>
      </c>
      <c r="BO26" s="48">
        <v>41.3</v>
      </c>
      <c r="BZ26">
        <v>1362</v>
      </c>
      <c r="CA26" s="2" t="s">
        <v>1087</v>
      </c>
    </row>
    <row r="28" spans="1:79" ht="12.75">
      <c r="A28" s="14">
        <v>1363</v>
      </c>
      <c r="B28" s="13" t="s">
        <v>1081</v>
      </c>
      <c r="C28" s="13" t="s">
        <v>1355</v>
      </c>
      <c r="D28" s="13" t="s">
        <v>143</v>
      </c>
      <c r="E28" s="13" t="s">
        <v>165</v>
      </c>
      <c r="F28" s="2" t="s">
        <v>345</v>
      </c>
      <c r="G28" s="2">
        <v>2</v>
      </c>
      <c r="H28" s="2" t="s">
        <v>1082</v>
      </c>
      <c r="I28" s="2" t="s">
        <v>1249</v>
      </c>
      <c r="J28" s="13" t="s">
        <v>444</v>
      </c>
      <c r="K28" s="2" t="s">
        <v>1090</v>
      </c>
      <c r="L28" s="13" t="s">
        <v>1120</v>
      </c>
      <c r="M28" s="13" t="s">
        <v>1237</v>
      </c>
      <c r="N28" s="2" t="s">
        <v>676</v>
      </c>
      <c r="O28" s="10">
        <v>1</v>
      </c>
      <c r="P28" s="10"/>
      <c r="Q28" s="10"/>
      <c r="R28" s="20">
        <v>37</v>
      </c>
      <c r="S28" s="20">
        <v>16</v>
      </c>
      <c r="T28" s="20">
        <v>0</v>
      </c>
      <c r="U28" s="48">
        <v>37.8</v>
      </c>
      <c r="V28" s="48">
        <v>37.8</v>
      </c>
      <c r="X28" s="24">
        <v>3.15</v>
      </c>
      <c r="Y28">
        <v>37</v>
      </c>
      <c r="Z28">
        <v>16</v>
      </c>
      <c r="AA28">
        <v>0</v>
      </c>
      <c r="AB28" s="48">
        <v>37.8</v>
      </c>
      <c r="AF28" s="24">
        <v>3.15</v>
      </c>
      <c r="AG28">
        <v>3</v>
      </c>
      <c r="AH28">
        <v>3</v>
      </c>
      <c r="AI28">
        <v>0</v>
      </c>
      <c r="AJ28" s="6">
        <v>3.15</v>
      </c>
      <c r="AP28" s="37"/>
      <c r="AS28" s="7"/>
      <c r="AT28" s="6">
        <v>3.15</v>
      </c>
      <c r="BG28" s="48">
        <v>3.15</v>
      </c>
      <c r="BH28" s="39"/>
      <c r="BI28" s="39"/>
      <c r="BJ28" s="22"/>
      <c r="BK28" s="37"/>
      <c r="BL28" s="37"/>
      <c r="BM28" s="39"/>
      <c r="BN28" s="37">
        <f>BO28*O28</f>
        <v>37.8</v>
      </c>
      <c r="BO28" s="48">
        <v>37.8</v>
      </c>
      <c r="BZ28">
        <v>1363</v>
      </c>
      <c r="CA28" s="2" t="s">
        <v>1090</v>
      </c>
    </row>
    <row r="29" spans="1:79" ht="12.75">
      <c r="A29" s="14">
        <v>1363</v>
      </c>
      <c r="B29" s="13" t="s">
        <v>1081</v>
      </c>
      <c r="C29" s="13" t="s">
        <v>1355</v>
      </c>
      <c r="D29" s="13" t="s">
        <v>143</v>
      </c>
      <c r="E29" s="13" t="s">
        <v>165</v>
      </c>
      <c r="F29" s="2" t="s">
        <v>346</v>
      </c>
      <c r="G29" s="2">
        <v>2</v>
      </c>
      <c r="H29" s="2" t="s">
        <v>1082</v>
      </c>
      <c r="I29" s="2" t="s">
        <v>616</v>
      </c>
      <c r="J29" s="13" t="s">
        <v>444</v>
      </c>
      <c r="K29" s="2" t="s">
        <v>1086</v>
      </c>
      <c r="L29" s="13" t="s">
        <v>1371</v>
      </c>
      <c r="M29" s="13" t="s">
        <v>485</v>
      </c>
      <c r="N29" s="2" t="s">
        <v>1595</v>
      </c>
      <c r="O29" s="10">
        <v>1</v>
      </c>
      <c r="P29" s="10"/>
      <c r="Q29" s="10"/>
      <c r="R29" s="20">
        <v>65</v>
      </c>
      <c r="S29" s="20">
        <v>16</v>
      </c>
      <c r="T29" s="20">
        <v>0</v>
      </c>
      <c r="U29" s="48">
        <v>65.8</v>
      </c>
      <c r="V29" s="48">
        <v>65.8</v>
      </c>
      <c r="X29" s="24">
        <v>5.483333333333333</v>
      </c>
      <c r="Y29">
        <v>65</v>
      </c>
      <c r="Z29">
        <v>16</v>
      </c>
      <c r="AA29">
        <v>0</v>
      </c>
      <c r="AB29" s="48">
        <v>65.8</v>
      </c>
      <c r="AF29" s="24">
        <v>5.483333333333333</v>
      </c>
      <c r="AJ29" s="6">
        <v>5.483333333333333</v>
      </c>
      <c r="AP29" s="37"/>
      <c r="AQ29" s="6">
        <v>5.483333333333333</v>
      </c>
      <c r="AS29" s="7"/>
      <c r="BA29" s="6">
        <v>5.483333333333333</v>
      </c>
      <c r="BG29" s="48">
        <v>5.483333333333333</v>
      </c>
      <c r="BH29" s="39"/>
      <c r="BI29" s="39"/>
      <c r="BJ29" s="22"/>
      <c r="BK29" s="37"/>
      <c r="BL29" s="37"/>
      <c r="BM29" s="39"/>
      <c r="BN29" s="37">
        <f>BO29*O29</f>
        <v>65.8</v>
      </c>
      <c r="BO29" s="48">
        <v>65.8</v>
      </c>
      <c r="BP29" t="s">
        <v>1134</v>
      </c>
      <c r="BQ29">
        <v>48</v>
      </c>
      <c r="BR29" s="48">
        <v>0.11423611111111111</v>
      </c>
      <c r="BS29" s="24">
        <v>5.483333333333333</v>
      </c>
      <c r="BZ29">
        <v>1363</v>
      </c>
      <c r="CA29" s="2" t="s">
        <v>1086</v>
      </c>
    </row>
    <row r="31" spans="1:79" ht="12.75">
      <c r="A31" s="14">
        <v>1366</v>
      </c>
      <c r="B31" s="13" t="s">
        <v>1081</v>
      </c>
      <c r="C31" s="13" t="s">
        <v>1355</v>
      </c>
      <c r="D31" s="13" t="s">
        <v>144</v>
      </c>
      <c r="E31" s="13" t="s">
        <v>154</v>
      </c>
      <c r="F31" s="2" t="s">
        <v>372</v>
      </c>
      <c r="G31" s="2">
        <v>2</v>
      </c>
      <c r="H31" s="2" t="s">
        <v>1082</v>
      </c>
      <c r="I31" s="2" t="s">
        <v>502</v>
      </c>
      <c r="J31" s="13" t="s">
        <v>444</v>
      </c>
      <c r="K31" s="2" t="s">
        <v>1084</v>
      </c>
      <c r="L31" s="13" t="s">
        <v>1120</v>
      </c>
      <c r="M31" s="13" t="s">
        <v>470</v>
      </c>
      <c r="N31" s="2" t="s">
        <v>679</v>
      </c>
      <c r="O31" s="10">
        <v>1</v>
      </c>
      <c r="P31" s="10"/>
      <c r="Q31" s="10"/>
      <c r="R31" s="20">
        <v>58</v>
      </c>
      <c r="S31" s="20">
        <v>1</v>
      </c>
      <c r="T31" s="20">
        <v>0</v>
      </c>
      <c r="U31" s="48">
        <v>58.05</v>
      </c>
      <c r="V31" s="48">
        <v>58.05</v>
      </c>
      <c r="X31" s="24">
        <v>4.8374999999999995</v>
      </c>
      <c r="Y31">
        <v>58</v>
      </c>
      <c r="Z31">
        <v>1</v>
      </c>
      <c r="AA31">
        <v>0</v>
      </c>
      <c r="AB31" s="48">
        <v>58.05</v>
      </c>
      <c r="AF31" s="24">
        <v>4.8374999999999995</v>
      </c>
      <c r="AJ31" s="6">
        <v>4.8374999999999995</v>
      </c>
      <c r="AP31" s="37"/>
      <c r="AT31" s="6">
        <v>4.8374999999999995</v>
      </c>
      <c r="BA31" s="7"/>
      <c r="BG31" s="48">
        <v>4.8374999999999995</v>
      </c>
      <c r="BH31" s="39"/>
      <c r="BI31" s="39"/>
      <c r="BJ31" s="22"/>
      <c r="BK31" s="37"/>
      <c r="BL31" s="37"/>
      <c r="BM31" s="39"/>
      <c r="BN31" s="37">
        <f>BO31*O31</f>
        <v>58.05</v>
      </c>
      <c r="BO31" s="48">
        <v>58.05</v>
      </c>
      <c r="BP31" t="s">
        <v>1352</v>
      </c>
      <c r="BQ31">
        <v>43</v>
      </c>
      <c r="BR31" s="48">
        <v>0.11249999999999999</v>
      </c>
      <c r="BS31" s="24">
        <v>4.8374999999999995</v>
      </c>
      <c r="BZ31">
        <v>1366</v>
      </c>
      <c r="CA31" s="2" t="s">
        <v>1084</v>
      </c>
    </row>
    <row r="32" spans="1:79" ht="12.75">
      <c r="A32" s="14">
        <v>1366</v>
      </c>
      <c r="B32" s="13" t="s">
        <v>1081</v>
      </c>
      <c r="C32" s="13" t="s">
        <v>1355</v>
      </c>
      <c r="D32" s="13" t="s">
        <v>144</v>
      </c>
      <c r="E32" s="13" t="s">
        <v>154</v>
      </c>
      <c r="F32" s="2" t="s">
        <v>373</v>
      </c>
      <c r="G32" s="2">
        <v>2</v>
      </c>
      <c r="H32" s="2" t="s">
        <v>1082</v>
      </c>
      <c r="I32" s="2" t="s">
        <v>1328</v>
      </c>
      <c r="J32" s="13" t="s">
        <v>444</v>
      </c>
      <c r="K32" s="2" t="s">
        <v>1091</v>
      </c>
      <c r="L32" s="13" t="s">
        <v>1120</v>
      </c>
      <c r="M32" s="13" t="s">
        <v>1283</v>
      </c>
      <c r="N32" s="2" t="s">
        <v>679</v>
      </c>
      <c r="O32" s="10">
        <v>1</v>
      </c>
      <c r="P32" s="10"/>
      <c r="Q32" s="10"/>
      <c r="R32" s="20">
        <v>58</v>
      </c>
      <c r="S32" s="20">
        <v>1</v>
      </c>
      <c r="T32" s="20">
        <v>0</v>
      </c>
      <c r="U32" s="48">
        <v>58.05</v>
      </c>
      <c r="V32" s="48">
        <v>58.05</v>
      </c>
      <c r="X32" s="24">
        <v>4.8374999999999995</v>
      </c>
      <c r="Y32">
        <v>58</v>
      </c>
      <c r="Z32">
        <v>1</v>
      </c>
      <c r="AA32">
        <v>0</v>
      </c>
      <c r="AB32" s="48">
        <v>58.05</v>
      </c>
      <c r="AF32" s="24">
        <v>4.8374999999999995</v>
      </c>
      <c r="AJ32" s="6">
        <v>4.8374999999999995</v>
      </c>
      <c r="AP32" s="37"/>
      <c r="AT32" s="6">
        <v>4.8374999999999995</v>
      </c>
      <c r="BG32" s="48">
        <v>4.8374999999999995</v>
      </c>
      <c r="BH32" s="39"/>
      <c r="BI32" s="39"/>
      <c r="BJ32" s="22"/>
      <c r="BK32" s="37"/>
      <c r="BL32" s="37"/>
      <c r="BM32" s="39"/>
      <c r="BN32" s="37">
        <f>BO32*O32</f>
        <v>58.05</v>
      </c>
      <c r="BO32" s="48">
        <v>58.05</v>
      </c>
      <c r="BP32" t="s">
        <v>1352</v>
      </c>
      <c r="BQ32">
        <v>43</v>
      </c>
      <c r="BR32" s="48">
        <v>0.11249999999999999</v>
      </c>
      <c r="BS32" s="24">
        <v>4.8374999999999995</v>
      </c>
      <c r="BZ32">
        <v>1366</v>
      </c>
      <c r="CA32" s="2" t="s">
        <v>1091</v>
      </c>
    </row>
    <row r="34" spans="1:79" ht="12.75">
      <c r="A34" s="14">
        <v>1368</v>
      </c>
      <c r="B34" s="13" t="s">
        <v>1168</v>
      </c>
      <c r="C34" s="13" t="s">
        <v>1355</v>
      </c>
      <c r="D34" s="13" t="s">
        <v>146</v>
      </c>
      <c r="E34" s="13" t="s">
        <v>154</v>
      </c>
      <c r="F34" s="2" t="s">
        <v>99</v>
      </c>
      <c r="G34" s="2">
        <v>1</v>
      </c>
      <c r="H34" s="2" t="s">
        <v>1082</v>
      </c>
      <c r="I34" s="2" t="s">
        <v>507</v>
      </c>
      <c r="J34" s="13" t="s">
        <v>444</v>
      </c>
      <c r="K34" s="2" t="s">
        <v>1084</v>
      </c>
      <c r="L34" s="13" t="s">
        <v>1104</v>
      </c>
      <c r="M34" s="13" t="s">
        <v>470</v>
      </c>
      <c r="N34" s="2" t="s">
        <v>1408</v>
      </c>
      <c r="O34" s="10">
        <v>2</v>
      </c>
      <c r="P34" s="10"/>
      <c r="Q34" s="10"/>
      <c r="R34" s="20">
        <v>76</v>
      </c>
      <c r="S34" s="20">
        <v>16</v>
      </c>
      <c r="T34" s="20">
        <v>0</v>
      </c>
      <c r="U34" s="48">
        <v>76.8</v>
      </c>
      <c r="V34" s="48">
        <v>38.4</v>
      </c>
      <c r="X34" s="24">
        <v>3.2</v>
      </c>
      <c r="AF34" s="24">
        <v>6.4</v>
      </c>
      <c r="AG34">
        <v>3</v>
      </c>
      <c r="AH34">
        <v>4</v>
      </c>
      <c r="AI34">
        <v>0</v>
      </c>
      <c r="AJ34" s="6">
        <v>3.2</v>
      </c>
      <c r="AK34" s="24"/>
      <c r="AX34" s="6">
        <v>3.2</v>
      </c>
      <c r="BA34" s="7"/>
      <c r="BG34" s="48">
        <v>3.2</v>
      </c>
      <c r="BH34" s="39"/>
      <c r="BI34" s="39"/>
      <c r="BJ34" s="22"/>
      <c r="BK34" s="37"/>
      <c r="BL34" s="37"/>
      <c r="BM34" s="39"/>
      <c r="BN34" s="48">
        <v>76.8</v>
      </c>
      <c r="BO34" s="48">
        <v>38.4</v>
      </c>
      <c r="BZ34">
        <v>1368</v>
      </c>
      <c r="CA34" s="2" t="s">
        <v>1084</v>
      </c>
    </row>
    <row r="36" spans="1:80" ht="12.75">
      <c r="A36" s="14">
        <v>1369</v>
      </c>
      <c r="B36" s="13" t="s">
        <v>1081</v>
      </c>
      <c r="C36" s="13" t="s">
        <v>1355</v>
      </c>
      <c r="D36" s="13" t="s">
        <v>147</v>
      </c>
      <c r="E36" s="13" t="s">
        <v>157</v>
      </c>
      <c r="F36" s="2" t="s">
        <v>126</v>
      </c>
      <c r="G36" s="2">
        <v>4</v>
      </c>
      <c r="H36" s="2" t="s">
        <v>1082</v>
      </c>
      <c r="I36" s="2" t="s">
        <v>1327</v>
      </c>
      <c r="J36" s="13" t="s">
        <v>444</v>
      </c>
      <c r="K36" s="2" t="s">
        <v>1093</v>
      </c>
      <c r="L36" s="13" t="s">
        <v>1104</v>
      </c>
      <c r="M36" s="13" t="s">
        <v>1279</v>
      </c>
      <c r="N36" s="2" t="s">
        <v>1495</v>
      </c>
      <c r="O36" s="10">
        <v>1</v>
      </c>
      <c r="P36" s="10"/>
      <c r="Q36" s="10"/>
      <c r="R36" s="20">
        <v>48</v>
      </c>
      <c r="S36" s="20">
        <v>0</v>
      </c>
      <c r="T36" s="20">
        <v>0</v>
      </c>
      <c r="U36" s="48">
        <v>48</v>
      </c>
      <c r="V36" s="48">
        <v>48</v>
      </c>
      <c r="W36" s="24"/>
      <c r="X36" s="24">
        <v>4</v>
      </c>
      <c r="Y36">
        <v>48</v>
      </c>
      <c r="Z36">
        <v>0</v>
      </c>
      <c r="AA36">
        <v>0</v>
      </c>
      <c r="AB36" s="48">
        <v>48</v>
      </c>
      <c r="AC36">
        <v>4</v>
      </c>
      <c r="AD36">
        <v>0</v>
      </c>
      <c r="AE36">
        <v>0</v>
      </c>
      <c r="AF36" s="24">
        <v>4</v>
      </c>
      <c r="AG36">
        <v>4</v>
      </c>
      <c r="AH36">
        <v>0</v>
      </c>
      <c r="AI36">
        <v>0</v>
      </c>
      <c r="AJ36" s="6">
        <v>4</v>
      </c>
      <c r="BA36" s="7"/>
      <c r="BG36" s="48">
        <v>4</v>
      </c>
      <c r="BH36" s="39"/>
      <c r="BI36" s="39"/>
      <c r="BJ36" s="22"/>
      <c r="BK36" s="37"/>
      <c r="BL36" s="37"/>
      <c r="BM36" s="39"/>
      <c r="BN36" s="48">
        <v>48</v>
      </c>
      <c r="BO36" s="48">
        <v>48</v>
      </c>
      <c r="BZ36">
        <v>1369</v>
      </c>
      <c r="CA36" s="2" t="s">
        <v>1093</v>
      </c>
      <c r="CB36" t="s">
        <v>1150</v>
      </c>
    </row>
  </sheetData>
  <sheetProtection/>
  <printOptions/>
  <pageMargins left="0.75" right="0.75" top="1" bottom="1" header="0.5" footer="0.5"/>
  <pageSetup orientation="portrait" paperSize="9"/>
  <headerFooter>
    <oddHeader>&amp;L&amp;"Arial"&amp;10Symbols</oddHeader>
    <oddFooter>&amp;L&amp;"Arial"&amp;10Symbols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Munro</cp:lastModifiedBy>
  <dcterms:modified xsi:type="dcterms:W3CDTF">2008-07-29T18:44:08Z</dcterms:modified>
  <cp:category/>
  <cp:version/>
  <cp:contentType/>
  <cp:contentStatus/>
</cp:coreProperties>
</file>