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15thCent" sheetId="1" r:id="rId1"/>
  </sheets>
  <definedNames/>
  <calcPr fullCalcOnLoad="1"/>
</workbook>
</file>

<file path=xl/sharedStrings.xml><?xml version="1.0" encoding="utf-8"?>
<sst xmlns="http://schemas.openxmlformats.org/spreadsheetml/2006/main" count="441" uniqueCount="172">
  <si>
    <t>£ groot</t>
  </si>
  <si>
    <t>£ sterling</t>
  </si>
  <si>
    <t>34d/florin</t>
  </si>
  <si>
    <t>36d/florin</t>
  </si>
  <si>
    <t xml:space="preserve">50d/florin </t>
  </si>
  <si>
    <t>and Constantinople, c.1390 - 1435</t>
  </si>
  <si>
    <t>Artois</t>
  </si>
  <si>
    <t>C. Draperies Légères (Sèches)</t>
  </si>
  <si>
    <t>£ groot</t>
  </si>
  <si>
    <t>£ sterling</t>
  </si>
  <si>
    <t>11d gr Fl</t>
  </si>
  <si>
    <t>36d/florin</t>
  </si>
  <si>
    <t>40d/florin</t>
  </si>
  <si>
    <t>6.67d gr Fl</t>
  </si>
  <si>
    <t>6d. ster.</t>
  </si>
  <si>
    <t>6d/daily</t>
  </si>
  <si>
    <t>8d/daily</t>
  </si>
  <si>
    <t>A.</t>
  </si>
  <si>
    <t>A: 1396</t>
  </si>
  <si>
    <t>A: 1399</t>
  </si>
  <si>
    <t>A: 1400</t>
  </si>
  <si>
    <t>A: 1402</t>
  </si>
  <si>
    <t>A:1390</t>
  </si>
  <si>
    <t>Aachen</t>
  </si>
  <si>
    <t>and date</t>
  </si>
  <si>
    <t>Antwerp</t>
  </si>
  <si>
    <t>Arras</t>
  </si>
  <si>
    <t>B.</t>
  </si>
  <si>
    <t>Barcelona</t>
  </si>
  <si>
    <t>Black Broadcloth</t>
  </si>
  <si>
    <t>Blue Broadcloth</t>
  </si>
  <si>
    <t>Brabant</t>
  </si>
  <si>
    <t>Bruges</t>
  </si>
  <si>
    <t>Brussels</t>
  </si>
  <si>
    <t>C: 1436</t>
  </si>
  <si>
    <t>Carcassonne</t>
  </si>
  <si>
    <t>Catalonia</t>
  </si>
  <si>
    <t>Comines, Menin</t>
  </si>
  <si>
    <t>Cotswolds</t>
  </si>
  <si>
    <t>D: 1390</t>
  </si>
  <si>
    <t>D: 1394</t>
  </si>
  <si>
    <t>D: 1395</t>
  </si>
  <si>
    <t>D: 1396</t>
  </si>
  <si>
    <t>D: 1397</t>
  </si>
  <si>
    <t>D: 1398</t>
  </si>
  <si>
    <t>D: 1405</t>
  </si>
  <si>
    <t>D: 1410</t>
  </si>
  <si>
    <t>D: 1414</t>
  </si>
  <si>
    <t>D: 1416</t>
  </si>
  <si>
    <t>Dark Green</t>
  </si>
  <si>
    <t>Dendermonde</t>
  </si>
  <si>
    <t>Dickedinnen</t>
  </si>
  <si>
    <t>Diest (Brabant)</t>
  </si>
  <si>
    <t>dukers, witkins</t>
  </si>
  <si>
    <t>Dyed Long Cloth (highest)</t>
  </si>
  <si>
    <t>Dyed Long Cloth (mean)</t>
  </si>
  <si>
    <t>Dyed Short Cloth (highest)</t>
  </si>
  <si>
    <t>Dyed Short Cloth (lowest)</t>
  </si>
  <si>
    <t>Dyed Short Cloth (mean)</t>
  </si>
  <si>
    <t>dyed woollen broadcloths</t>
  </si>
  <si>
    <t>Eke</t>
  </si>
  <si>
    <t>Ells</t>
  </si>
  <si>
    <t>Enghien</t>
  </si>
  <si>
    <t>England</t>
  </si>
  <si>
    <t>Essex</t>
  </si>
  <si>
    <t>Fine Black Broadcloth</t>
  </si>
  <si>
    <t>Fine Broadcloth</t>
  </si>
  <si>
    <t>Flanders</t>
  </si>
  <si>
    <t>Flemish</t>
  </si>
  <si>
    <t>Florence</t>
  </si>
  <si>
    <t>Florentine</t>
  </si>
  <si>
    <t>Florins</t>
  </si>
  <si>
    <t>Florins: 44d</t>
  </si>
  <si>
    <t>Florins: 50d</t>
  </si>
  <si>
    <t>For a Mason to Buy 10 ells</t>
  </si>
  <si>
    <t>For a Mason to Buy 8 yds</t>
  </si>
  <si>
    <t>France</t>
  </si>
  <si>
    <t>Geraardsbergen</t>
  </si>
  <si>
    <t>Ghent</t>
  </si>
  <si>
    <t>Gignac, Beziers</t>
  </si>
  <si>
    <t>grade 1 woollens</t>
  </si>
  <si>
    <t>grade 2 woollens</t>
  </si>
  <si>
    <t>grade 3 woollens</t>
  </si>
  <si>
    <t>Green Broadcloth</t>
  </si>
  <si>
    <t>Groszes</t>
  </si>
  <si>
    <t>Herentals</t>
  </si>
  <si>
    <t>Hesdin</t>
  </si>
  <si>
    <t>highest</t>
  </si>
  <si>
    <t>Holland</t>
  </si>
  <si>
    <t>I.</t>
  </si>
  <si>
    <t>II.  Prices of English Woollens and Worsteds and Foreign Linens in the Royal Wardrobe Accounts, 1438 - 1439</t>
  </si>
  <si>
    <t>III.  Prices of Flemish, French, Italian, Spanish, and English Woollens in Spain (Barcelona, Valencia, Majorca):</t>
  </si>
  <si>
    <t>Italy</t>
  </si>
  <si>
    <t>IV. Prices of Italian, Catalan, French, Flemish Woollens sold in Naples and Sicily, 1380 - 1410:</t>
  </si>
  <si>
    <t>Kersey (mean)</t>
  </si>
  <si>
    <t>Kortrijk</t>
  </si>
  <si>
    <t>Languedoc</t>
  </si>
  <si>
    <t>Leiden</t>
  </si>
  <si>
    <t>Leiden ?</t>
  </si>
  <si>
    <t>Leuven</t>
  </si>
  <si>
    <t>Lier</t>
  </si>
  <si>
    <t>linens</t>
  </si>
  <si>
    <t>London</t>
  </si>
  <si>
    <t>Long</t>
  </si>
  <si>
    <t>Louviers</t>
  </si>
  <si>
    <t>lowest</t>
  </si>
  <si>
    <t>mean</t>
  </si>
  <si>
    <t>Mechelen</t>
  </si>
  <si>
    <t>Medley Broadcloth</t>
  </si>
  <si>
    <t>Menin</t>
  </si>
  <si>
    <t>Meunekereede</t>
  </si>
  <si>
    <t>Milan, Como</t>
  </si>
  <si>
    <t>Montivilliers</t>
  </si>
  <si>
    <t>Narbonne</t>
  </si>
  <si>
    <t>Neuve-Eglise</t>
  </si>
  <si>
    <t>Niepkerke</t>
  </si>
  <si>
    <t>Norfolk or Ireland?</t>
  </si>
  <si>
    <t>Nouvelles Draperies</t>
  </si>
  <si>
    <t>Number of Days Wages</t>
  </si>
  <si>
    <t>of Sale</t>
  </si>
  <si>
    <t>Ostrodommensis</t>
  </si>
  <si>
    <t>Oxford</t>
  </si>
  <si>
    <t>Pair halvelakenen</t>
  </si>
  <si>
    <t>panni alla francesca</t>
  </si>
  <si>
    <t>Panni Bastardi</t>
  </si>
  <si>
    <t>panni di fontego</t>
  </si>
  <si>
    <t>per day</t>
  </si>
  <si>
    <t>per ell</t>
  </si>
  <si>
    <t>Perpignano</t>
  </si>
  <si>
    <t>Perse-Blue Broadcloth</t>
  </si>
  <si>
    <t>Place</t>
  </si>
  <si>
    <t>Place/Town</t>
  </si>
  <si>
    <t>Prato, Genoa</t>
  </si>
  <si>
    <t>Prato, Pisa, Siena</t>
  </si>
  <si>
    <t>Prices for Woollens of 35 Flemish Ells</t>
  </si>
  <si>
    <t xml:space="preserve">Prices of Flemish, Brabantine, and Dutch Woollens as Purchased by </t>
  </si>
  <si>
    <t>Puigcerda</t>
  </si>
  <si>
    <t>Rank</t>
  </si>
  <si>
    <t>Red Broadcloth</t>
  </si>
  <si>
    <t>Rhineland</t>
  </si>
  <si>
    <t>Roeselare</t>
  </si>
  <si>
    <t>Saia d'Irlanda</t>
  </si>
  <si>
    <t>Sales by the Datini Firm, 1394 - 1410</t>
  </si>
  <si>
    <t>Salisbury</t>
  </si>
  <si>
    <t>San Martino woollens</t>
  </si>
  <si>
    <t>sayes</t>
  </si>
  <si>
    <t>Scarlet (full-grained)</t>
  </si>
  <si>
    <t>Scarlet (highest value)</t>
  </si>
  <si>
    <t>Scarlet (mean value)</t>
  </si>
  <si>
    <t>small cloths</t>
  </si>
  <si>
    <t>Spain</t>
  </si>
  <si>
    <t>straits (dozens)</t>
  </si>
  <si>
    <t>Straits (mean)</t>
  </si>
  <si>
    <t>Textile</t>
  </si>
  <si>
    <t>Tienen</t>
  </si>
  <si>
    <t>Town</t>
  </si>
  <si>
    <t>Traditional Woollens</t>
  </si>
  <si>
    <t>unspecified</t>
  </si>
  <si>
    <t>V. Prices for Italian, Catalan, French, Flemish, Brabantine, and English Textiles in the Levant (Alexandria. Damascus,</t>
  </si>
  <si>
    <t>Value in</t>
  </si>
  <si>
    <t>Various Town Governments in the Low Countries, c. 1438 - 1443</t>
  </si>
  <si>
    <t>VI.  Prices for Italian, English, Flemish, Brabantine, Dutch, French, and Rhenish Textiles in Poland (Cracow), c. 1400</t>
  </si>
  <si>
    <t>Villefranca</t>
  </si>
  <si>
    <t>Wervik</t>
  </si>
  <si>
    <t>Wervik, Kortrijk</t>
  </si>
  <si>
    <t>Wiltshires</t>
  </si>
  <si>
    <t>Woollen Cloth Prices in the 15th Century</t>
  </si>
  <si>
    <t>woollen 'simples'</t>
  </si>
  <si>
    <t>Worcestershire</t>
  </si>
  <si>
    <t>Worsted</t>
  </si>
  <si>
    <t>Yds</t>
  </si>
  <si>
    <t>Ypres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</si>
</sst>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00"/>
    <numFmt numFmtId="167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0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/>
    </xf>
    <xf numFmtId="166" fontId="0" fillId="0" borderId="0" xfId="0" applyAlignment="1">
      <alignment/>
    </xf>
    <xf numFmtId="166" fontId="3" fillId="0" borderId="0" xfId="0" applyAlignment="1">
      <alignment/>
    </xf>
    <xf numFmtId="2" fontId="0" fillId="0" borderId="0" xfId="0" applyAlignment="1">
      <alignment/>
    </xf>
    <xf numFmtId="2" fontId="3" fillId="0" borderId="0" xfId="0" applyAlignment="1">
      <alignment/>
    </xf>
    <xf numFmtId="2" fontId="0" fillId="0" borderId="0" xfId="0" applyAlignment="1">
      <alignment/>
    </xf>
    <xf numFmtId="2" fontId="3" fillId="0" borderId="0" xfId="0" applyAlignment="1">
      <alignment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295"/>
  <sheetViews>
    <sheetView tabSelected="1" defaultGridColor="0" zoomScale="90" zoomScaleNormal="90" colorId="0" workbookViewId="0" topLeftCell="A1">
      <pane xSplit="1" ySplit="11" topLeftCell="B12" activePane="bottomRight" state="frozen"/>
      <selection pane="bottomRight" activeCell="B12" sqref="B12"/>
    </sheetView>
  </sheetViews>
  <sheetFormatPr defaultColWidth="9.140625" defaultRowHeight="12.75"/>
  <cols>
    <col min="1" max="1" width="17.57421875" style="0" customWidth="1"/>
    <col min="2" max="2" width="24.421875" style="0" customWidth="1"/>
    <col min="3" max="3" width="7.57421875" style="0" customWidth="1"/>
    <col min="4" max="4" width="10.28125" style="3" customWidth="1"/>
    <col min="5" max="5" width="10.7109375" style="3" customWidth="1"/>
    <col min="6" max="6" width="10.28125" style="3" customWidth="1"/>
    <col min="7" max="7" width="8.421875" style="5" customWidth="1"/>
    <col min="8" max="8" width="11.140625" style="5" customWidth="1"/>
    <col min="9" max="9" width="8.421875" style="7" customWidth="1"/>
  </cols>
  <sheetData>
    <row r="1" spans="1:3" ht="12.75">
      <c r="A1" s="1"/>
      <c r="C1" s="1" t="s">
        <v>166</v>
      </c>
    </row>
    <row r="3" spans="1:2" ht="12.75">
      <c r="A3" s="1" t="s">
        <v>89</v>
      </c>
      <c r="B3" s="1" t="s">
        <v>135</v>
      </c>
    </row>
    <row r="4" spans="2:8" ht="12.75">
      <c r="B4" s="1" t="s">
        <v>160</v>
      </c>
      <c r="G4" s="5"/>
      <c r="H4" s="5"/>
    </row>
    <row r="5" spans="7:8" ht="12.75">
      <c r="G5" s="5"/>
      <c r="H5" s="5"/>
    </row>
    <row r="6" spans="1:9" ht="12.75">
      <c r="A6" s="1" t="s">
        <v>155</v>
      </c>
      <c r="B6" s="1" t="s">
        <v>153</v>
      </c>
      <c r="C6" s="1" t="s">
        <v>61</v>
      </c>
      <c r="D6" s="4" t="s">
        <v>159</v>
      </c>
      <c r="E6" s="4" t="s">
        <v>159</v>
      </c>
      <c r="F6" s="4" t="s">
        <v>159</v>
      </c>
      <c r="G6" s="6" t="s">
        <v>118</v>
      </c>
      <c r="H6" s="6"/>
      <c r="I6" s="8"/>
    </row>
    <row r="7" spans="1:9" ht="12.75">
      <c r="A7" s="1"/>
      <c r="B7" s="1"/>
      <c r="C7" s="1" t="s">
        <v>103</v>
      </c>
      <c r="D7" s="4" t="s">
        <v>0</v>
      </c>
      <c r="E7" s="4" t="s">
        <v>70</v>
      </c>
      <c r="F7" s="4" t="s">
        <v>1</v>
      </c>
      <c r="G7" s="6" t="s">
        <v>74</v>
      </c>
      <c r="H7" s="6"/>
      <c r="I7" s="8"/>
    </row>
    <row r="8" spans="1:9" ht="12.75">
      <c r="A8" s="1"/>
      <c r="B8" s="1"/>
      <c r="C8" s="1"/>
      <c r="D8" s="4" t="s">
        <v>68</v>
      </c>
      <c r="E8" s="4" t="s">
        <v>73</v>
      </c>
      <c r="F8" s="4"/>
      <c r="G8" s="6" t="s">
        <v>32</v>
      </c>
      <c r="H8" s="6" t="s">
        <v>25</v>
      </c>
      <c r="I8" s="8" t="s">
        <v>121</v>
      </c>
    </row>
    <row r="9" spans="4:9" ht="12.75">
      <c r="D9" s="3"/>
      <c r="E9" s="3"/>
      <c r="F9" s="3"/>
      <c r="G9" s="5" t="s">
        <v>10</v>
      </c>
      <c r="H9" s="5" t="s">
        <v>13</v>
      </c>
      <c r="I9" s="7" t="s">
        <v>14</v>
      </c>
    </row>
    <row r="10" spans="4:9" ht="12.75">
      <c r="D10" s="3"/>
      <c r="E10" s="3"/>
      <c r="F10" s="3"/>
      <c r="G10" s="5" t="s">
        <v>126</v>
      </c>
      <c r="H10" s="5" t="s">
        <v>126</v>
      </c>
      <c r="I10" s="7" t="s">
        <v>126</v>
      </c>
    </row>
    <row r="11" spans="4:9" ht="12.75">
      <c r="D11" s="3"/>
      <c r="E11" s="3"/>
      <c r="F11" s="3"/>
      <c r="G11" s="5"/>
      <c r="H11" s="5"/>
      <c r="I11" s="7"/>
    </row>
    <row r="12" spans="1:9" ht="12.75">
      <c r="A12" s="1" t="s">
        <v>17</v>
      </c>
      <c r="B12" s="1" t="s">
        <v>156</v>
      </c>
      <c r="D12" s="3"/>
      <c r="E12" s="3"/>
      <c r="F12" s="3"/>
      <c r="G12" s="5"/>
      <c r="H12" s="5"/>
      <c r="I12" s="7"/>
    </row>
    <row r="13" spans="4:9" ht="12.75">
      <c r="D13" s="3"/>
      <c r="E13" s="3"/>
      <c r="F13" s="3"/>
      <c r="G13" s="5"/>
      <c r="H13" s="5"/>
      <c r="I13" s="7"/>
    </row>
    <row r="14" spans="1:9" ht="12.75">
      <c r="A14" t="s">
        <v>171</v>
      </c>
      <c r="B14" t="s">
        <v>146</v>
      </c>
      <c r="C14">
        <v>35</v>
      </c>
      <c r="D14" s="3">
        <v>12.567</v>
      </c>
      <c r="E14" s="3">
        <f>(D14*240)/50</f>
        <v>60.3216</v>
      </c>
      <c r="F14" s="3">
        <f>(4.634/5.116)*D14</f>
        <v>11.383009773260362</v>
      </c>
      <c r="G14" s="5">
        <f>((10/C14)*(D14*240))/11</f>
        <v>78.33974025974025</v>
      </c>
      <c r="H14" s="5">
        <f>((10/C14)*(D14*240))/6.66666</f>
        <v>129.2607006892721</v>
      </c>
      <c r="I14" s="7">
        <f>(10/C14)*(F14*240)/6</f>
        <v>130.0915402658327</v>
      </c>
    </row>
    <row r="15" spans="1:9" ht="12.75">
      <c r="A15" t="s">
        <v>171</v>
      </c>
      <c r="B15" t="s">
        <v>29</v>
      </c>
      <c r="C15">
        <v>35</v>
      </c>
      <c r="D15" s="3">
        <v>7</v>
      </c>
      <c r="E15" s="3">
        <f>(D15*240)/50</f>
        <v>33.6</v>
      </c>
      <c r="F15" s="3">
        <f>(4.634/5.116)*D15</f>
        <v>6.340500390930416</v>
      </c>
      <c r="G15" s="5">
        <f>((10/C15)*(D15*240))/11</f>
        <v>43.63636363636363</v>
      </c>
      <c r="H15" s="5">
        <f>((10/C15)*(D15*240))/6.66666</f>
        <v>72.000072000072</v>
      </c>
      <c r="I15" s="7">
        <f>(10/C15)*(F15*240)/6</f>
        <v>72.46286161063331</v>
      </c>
    </row>
    <row r="16" spans="1:9" ht="12.75">
      <c r="A16" t="s">
        <v>32</v>
      </c>
      <c r="B16" t="s">
        <v>146</v>
      </c>
      <c r="C16">
        <v>33</v>
      </c>
      <c r="D16" s="3">
        <v>11</v>
      </c>
      <c r="E16" s="3">
        <f>(D16*240)/50</f>
        <v>52.8</v>
      </c>
      <c r="F16" s="3">
        <f>(4.634/5.116)*D16</f>
        <v>9.963643471462081</v>
      </c>
      <c r="G16" s="5">
        <f>((10/C16)*(D16*240))/11</f>
        <v>72.72727272727273</v>
      </c>
      <c r="H16" s="5">
        <f>((10/C16)*(D16*240))/6.66666</f>
        <v>120.00012000011999</v>
      </c>
      <c r="I16" s="7">
        <f>(10/C16)*(F16*240)/6</f>
        <v>120.7714360177222</v>
      </c>
    </row>
    <row r="17" spans="1:9" ht="12.75">
      <c r="A17" t="s">
        <v>32</v>
      </c>
      <c r="B17" t="s">
        <v>29</v>
      </c>
      <c r="C17">
        <v>33</v>
      </c>
      <c r="D17" s="3">
        <v>8</v>
      </c>
      <c r="E17" s="3">
        <f>(D17*240)/50</f>
        <v>38.4</v>
      </c>
      <c r="F17" s="3">
        <f>(4.634/5.116)*D17</f>
        <v>7.246286161063332</v>
      </c>
      <c r="G17" s="5">
        <f>((10/C17)*(D17*240))/11</f>
        <v>52.892561983471076</v>
      </c>
      <c r="H17" s="5">
        <f>((10/C17)*(D17*240))/6.66666</f>
        <v>87.27281454554182</v>
      </c>
      <c r="I17" s="7">
        <f>(10/C17)*(F17*240)/6</f>
        <v>87.83377164925251</v>
      </c>
    </row>
    <row r="18" spans="1:9" ht="12.75">
      <c r="A18" t="s">
        <v>78</v>
      </c>
      <c r="B18" t="s">
        <v>51</v>
      </c>
      <c r="C18">
        <v>30</v>
      </c>
      <c r="D18" s="3">
        <v>7</v>
      </c>
      <c r="E18" s="3">
        <f>(D18*240)/50</f>
        <v>33.6</v>
      </c>
      <c r="F18" s="3">
        <f>(4.634/5.116)*D18</f>
        <v>6.340500390930416</v>
      </c>
      <c r="G18" s="5">
        <f>((10/C18)*(D18*240))/11</f>
        <v>50.90909090909091</v>
      </c>
      <c r="H18" s="5">
        <f>((10/C18)*(D18*240))/6.66666</f>
        <v>84.000084000084</v>
      </c>
      <c r="I18" s="7">
        <f>(10/C18)*(F18*240)/6</f>
        <v>84.54000521240555</v>
      </c>
    </row>
    <row r="19" spans="1:9" ht="12.75">
      <c r="A19" t="s">
        <v>107</v>
      </c>
      <c r="B19" t="s">
        <v>30</v>
      </c>
      <c r="C19">
        <v>30</v>
      </c>
      <c r="D19" s="3">
        <v>7.275</v>
      </c>
      <c r="E19" s="3">
        <f>(D19*240)/50</f>
        <v>34.92</v>
      </c>
      <c r="F19" s="3">
        <f>(4.634/5.116)*D19</f>
        <v>6.589591477716968</v>
      </c>
      <c r="G19" s="5">
        <f>((10/C19)*(D19*240))/11</f>
        <v>52.90909090909091</v>
      </c>
      <c r="H19" s="5">
        <f>((10/C19)*(D19*240))/6.66666</f>
        <v>87.3000873000873</v>
      </c>
      <c r="I19" s="7">
        <f>(10/C19)*(F19*240)/6</f>
        <v>87.86121970289291</v>
      </c>
    </row>
    <row r="20" spans="1:9" ht="12.75">
      <c r="A20" t="s">
        <v>99</v>
      </c>
      <c r="B20" t="s">
        <v>66</v>
      </c>
      <c r="C20">
        <v>30</v>
      </c>
      <c r="D20" s="3">
        <v>4.152</v>
      </c>
      <c r="E20" s="3">
        <f>(D20*240)/50</f>
        <v>19.9296</v>
      </c>
      <c r="F20" s="3">
        <f>(4.634/5.116)*D20</f>
        <v>3.7608225175918695</v>
      </c>
      <c r="G20" s="5">
        <f>((10/C20)*(D20*240))/11</f>
        <v>30.196363636363632</v>
      </c>
      <c r="H20" s="5">
        <f>((10/C20)*(D20*240))/6.66666</f>
        <v>49.824049824049816</v>
      </c>
      <c r="I20" s="7">
        <f>(10/C20)*(F20*240)/6</f>
        <v>50.14430023455825</v>
      </c>
    </row>
    <row r="21" spans="1:9" ht="12.75">
      <c r="A21" t="s">
        <v>97</v>
      </c>
      <c r="B21" t="s">
        <v>122</v>
      </c>
      <c r="C21">
        <v>36</v>
      </c>
      <c r="D21" s="3">
        <v>5.304</v>
      </c>
      <c r="E21" s="3">
        <f>(D21*240)/50</f>
        <v>25.4592</v>
      </c>
      <c r="F21" s="3">
        <f>(4.634/5.116)*D21</f>
        <v>4.80428772478499</v>
      </c>
      <c r="G21" s="5">
        <f>((10/C21)*(D21*240))/11</f>
        <v>32.14545454545455</v>
      </c>
      <c r="H21" s="5">
        <f>((10/C21)*(D21*240))/6.66666</f>
        <v>53.04005304005304</v>
      </c>
      <c r="I21" s="7">
        <f>(10/C21)*(F21*240)/6</f>
        <v>53.380974719833226</v>
      </c>
    </row>
    <row r="22" spans="4:9" ht="12.75">
      <c r="D22" s="3"/>
      <c r="E22" s="3"/>
      <c r="F22" s="3"/>
      <c r="G22" s="5"/>
      <c r="H22" s="5"/>
      <c r="I22" s="7"/>
    </row>
    <row r="23" spans="4:9" ht="12.75">
      <c r="D23" s="3"/>
      <c r="E23" s="3"/>
      <c r="F23" s="3"/>
      <c r="G23" s="5"/>
      <c r="H23" s="5"/>
      <c r="I23" s="7"/>
    </row>
    <row r="24" spans="1:9" ht="12.75">
      <c r="A24" s="1" t="s">
        <v>27</v>
      </c>
      <c r="B24" s="1" t="s">
        <v>117</v>
      </c>
      <c r="D24" s="3"/>
      <c r="E24" s="3"/>
      <c r="F24" s="3"/>
      <c r="G24" s="5"/>
      <c r="H24" s="5"/>
      <c r="I24" s="7"/>
    </row>
    <row r="25" spans="4:9" ht="12.75">
      <c r="D25" s="3"/>
      <c r="E25" s="3"/>
      <c r="F25" s="3"/>
      <c r="G25" s="5"/>
      <c r="H25" s="5"/>
      <c r="I25" s="7"/>
    </row>
    <row r="26" spans="1:9" ht="12.75">
      <c r="A26" t="s">
        <v>163</v>
      </c>
      <c r="B26" t="s">
        <v>146</v>
      </c>
      <c r="C26">
        <v>20</v>
      </c>
      <c r="D26" s="3">
        <v>7</v>
      </c>
      <c r="E26" s="3">
        <f>(D26*240)/50</f>
        <v>33.6</v>
      </c>
      <c r="F26" s="3">
        <f>(4.634/5.116)*D26</f>
        <v>6.340500390930416</v>
      </c>
      <c r="G26" s="5">
        <f>((10/C26)*(D26*240))/11</f>
        <v>76.36363636363636</v>
      </c>
      <c r="H26" s="5">
        <f>((10/C26)*(D26*240))/6.66666</f>
        <v>126.000126000126</v>
      </c>
      <c r="I26" s="7">
        <f>(10/C26)*(F26*240)/6</f>
        <v>126.81000781860831</v>
      </c>
    </row>
    <row r="27" spans="1:9" ht="12.75">
      <c r="A27" t="s">
        <v>163</v>
      </c>
      <c r="B27" t="s">
        <v>65</v>
      </c>
      <c r="C27">
        <v>20</v>
      </c>
      <c r="D27" s="3">
        <v>5.75</v>
      </c>
      <c r="E27" s="3">
        <f>(D27*240)/50</f>
        <v>27.6</v>
      </c>
      <c r="F27" s="3">
        <f>(4.634/5.116)*D27</f>
        <v>5.2082681782642695</v>
      </c>
      <c r="G27" s="5">
        <f>((10/C27)*(D27*240))/11</f>
        <v>62.72727272727273</v>
      </c>
      <c r="H27" s="5">
        <f>((10/C27)*(D27*240))/6.66666</f>
        <v>103.50010350010349</v>
      </c>
      <c r="I27" s="7">
        <f>(10/C27)*(F27*240)/6</f>
        <v>104.1653635652854</v>
      </c>
    </row>
    <row r="28" spans="1:9" ht="12.75">
      <c r="A28" t="s">
        <v>163</v>
      </c>
      <c r="B28" t="s">
        <v>49</v>
      </c>
      <c r="C28">
        <v>27</v>
      </c>
      <c r="D28" s="3">
        <v>3.9</v>
      </c>
      <c r="E28" s="3">
        <f>(D28*240)/50</f>
        <v>18.72</v>
      </c>
      <c r="F28" s="3">
        <f>(4.634/5.116)*D28</f>
        <v>3.5325645035183744</v>
      </c>
      <c r="G28" s="5">
        <f>((10/C28)*(D28*240))/11</f>
        <v>31.515151515151512</v>
      </c>
      <c r="H28" s="5">
        <f>((10/C28)*(D28*240))/6.66666</f>
        <v>52.000052000051994</v>
      </c>
      <c r="I28" s="7">
        <f>(10/C28)*(F28*240)/6</f>
        <v>52.33428894101295</v>
      </c>
    </row>
    <row r="29" spans="1:9" ht="12.75">
      <c r="A29" t="s">
        <v>95</v>
      </c>
      <c r="B29" t="s">
        <v>138</v>
      </c>
      <c r="C29">
        <v>30</v>
      </c>
      <c r="D29" s="3">
        <v>3.5</v>
      </c>
      <c r="E29" s="3">
        <f>(D29*240)/50</f>
        <v>16.8</v>
      </c>
      <c r="F29" s="3">
        <f>(4.634/5.116)*D29</f>
        <v>3.170250195465208</v>
      </c>
      <c r="G29" s="5">
        <f>((10/C29)*(D29*240))/11</f>
        <v>25.454545454545453</v>
      </c>
      <c r="H29" s="5">
        <f>((10/C29)*(D29*240))/6.66666</f>
        <v>42.000042000042</v>
      </c>
      <c r="I29" s="7">
        <f>(10/C29)*(F29*240)/6</f>
        <v>42.27000260620277</v>
      </c>
    </row>
    <row r="30" spans="1:9" ht="12.75">
      <c r="A30" t="s">
        <v>109</v>
      </c>
      <c r="B30" t="s">
        <v>65</v>
      </c>
      <c r="C30">
        <v>30</v>
      </c>
      <c r="D30" s="3">
        <v>6</v>
      </c>
      <c r="E30" s="3">
        <f>(D30*240)/50</f>
        <v>28.8</v>
      </c>
      <c r="F30" s="3">
        <f>(4.634/5.116)*D30</f>
        <v>5.434714620797499</v>
      </c>
      <c r="G30" s="5">
        <f>((10/C30)*(D30*240))/11</f>
        <v>43.63636363636363</v>
      </c>
      <c r="H30" s="5">
        <f>((10/C30)*(D30*240))/6.66666</f>
        <v>72.000072000072</v>
      </c>
      <c r="I30" s="7">
        <f>(10/C30)*(F30*240)/6</f>
        <v>72.46286161063333</v>
      </c>
    </row>
    <row r="31" spans="1:9" ht="12.75">
      <c r="A31" t="s">
        <v>109</v>
      </c>
      <c r="B31" t="s">
        <v>129</v>
      </c>
      <c r="C31">
        <v>30</v>
      </c>
      <c r="D31" s="3">
        <v>4.6</v>
      </c>
      <c r="E31" s="3">
        <f>(D31*240)/50</f>
        <v>22.08</v>
      </c>
      <c r="F31" s="3">
        <f>(4.634/5.116)*D31</f>
        <v>4.166614542611415</v>
      </c>
      <c r="G31" s="5">
        <f>((10/C31)*(D31*240))/11</f>
        <v>33.45454545454545</v>
      </c>
      <c r="H31" s="5">
        <f>((10/C31)*(D31*240))/6.66666</f>
        <v>55.200055200055196</v>
      </c>
      <c r="I31" s="7">
        <f>(10/C31)*(F31*240)/6</f>
        <v>55.55486056815221</v>
      </c>
    </row>
    <row r="32" spans="1:9" ht="12.75">
      <c r="A32" t="s">
        <v>114</v>
      </c>
      <c r="B32" t="s">
        <v>108</v>
      </c>
      <c r="C32">
        <v>30</v>
      </c>
      <c r="D32" s="3">
        <v>2.125</v>
      </c>
      <c r="E32" s="3">
        <f>(D32*240)/50</f>
        <v>10.2</v>
      </c>
      <c r="F32" s="3">
        <f>(4.634/5.116)*D32</f>
        <v>1.9247947615324477</v>
      </c>
      <c r="G32" s="5">
        <f>((10/C32)*(D32*240))/11</f>
        <v>15.454545454545455</v>
      </c>
      <c r="H32" s="5">
        <f>((10/C32)*(D32*240))/6.66666</f>
        <v>25.500025500025497</v>
      </c>
      <c r="I32" s="7">
        <f>(10/C32)*(F32*240)/6</f>
        <v>25.66393015376597</v>
      </c>
    </row>
    <row r="33" spans="1:9" ht="12.75">
      <c r="A33" t="s">
        <v>86</v>
      </c>
      <c r="B33" t="s">
        <v>83</v>
      </c>
      <c r="C33">
        <v>30</v>
      </c>
      <c r="D33" s="3">
        <v>3</v>
      </c>
      <c r="E33" s="3">
        <f>(D33*240)/50</f>
        <v>14.4</v>
      </c>
      <c r="F33" s="3">
        <f>(4.634/5.116)*D33</f>
        <v>2.7173573103987496</v>
      </c>
      <c r="G33" s="5">
        <f>((10/C33)*(D33*240))/11</f>
        <v>21.818181818181817</v>
      </c>
      <c r="H33" s="5">
        <f>((10/C33)*(D33*240))/6.66666</f>
        <v>36.000036000036</v>
      </c>
      <c r="I33" s="7">
        <f>(10/C33)*(F33*240)/6</f>
        <v>36.23143080531666</v>
      </c>
    </row>
    <row r="34" spans="1:9" ht="12.75">
      <c r="A34" t="s">
        <v>115</v>
      </c>
      <c r="B34" t="s">
        <v>138</v>
      </c>
      <c r="C34">
        <v>30</v>
      </c>
      <c r="D34" s="3">
        <v>2.125</v>
      </c>
      <c r="E34" s="3">
        <f>(D34*240)/50</f>
        <v>10.2</v>
      </c>
      <c r="F34" s="3">
        <f>(4.634/5.116)*D34</f>
        <v>1.9247947615324477</v>
      </c>
      <c r="G34" s="5">
        <f>((10/C34)*(D34*240))/11</f>
        <v>15.454545454545455</v>
      </c>
      <c r="H34" s="5">
        <f>((10/C34)*(D34*240))/6.66666</f>
        <v>25.500025500025497</v>
      </c>
      <c r="I34" s="7">
        <f>(10/C34)*(F34*240)/6</f>
        <v>25.66393015376597</v>
      </c>
    </row>
    <row r="35" spans="1:9" ht="12.75">
      <c r="A35" t="s">
        <v>140</v>
      </c>
      <c r="B35" t="s">
        <v>138</v>
      </c>
      <c r="C35">
        <v>30</v>
      </c>
      <c r="D35" s="3">
        <v>2.5</v>
      </c>
      <c r="E35" s="3">
        <f>(D35*240)/50</f>
        <v>12</v>
      </c>
      <c r="F35" s="3">
        <f>(4.634/5.116)*D35</f>
        <v>2.2644644253322914</v>
      </c>
      <c r="G35" s="5">
        <f>((10/C35)*(D35*240))/11</f>
        <v>18.181818181818183</v>
      </c>
      <c r="H35" s="5">
        <f>((10/C35)*(D35*240))/6.66666</f>
        <v>30.000030000029998</v>
      </c>
      <c r="I35" s="7">
        <f>(10/C35)*(F35*240)/6</f>
        <v>30.19285900443055</v>
      </c>
    </row>
    <row r="36" spans="1:9" ht="12.75">
      <c r="A36" t="s">
        <v>52</v>
      </c>
      <c r="B36" t="s">
        <v>83</v>
      </c>
      <c r="C36">
        <v>30</v>
      </c>
      <c r="D36" s="3">
        <v>2.687</v>
      </c>
      <c r="E36" s="3">
        <f>(D36*240)/50</f>
        <v>12.8976</v>
      </c>
      <c r="F36" s="3">
        <f>(4.634/5.116)*D36</f>
        <v>2.4338463643471466</v>
      </c>
      <c r="G36" s="5">
        <f>((10/C36)*(D36*240))/11</f>
        <v>19.54181818181818</v>
      </c>
      <c r="H36" s="5">
        <f>((10/C36)*(D36*240))/6.66666</f>
        <v>32.24403224403224</v>
      </c>
      <c r="I36" s="7">
        <f>(10/C36)*(F36*240)/6</f>
        <v>32.45128485796195</v>
      </c>
    </row>
    <row r="37" spans="4:9" ht="12.75">
      <c r="D37" s="3"/>
      <c r="E37" s="3"/>
      <c r="F37" s="3"/>
      <c r="G37" s="5"/>
      <c r="H37" s="5"/>
      <c r="I37" s="7"/>
    </row>
    <row r="38" spans="4:9" ht="12.75">
      <c r="D38" s="3"/>
      <c r="E38" s="3"/>
      <c r="F38" s="3"/>
      <c r="G38" s="5"/>
      <c r="H38" s="5"/>
      <c r="I38" s="7"/>
    </row>
    <row r="39" spans="1:9" ht="12.75">
      <c r="A39" s="1" t="s">
        <v>7</v>
      </c>
      <c r="D39" s="3"/>
      <c r="E39" s="3"/>
      <c r="F39" s="3"/>
      <c r="G39" s="5"/>
      <c r="H39" s="5"/>
      <c r="I39" s="7"/>
    </row>
    <row r="40" spans="4:9" ht="12.75">
      <c r="D40" s="3"/>
      <c r="E40" s="3"/>
      <c r="F40" s="3"/>
      <c r="G40" s="5"/>
      <c r="H40" s="5"/>
      <c r="I40" s="7"/>
    </row>
    <row r="41" spans="1:9" ht="12.75">
      <c r="A41" t="s">
        <v>60</v>
      </c>
      <c r="B41" t="s">
        <v>53</v>
      </c>
      <c r="C41">
        <v>30</v>
      </c>
      <c r="D41" s="3">
        <v>0.563</v>
      </c>
      <c r="E41" s="3">
        <f>(D41*240)/50</f>
        <v>2.7023999999999995</v>
      </c>
      <c r="F41" s="3">
        <f>(4.634/5.116)*D41</f>
        <v>0.509957388584832</v>
      </c>
      <c r="G41" s="5">
        <f>((10/C41)*(D41*240))/11</f>
        <v>4.094545454545454</v>
      </c>
      <c r="H41" s="5">
        <f>((10/C41)*(D41*240))/6.66666</f>
        <v>6.756006756006754</v>
      </c>
      <c r="I41" s="7">
        <f>(10/C41)*(F41*240)/6</f>
        <v>6.799431847797759</v>
      </c>
    </row>
    <row r="42" spans="1:9" ht="12.75">
      <c r="A42" t="s">
        <v>110</v>
      </c>
      <c r="B42" t="s">
        <v>53</v>
      </c>
      <c r="C42">
        <v>30</v>
      </c>
      <c r="D42" s="3">
        <v>0.563</v>
      </c>
      <c r="E42" s="3">
        <f>(D42*240)/50</f>
        <v>2.7023999999999995</v>
      </c>
      <c r="F42" s="3">
        <f>(4.634/5.116)*D42</f>
        <v>0.509957388584832</v>
      </c>
      <c r="G42" s="5">
        <f>((10/C42)*(D42*240))/11</f>
        <v>4.094545454545454</v>
      </c>
      <c r="H42" s="5">
        <f>((10/C42)*(D42*240))/6.66666</f>
        <v>6.756006756006754</v>
      </c>
      <c r="I42" s="7">
        <f>(10/C42)*(F42*240)/6</f>
        <v>6.799431847797759</v>
      </c>
    </row>
    <row r="43" spans="4:9" ht="12.75">
      <c r="D43" s="3"/>
      <c r="E43" s="3"/>
      <c r="F43" s="3"/>
      <c r="G43" s="5"/>
      <c r="H43" s="5"/>
      <c r="I43" s="7"/>
    </row>
    <row r="44" spans="4:9" ht="12.75">
      <c r="D44" s="3"/>
      <c r="E44" s="3"/>
      <c r="F44" s="3"/>
      <c r="G44" s="5"/>
      <c r="H44" s="5"/>
      <c r="I44" s="7"/>
    </row>
    <row r="45" spans="4:9" ht="12.75">
      <c r="D45" s="3"/>
      <c r="E45" s="3"/>
      <c r="F45" s="3"/>
      <c r="G45" s="5"/>
      <c r="H45" s="5"/>
      <c r="I45" s="7"/>
    </row>
    <row r="46" spans="4:9" ht="12.75">
      <c r="D46" s="3"/>
      <c r="E46" s="3"/>
      <c r="F46" s="3"/>
      <c r="G46" s="5"/>
      <c r="H46" s="5"/>
      <c r="I46" s="7"/>
    </row>
    <row r="47" spans="4:9" ht="12.75">
      <c r="D47" s="3"/>
      <c r="E47" s="3"/>
      <c r="F47" s="3"/>
      <c r="G47" s="5"/>
      <c r="H47" s="5"/>
      <c r="I47" s="7"/>
    </row>
    <row r="48" spans="4:9" ht="12.75">
      <c r="D48" s="3"/>
      <c r="E48" s="3"/>
      <c r="F48" s="3"/>
      <c r="G48" s="5"/>
      <c r="H48" s="5"/>
      <c r="I48" s="7"/>
    </row>
    <row r="49" spans="1:9" ht="12.75">
      <c r="A49" s="1" t="s">
        <v>90</v>
      </c>
      <c r="D49" s="3"/>
      <c r="E49" s="3"/>
      <c r="F49" s="3"/>
      <c r="G49" s="5"/>
      <c r="H49" s="5"/>
      <c r="I49" s="7"/>
    </row>
    <row r="50" spans="4:9" ht="12.75">
      <c r="D50" s="3"/>
      <c r="E50" s="3"/>
      <c r="F50" s="3"/>
      <c r="G50" s="5"/>
      <c r="H50" s="5"/>
      <c r="I50" s="7"/>
    </row>
    <row r="51" spans="1:9" ht="12.75">
      <c r="A51" s="1" t="s">
        <v>130</v>
      </c>
      <c r="B51" s="1" t="s">
        <v>153</v>
      </c>
      <c r="C51" s="1" t="s">
        <v>170</v>
      </c>
      <c r="D51" s="4" t="s">
        <v>159</v>
      </c>
      <c r="E51" s="4" t="s">
        <v>159</v>
      </c>
      <c r="F51" s="4" t="s">
        <v>159</v>
      </c>
      <c r="G51" s="6" t="s">
        <v>118</v>
      </c>
      <c r="H51" s="6"/>
      <c r="I51" s="8"/>
    </row>
    <row r="52" spans="1:9" ht="12.75">
      <c r="A52" s="1"/>
      <c r="B52" s="1"/>
      <c r="C52" s="1" t="s">
        <v>103</v>
      </c>
      <c r="D52" s="4" t="s">
        <v>0</v>
      </c>
      <c r="E52" s="4" t="s">
        <v>70</v>
      </c>
      <c r="F52" s="4" t="s">
        <v>1</v>
      </c>
      <c r="G52" s="6" t="s">
        <v>75</v>
      </c>
      <c r="H52" s="6"/>
      <c r="I52" s="8"/>
    </row>
    <row r="53" spans="1:9" ht="12.75">
      <c r="A53" s="1"/>
      <c r="B53" s="1"/>
      <c r="C53" s="1"/>
      <c r="D53" s="4" t="s">
        <v>68</v>
      </c>
      <c r="E53" s="4" t="s">
        <v>72</v>
      </c>
      <c r="F53" s="4"/>
      <c r="G53" s="6" t="s">
        <v>102</v>
      </c>
      <c r="H53" s="6" t="s">
        <v>121</v>
      </c>
      <c r="I53" s="8"/>
    </row>
    <row r="54" spans="4:9" ht="12.75">
      <c r="D54" s="3"/>
      <c r="E54" s="3"/>
      <c r="F54" s="3"/>
      <c r="G54" s="5" t="s">
        <v>16</v>
      </c>
      <c r="H54" s="5" t="s">
        <v>15</v>
      </c>
      <c r="I54" s="7"/>
    </row>
    <row r="55" spans="4:9" ht="12.75">
      <c r="D55" s="3"/>
      <c r="E55" s="3"/>
      <c r="F55" s="3"/>
      <c r="G55" s="5"/>
      <c r="H55" s="5"/>
      <c r="I55" s="7"/>
    </row>
    <row r="56" spans="1:9" ht="12.75">
      <c r="A56" t="s">
        <v>63</v>
      </c>
      <c r="B56" t="s">
        <v>147</v>
      </c>
      <c r="C56">
        <v>30</v>
      </c>
      <c r="D56" s="3">
        <f>(5.116/4.634)*F56</f>
        <v>31.464393612429863</v>
      </c>
      <c r="E56" s="3">
        <f>(F56*240)/44</f>
        <v>155.45454545454547</v>
      </c>
      <c r="F56" s="3">
        <f>22.8*(30/24)</f>
        <v>28.5</v>
      </c>
      <c r="G56" s="5">
        <f>((F56*240)/8)*(8/C56)</f>
        <v>228</v>
      </c>
      <c r="H56" s="5">
        <f>(F56*240)/6*(8/C56)</f>
        <v>304</v>
      </c>
      <c r="I56" s="7"/>
    </row>
    <row r="57" spans="1:9" ht="12.75">
      <c r="A57" t="s">
        <v>63</v>
      </c>
      <c r="B57" t="s">
        <v>148</v>
      </c>
      <c r="C57">
        <v>30</v>
      </c>
      <c r="D57" s="3">
        <f>(5.116/4.634)*F57</f>
        <v>19.91088908070781</v>
      </c>
      <c r="E57" s="3">
        <f>(F57*240)/44</f>
        <v>98.37272727272726</v>
      </c>
      <c r="F57" s="3">
        <f>14.428*(30/24)</f>
        <v>18.035</v>
      </c>
      <c r="G57" s="5">
        <f>((F57*240)/8)*(8/C57)</f>
        <v>144.27999999999997</v>
      </c>
      <c r="H57" s="5">
        <f>(F57*240)/6*(8/C57)</f>
        <v>192.37333333333333</v>
      </c>
      <c r="I57" s="7"/>
    </row>
    <row r="58" spans="1:9" ht="12.75">
      <c r="A58" t="s">
        <v>63</v>
      </c>
      <c r="B58" t="s">
        <v>54</v>
      </c>
      <c r="C58">
        <v>30</v>
      </c>
      <c r="D58" s="3">
        <f>(5.116/4.634)*F58</f>
        <v>15.456193353474319</v>
      </c>
      <c r="E58" s="3">
        <f>(F58*240)/44</f>
        <v>76.36363636363636</v>
      </c>
      <c r="F58" s="3">
        <f>11.2*(30/24)</f>
        <v>14</v>
      </c>
      <c r="G58" s="5">
        <f>((F58*240)/8)*(8/C58)</f>
        <v>112</v>
      </c>
      <c r="H58" s="5">
        <f>(F58*240)/6*(8/C58)</f>
        <v>149.33333333333334</v>
      </c>
      <c r="I58" s="7"/>
    </row>
    <row r="59" spans="1:9" ht="12.75">
      <c r="A59" t="s">
        <v>63</v>
      </c>
      <c r="B59" t="s">
        <v>55</v>
      </c>
      <c r="C59">
        <v>30</v>
      </c>
      <c r="D59" s="3">
        <f>(5.116/4.634)*F59</f>
        <v>8.23732304704359</v>
      </c>
      <c r="E59" s="3">
        <f>(F59*240)/44</f>
        <v>40.69772727272727</v>
      </c>
      <c r="F59" s="3">
        <f>5.969*(30/24)</f>
        <v>7.461250000000001</v>
      </c>
      <c r="G59" s="5">
        <f>((F59*240)/8)*(8/C59)</f>
        <v>59.69</v>
      </c>
      <c r="H59" s="5">
        <f>(F59*240)/6*(8/C59)</f>
        <v>79.58666666666666</v>
      </c>
      <c r="I59" s="7"/>
    </row>
    <row r="60" spans="1:9" ht="12.75">
      <c r="A60" t="s">
        <v>63</v>
      </c>
      <c r="B60" t="s">
        <v>56</v>
      </c>
      <c r="C60">
        <v>24</v>
      </c>
      <c r="D60" s="3">
        <f>(5.116/4.634)*F60</f>
        <v>4.416055243849805</v>
      </c>
      <c r="E60" s="3">
        <f>(F60*240)/44</f>
        <v>21.818181818181817</v>
      </c>
      <c r="F60" s="3">
        <v>4</v>
      </c>
      <c r="G60" s="5">
        <f>((F60*240)/8)*(8/C60)</f>
        <v>40</v>
      </c>
      <c r="H60" s="5">
        <f>(F60*240)/6*(8/C60)</f>
        <v>53.33333333333333</v>
      </c>
      <c r="I60" s="7"/>
    </row>
    <row r="61" spans="1:9" ht="12.75">
      <c r="A61" t="s">
        <v>63</v>
      </c>
      <c r="B61" t="s">
        <v>58</v>
      </c>
      <c r="C61">
        <v>24</v>
      </c>
      <c r="D61" s="3">
        <f>(5.116/4.634)*F61</f>
        <v>2.8097151488994387</v>
      </c>
      <c r="E61" s="3">
        <f>(F61*240)/44</f>
        <v>13.881818181818181</v>
      </c>
      <c r="F61" s="3">
        <v>2.545</v>
      </c>
      <c r="G61" s="5">
        <f>((F61*240)/8)*(8/C61)</f>
        <v>25.449999999999996</v>
      </c>
      <c r="H61" s="5">
        <f>(F61*240)/6*(8/C61)</f>
        <v>33.93333333333333</v>
      </c>
      <c r="I61" s="7"/>
    </row>
    <row r="62" spans="1:9" ht="12.75">
      <c r="A62" t="s">
        <v>63</v>
      </c>
      <c r="B62" t="s">
        <v>57</v>
      </c>
      <c r="C62">
        <v>24</v>
      </c>
      <c r="D62" s="3">
        <f>(5.116/4.634)*F62</f>
        <v>1.5456193353474317</v>
      </c>
      <c r="E62" s="3">
        <f>(F62*240)/44</f>
        <v>7.636363636363637</v>
      </c>
      <c r="F62" s="3">
        <v>1.4</v>
      </c>
      <c r="G62" s="5">
        <f>((F62*240)/8)*(8/C62)</f>
        <v>14</v>
      </c>
      <c r="H62" s="5">
        <f>(F62*240)/6*(8/C62)</f>
        <v>18.666666666666664</v>
      </c>
      <c r="I62" s="7"/>
    </row>
    <row r="63" spans="1:9" ht="12.75">
      <c r="A63" t="s">
        <v>63</v>
      </c>
      <c r="B63" t="s">
        <v>94</v>
      </c>
      <c r="C63">
        <v>18</v>
      </c>
      <c r="D63" s="3">
        <f>(5.116/4.634)*F63</f>
        <v>1.4846225722917563</v>
      </c>
      <c r="E63" s="3">
        <f>(F63*240)/44</f>
        <v>7.334999999999999</v>
      </c>
      <c r="F63" s="3">
        <f>(18/24)*1.793</f>
        <v>1.34475</v>
      </c>
      <c r="G63" s="5">
        <f>((F63*240)/8)*(8/C63)</f>
        <v>17.929999999999996</v>
      </c>
      <c r="H63" s="5">
        <f>(F63*240)/6*(8/C63)</f>
        <v>23.906666666666663</v>
      </c>
      <c r="I63" s="7"/>
    </row>
    <row r="64" spans="1:9" ht="12.75">
      <c r="A64" t="s">
        <v>63</v>
      </c>
      <c r="B64" t="s">
        <v>152</v>
      </c>
      <c r="C64">
        <v>12</v>
      </c>
      <c r="D64" s="3">
        <f>(5.116/4.634)*F64</f>
        <v>0.36432455761760896</v>
      </c>
      <c r="E64" s="3">
        <f>(F64*240)/44</f>
        <v>1.8</v>
      </c>
      <c r="F64" s="3">
        <f>(0.55*12)/20</f>
        <v>0.33</v>
      </c>
      <c r="G64" s="5">
        <f>((F64*240)/8)*(8/C64)</f>
        <v>6.6</v>
      </c>
      <c r="H64" s="5">
        <f>(F64*240)/6*(8/C64)</f>
        <v>8.8</v>
      </c>
      <c r="I64" s="7"/>
    </row>
    <row r="65" spans="1:9" ht="12.75">
      <c r="A65" t="s">
        <v>63</v>
      </c>
      <c r="B65" t="s">
        <v>169</v>
      </c>
      <c r="C65">
        <v>12</v>
      </c>
      <c r="D65" s="3">
        <f>(5.116/4.634)*F65</f>
        <v>0.2583392317652136</v>
      </c>
      <c r="E65" s="3">
        <f>(F65*240)/44</f>
        <v>1.2763636363636364</v>
      </c>
      <c r="F65" s="3">
        <f>(12*0.39)/20</f>
        <v>0.23399999999999999</v>
      </c>
      <c r="G65" s="5">
        <f>((F65*240)/8)*(8/C65)</f>
        <v>4.68</v>
      </c>
      <c r="H65" s="5">
        <f>(F65*240)/6*(8/C65)</f>
        <v>6.239999999999999</v>
      </c>
      <c r="I65" s="7"/>
    </row>
    <row r="66" spans="1:9" ht="12.75">
      <c r="A66" t="s">
        <v>88</v>
      </c>
      <c r="B66" t="s">
        <v>101</v>
      </c>
      <c r="C66">
        <v>12</v>
      </c>
      <c r="D66" s="3">
        <f>(5.116/4.634)*F66</f>
        <v>1.6074441087613291</v>
      </c>
      <c r="E66" s="3">
        <f>(F66*240)/44</f>
        <v>7.941818181818181</v>
      </c>
      <c r="F66" s="3">
        <f>2.912/2</f>
        <v>1.456</v>
      </c>
      <c r="G66" s="5">
        <f>((F66*240)/8)*(8/C66)</f>
        <v>29.119999999999997</v>
      </c>
      <c r="H66" s="5">
        <f>(F66*240)/6*(8/C66)</f>
        <v>38.82666666666667</v>
      </c>
      <c r="I66" s="7"/>
    </row>
    <row r="67" spans="1:9" ht="12.75">
      <c r="A67" t="s">
        <v>31</v>
      </c>
      <c r="B67" t="s">
        <v>101</v>
      </c>
      <c r="C67">
        <v>12</v>
      </c>
      <c r="D67" s="3">
        <f>(5.116/4.634)*F67</f>
        <v>0.34886836426413464</v>
      </c>
      <c r="E67" s="3">
        <f>(F67*240)/44</f>
        <v>1.7236363636363636</v>
      </c>
      <c r="F67" s="3">
        <f>0.632/2</f>
        <v>0.316</v>
      </c>
      <c r="G67" s="5">
        <f>((F67*240)/8)*(8/C67)</f>
        <v>6.32</v>
      </c>
      <c r="H67" s="5">
        <f>(F67*240)/6*(8/C67)</f>
        <v>8.426666666666666</v>
      </c>
      <c r="I67" s="7"/>
    </row>
    <row r="68" spans="4:8" ht="12.75">
      <c r="D68" s="3"/>
      <c r="E68" s="3"/>
      <c r="F68" s="3"/>
      <c r="G68" s="5"/>
      <c r="H68" s="5"/>
    </row>
    <row r="69" spans="4:8" ht="12.75">
      <c r="D69" s="3"/>
      <c r="E69" s="3"/>
      <c r="F69" s="3"/>
      <c r="G69" s="5"/>
      <c r="H69" s="5"/>
    </row>
    <row r="70" spans="4:8" ht="12.75">
      <c r="D70" s="3"/>
      <c r="E70" s="3"/>
      <c r="F70" s="3"/>
      <c r="G70" s="5"/>
      <c r="H70" s="5"/>
    </row>
    <row r="71" spans="1:8" ht="12.75">
      <c r="A71" s="1" t="s">
        <v>91</v>
      </c>
      <c r="D71" s="3"/>
      <c r="E71" s="3"/>
      <c r="F71" s="3"/>
      <c r="G71" s="5"/>
      <c r="H71" s="5"/>
    </row>
    <row r="72" spans="1:8" ht="12.75">
      <c r="A72" s="1" t="s">
        <v>142</v>
      </c>
      <c r="D72" s="3"/>
      <c r="E72" s="3"/>
      <c r="F72" s="3"/>
      <c r="G72" s="5"/>
      <c r="H72" s="5"/>
    </row>
    <row r="73" spans="4:8" ht="12.75">
      <c r="D73" s="3"/>
      <c r="E73" s="3"/>
      <c r="F73" s="3"/>
      <c r="G73" s="5"/>
      <c r="H73" s="5"/>
    </row>
    <row r="74" spans="1:8" ht="12.75">
      <c r="A74" s="1" t="s">
        <v>131</v>
      </c>
      <c r="B74" s="1" t="s">
        <v>153</v>
      </c>
      <c r="C74" s="1" t="s">
        <v>137</v>
      </c>
      <c r="D74" s="4" t="s">
        <v>159</v>
      </c>
      <c r="E74" s="4" t="s">
        <v>159</v>
      </c>
      <c r="F74" s="4" t="s">
        <v>159</v>
      </c>
      <c r="G74" s="5"/>
      <c r="H74" s="5"/>
    </row>
    <row r="75" spans="4:8" ht="12.75">
      <c r="D75" s="4" t="s">
        <v>0</v>
      </c>
      <c r="E75" s="4" t="s">
        <v>70</v>
      </c>
      <c r="F75" s="4" t="s">
        <v>1</v>
      </c>
      <c r="G75" s="5"/>
      <c r="H75" s="5"/>
    </row>
    <row r="76" spans="4:8" ht="12.75">
      <c r="D76" s="4" t="s">
        <v>68</v>
      </c>
      <c r="E76" s="4" t="s">
        <v>71</v>
      </c>
      <c r="F76" s="4"/>
      <c r="G76" s="5"/>
      <c r="H76" s="5"/>
    </row>
    <row r="77" spans="4:8" ht="12.75">
      <c r="D77" s="4" t="s">
        <v>2</v>
      </c>
      <c r="E77" s="3"/>
      <c r="F77" s="4" t="s">
        <v>3</v>
      </c>
      <c r="G77" s="5"/>
      <c r="H77" s="5"/>
    </row>
    <row r="78" spans="4:8" ht="12.75">
      <c r="D78" s="3"/>
      <c r="E78" s="3"/>
      <c r="F78" s="3"/>
      <c r="G78" s="5"/>
      <c r="H78" s="5"/>
    </row>
    <row r="79" spans="1:8" ht="12.75">
      <c r="A79" s="1" t="s">
        <v>67</v>
      </c>
      <c r="D79" s="3"/>
      <c r="E79" s="3"/>
      <c r="F79" s="3"/>
      <c r="G79" s="5"/>
      <c r="H79" s="5"/>
    </row>
    <row r="80" spans="1:8" ht="12.75">
      <c r="A80" s="9"/>
      <c r="D80" s="3"/>
      <c r="E80" s="3"/>
      <c r="F80" s="3"/>
      <c r="G80" s="5"/>
      <c r="H80" s="5"/>
    </row>
    <row r="81" spans="1:8" ht="12.75">
      <c r="A81" t="s">
        <v>164</v>
      </c>
      <c r="B81" t="s">
        <v>59</v>
      </c>
      <c r="C81" t="s">
        <v>106</v>
      </c>
      <c r="D81" s="3">
        <f>(E81*34)/240</f>
        <v>3.9524999999999997</v>
      </c>
      <c r="E81" s="3">
        <v>27.9</v>
      </c>
      <c r="F81" s="3">
        <f>(E81*36)/240</f>
        <v>4.185</v>
      </c>
      <c r="G81" s="5"/>
      <c r="H81" s="5"/>
    </row>
    <row r="82" spans="1:8" ht="12.75">
      <c r="A82" t="s">
        <v>37</v>
      </c>
      <c r="B82" t="s">
        <v>59</v>
      </c>
      <c r="C82" t="s">
        <v>106</v>
      </c>
      <c r="D82" s="3">
        <f>(E82*34)/240</f>
        <v>3.9524999999999997</v>
      </c>
      <c r="E82" s="3">
        <v>27.9</v>
      </c>
      <c r="F82" s="3">
        <f>(E82*36)/240</f>
        <v>4.185</v>
      </c>
      <c r="G82" s="5"/>
      <c r="H82" s="5"/>
    </row>
    <row r="83" spans="1:8" ht="12.75">
      <c r="A83" t="s">
        <v>32</v>
      </c>
      <c r="B83" t="s">
        <v>59</v>
      </c>
      <c r="C83" t="s">
        <v>106</v>
      </c>
      <c r="D83" s="3">
        <f>(E83*34)/240</f>
        <v>6.23475</v>
      </c>
      <c r="E83" s="3">
        <v>44.01</v>
      </c>
      <c r="F83" s="3">
        <f>(E83*36)/240</f>
        <v>6.6015</v>
      </c>
      <c r="G83" s="5"/>
      <c r="H83" s="5"/>
    </row>
    <row r="84" spans="4:8" ht="12.75">
      <c r="D84" s="3"/>
      <c r="E84" s="3"/>
      <c r="F84" s="3"/>
      <c r="G84" s="5"/>
      <c r="H84" s="5"/>
    </row>
    <row r="85" spans="1:8" ht="12.75">
      <c r="A85" s="1" t="s">
        <v>31</v>
      </c>
      <c r="D85" s="3"/>
      <c r="E85" s="3"/>
      <c r="F85" s="3"/>
      <c r="G85" s="5"/>
      <c r="H85" s="5"/>
    </row>
    <row r="86" spans="1:8" ht="12.75">
      <c r="A86" s="9"/>
      <c r="D86" s="3"/>
      <c r="E86" s="3"/>
      <c r="F86" s="3"/>
      <c r="G86" s="5"/>
      <c r="H86" s="5"/>
    </row>
    <row r="87" spans="1:8" ht="12.75">
      <c r="A87" t="s">
        <v>33</v>
      </c>
      <c r="B87" t="s">
        <v>59</v>
      </c>
      <c r="C87" t="s">
        <v>106</v>
      </c>
      <c r="D87" s="3">
        <f>(E87*34)/240</f>
        <v>6.258833333333333</v>
      </c>
      <c r="E87" s="3">
        <v>44.18</v>
      </c>
      <c r="F87" s="3">
        <f>(E87*36)/240</f>
        <v>6.627</v>
      </c>
      <c r="G87" s="5"/>
      <c r="H87" s="5"/>
    </row>
    <row r="88" spans="1:8" ht="12.75">
      <c r="A88" t="s">
        <v>107</v>
      </c>
      <c r="B88" t="s">
        <v>59</v>
      </c>
      <c r="C88" t="s">
        <v>106</v>
      </c>
      <c r="D88" s="3">
        <f>(E88*34)/240</f>
        <v>6.258833333333333</v>
      </c>
      <c r="E88" s="3">
        <v>44.18</v>
      </c>
      <c r="F88" s="3">
        <f>(E88*36)/240</f>
        <v>6.627</v>
      </c>
      <c r="G88" s="5"/>
      <c r="H88" s="5"/>
    </row>
    <row r="89" spans="4:8" ht="12.75">
      <c r="D89" s="3"/>
      <c r="E89" s="3"/>
      <c r="F89" s="3"/>
      <c r="G89" s="5"/>
      <c r="H89" s="5"/>
    </row>
    <row r="90" spans="1:8" ht="12.75">
      <c r="A90" s="1" t="s">
        <v>76</v>
      </c>
      <c r="D90" s="3"/>
      <c r="E90" s="3"/>
      <c r="F90" s="3"/>
      <c r="G90" s="5"/>
      <c r="H90" s="5"/>
    </row>
    <row r="91" spans="1:8" ht="12.75">
      <c r="A91" s="9"/>
      <c r="D91" s="3"/>
      <c r="E91" s="3"/>
      <c r="F91" s="3"/>
      <c r="G91" s="5"/>
      <c r="H91" s="5"/>
    </row>
    <row r="92" spans="1:8" ht="12.75">
      <c r="A92" t="s">
        <v>112</v>
      </c>
      <c r="B92" t="s">
        <v>59</v>
      </c>
      <c r="C92" t="s">
        <v>106</v>
      </c>
      <c r="D92" s="3">
        <f>(E92*34)/240</f>
        <v>4.459666666666666</v>
      </c>
      <c r="E92" s="3">
        <v>31.48</v>
      </c>
      <c r="F92" s="3">
        <f>(E92*36)/240</f>
        <v>4.7219999999999995</v>
      </c>
      <c r="G92" s="5"/>
      <c r="H92" s="5"/>
    </row>
    <row r="93" spans="4:8" ht="12.75">
      <c r="D93" s="3"/>
      <c r="E93" s="3"/>
      <c r="F93" s="3"/>
      <c r="G93" s="5"/>
      <c r="H93" s="5"/>
    </row>
    <row r="94" spans="4:8" ht="12.75">
      <c r="D94" s="3"/>
      <c r="E94" s="3"/>
      <c r="F94" s="3"/>
      <c r="G94" s="5"/>
      <c r="H94" s="5"/>
    </row>
    <row r="95" spans="1:8" ht="12.75">
      <c r="A95" s="1" t="s">
        <v>92</v>
      </c>
      <c r="D95" s="3"/>
      <c r="E95" s="3"/>
      <c r="F95" s="3"/>
      <c r="G95" s="5"/>
      <c r="H95" s="5"/>
    </row>
    <row r="96" spans="1:8" ht="12.75">
      <c r="A96" s="9"/>
      <c r="D96" s="3"/>
      <c r="E96" s="3"/>
      <c r="F96" s="3"/>
      <c r="G96" s="5"/>
      <c r="H96" s="5"/>
    </row>
    <row r="97" spans="1:8" ht="12.75">
      <c r="A97" t="s">
        <v>69</v>
      </c>
      <c r="B97" t="s">
        <v>59</v>
      </c>
      <c r="C97" t="s">
        <v>106</v>
      </c>
      <c r="D97" s="3">
        <f>(E97*34)/240</f>
        <v>9.127583333333336</v>
      </c>
      <c r="E97" s="3">
        <v>64.43</v>
      </c>
      <c r="F97" s="3">
        <f>(E97*36)/240</f>
        <v>9.664500000000002</v>
      </c>
      <c r="G97" s="5"/>
      <c r="H97" s="5"/>
    </row>
    <row r="98" spans="1:8" ht="12.75">
      <c r="A98" t="s">
        <v>132</v>
      </c>
      <c r="B98" t="s">
        <v>59</v>
      </c>
      <c r="C98" t="s">
        <v>106</v>
      </c>
      <c r="D98" s="3">
        <f>(E98*34)/240</f>
        <v>8.872583333333333</v>
      </c>
      <c r="E98" s="3">
        <v>62.63</v>
      </c>
      <c r="F98" s="3">
        <f>(E98*36)/240</f>
        <v>9.3945</v>
      </c>
      <c r="G98" s="5"/>
      <c r="H98" s="5"/>
    </row>
    <row r="99" spans="4:8" ht="12.75">
      <c r="D99" s="3"/>
      <c r="E99" s="3"/>
      <c r="F99" s="3"/>
      <c r="G99" s="5"/>
      <c r="H99" s="5"/>
    </row>
    <row r="100" spans="4:8" ht="12.75">
      <c r="D100" s="3"/>
      <c r="E100" s="3"/>
      <c r="F100" s="3"/>
      <c r="G100" s="5"/>
      <c r="H100" s="5"/>
    </row>
    <row r="101" spans="1:8" ht="12.75">
      <c r="A101" s="1" t="s">
        <v>150</v>
      </c>
      <c r="D101" s="3"/>
      <c r="E101" s="3"/>
      <c r="F101" s="3"/>
      <c r="G101" s="5"/>
      <c r="H101" s="5"/>
    </row>
    <row r="102" spans="1:8" ht="12.75">
      <c r="A102" s="9"/>
      <c r="D102" s="3"/>
      <c r="E102" s="3"/>
      <c r="F102" s="3"/>
      <c r="G102" s="5"/>
      <c r="H102" s="5"/>
    </row>
    <row r="103" spans="1:8" ht="12.75">
      <c r="A103" t="s">
        <v>128</v>
      </c>
      <c r="B103" t="s">
        <v>59</v>
      </c>
      <c r="C103" t="s">
        <v>105</v>
      </c>
      <c r="D103" s="3">
        <f>(E103*34)/240</f>
        <v>1.5115833333333333</v>
      </c>
      <c r="E103" s="3">
        <v>10.67</v>
      </c>
      <c r="F103" s="3">
        <f>(E103*36)/240</f>
        <v>1.6005</v>
      </c>
      <c r="G103" s="5"/>
      <c r="H103" s="5"/>
    </row>
    <row r="104" spans="1:8" ht="12.75">
      <c r="A104" t="s">
        <v>128</v>
      </c>
      <c r="B104" t="s">
        <v>59</v>
      </c>
      <c r="C104" t="s">
        <v>106</v>
      </c>
      <c r="D104" s="3">
        <f>(E104*34)/240</f>
        <v>1.9295</v>
      </c>
      <c r="E104" s="3">
        <v>13.62</v>
      </c>
      <c r="F104" s="3">
        <f>(E104*36)/240</f>
        <v>2.043</v>
      </c>
      <c r="G104" s="5"/>
      <c r="H104" s="5"/>
    </row>
    <row r="105" spans="1:8" ht="12.75">
      <c r="A105" t="s">
        <v>128</v>
      </c>
      <c r="B105" t="s">
        <v>59</v>
      </c>
      <c r="C105" t="s">
        <v>87</v>
      </c>
      <c r="D105" s="3">
        <f>(E105*34)/240</f>
        <v>2.644916666666667</v>
      </c>
      <c r="E105" s="3">
        <v>18.67</v>
      </c>
      <c r="F105" s="3">
        <f>(E105*36)/240</f>
        <v>2.8005000000000004</v>
      </c>
      <c r="G105" s="5"/>
      <c r="H105" s="5"/>
    </row>
    <row r="106" spans="1:8" ht="12.75">
      <c r="A106" t="s">
        <v>136</v>
      </c>
      <c r="B106" t="s">
        <v>59</v>
      </c>
      <c r="C106" t="s">
        <v>106</v>
      </c>
      <c r="D106" s="3">
        <f>(E106*34)/240</f>
        <v>1.5115833333333333</v>
      </c>
      <c r="E106" s="3">
        <v>10.67</v>
      </c>
      <c r="F106" s="3">
        <f>(E106*36)/240</f>
        <v>1.6005</v>
      </c>
      <c r="G106" s="5"/>
      <c r="H106" s="5"/>
    </row>
    <row r="107" spans="1:8" ht="12.75">
      <c r="A107" t="s">
        <v>162</v>
      </c>
      <c r="B107" t="s">
        <v>59</v>
      </c>
      <c r="C107" t="s">
        <v>106</v>
      </c>
      <c r="D107" s="3">
        <f>(E107*34)/240</f>
        <v>1.2466666666666668</v>
      </c>
      <c r="E107" s="3">
        <v>8.8</v>
      </c>
      <c r="F107" s="3">
        <f>(E107*36)/240</f>
        <v>1.32</v>
      </c>
      <c r="G107" s="5"/>
      <c r="H107" s="5"/>
    </row>
    <row r="108" spans="1:8" ht="12.75">
      <c r="A108" t="s">
        <v>162</v>
      </c>
      <c r="B108" t="s">
        <v>59</v>
      </c>
      <c r="C108" t="s">
        <v>106</v>
      </c>
      <c r="D108" s="3">
        <f>(E108*34)/240</f>
        <v>1.1900000000000002</v>
      </c>
      <c r="E108" s="3">
        <v>8.4</v>
      </c>
      <c r="F108" s="3">
        <f>(E108*36)/240</f>
        <v>1.2600000000000002</v>
      </c>
      <c r="G108" s="5"/>
      <c r="H108" s="5"/>
    </row>
    <row r="109" spans="1:8" ht="12.75">
      <c r="A109" t="s">
        <v>28</v>
      </c>
      <c r="B109" t="s">
        <v>59</v>
      </c>
      <c r="C109" t="s">
        <v>106</v>
      </c>
      <c r="D109" s="3">
        <f>(E109*34)/240</f>
        <v>1.6801666666666668</v>
      </c>
      <c r="E109" s="3">
        <v>11.86</v>
      </c>
      <c r="F109" s="3">
        <f>(E109*36)/240</f>
        <v>1.779</v>
      </c>
      <c r="G109" s="5"/>
      <c r="H109" s="5"/>
    </row>
    <row r="110" spans="4:8" ht="12.75">
      <c r="D110" s="3"/>
      <c r="E110" s="3"/>
      <c r="F110" s="3"/>
      <c r="G110" s="5"/>
      <c r="H110" s="5"/>
    </row>
    <row r="111" spans="1:8" ht="12.75">
      <c r="A111" s="1" t="s">
        <v>63</v>
      </c>
      <c r="D111" s="3"/>
      <c r="E111" s="3"/>
      <c r="F111" s="3"/>
      <c r="G111" s="5"/>
      <c r="H111" s="5"/>
    </row>
    <row r="112" spans="1:8" ht="12.75">
      <c r="A112" s="9"/>
      <c r="D112" s="3"/>
      <c r="E112" s="3"/>
      <c r="F112" s="3"/>
      <c r="G112" s="5"/>
      <c r="H112" s="5"/>
    </row>
    <row r="113" spans="1:8" ht="12.75">
      <c r="A113" t="s">
        <v>64</v>
      </c>
      <c r="B113" t="s">
        <v>151</v>
      </c>
      <c r="C113" t="s">
        <v>106</v>
      </c>
      <c r="D113" s="3">
        <f>(E113*34)/240</f>
        <v>0.8670000000000001</v>
      </c>
      <c r="E113" s="3">
        <v>6.12</v>
      </c>
      <c r="F113" s="3">
        <f>(E113*36)/240</f>
        <v>0.9179999999999999</v>
      </c>
      <c r="G113" s="5"/>
      <c r="H113" s="5"/>
    </row>
    <row r="114" spans="4:8" ht="12.75">
      <c r="D114" s="3"/>
      <c r="E114" s="3"/>
      <c r="F114" s="3"/>
      <c r="G114" s="5"/>
      <c r="H114" s="5"/>
    </row>
    <row r="115" spans="4:8" ht="12.75">
      <c r="D115" s="3"/>
      <c r="E115" s="3"/>
      <c r="F115" s="3"/>
      <c r="G115" s="5"/>
      <c r="H115" s="5"/>
    </row>
    <row r="116" spans="4:8" ht="12.75">
      <c r="D116" s="3"/>
      <c r="E116" s="3"/>
      <c r="F116" s="3"/>
      <c r="G116" s="5"/>
      <c r="H116" s="5"/>
    </row>
    <row r="117" spans="4:8" ht="12.75">
      <c r="D117" s="3"/>
      <c r="E117" s="3"/>
      <c r="F117" s="3"/>
      <c r="G117" s="5"/>
      <c r="H117" s="5"/>
    </row>
    <row r="118" spans="1:8" ht="12.75">
      <c r="A118" s="1" t="s">
        <v>93</v>
      </c>
      <c r="D118" s="3"/>
      <c r="E118" s="3"/>
      <c r="F118" s="3"/>
      <c r="G118" s="5"/>
      <c r="H118" s="5"/>
    </row>
    <row r="119" spans="4:8" ht="12.75">
      <c r="D119" s="3"/>
      <c r="E119" s="3"/>
      <c r="F119" s="3"/>
      <c r="G119" s="5"/>
      <c r="H119" s="5"/>
    </row>
    <row r="120" spans="1:8" ht="12.75">
      <c r="A120" s="1" t="s">
        <v>131</v>
      </c>
      <c r="B120" s="1" t="s">
        <v>153</v>
      </c>
      <c r="C120" s="1" t="s">
        <v>137</v>
      </c>
      <c r="D120" s="4" t="s">
        <v>159</v>
      </c>
      <c r="E120" s="4" t="s">
        <v>159</v>
      </c>
      <c r="F120" s="4" t="s">
        <v>159</v>
      </c>
      <c r="G120" s="5"/>
      <c r="H120" s="5"/>
    </row>
    <row r="121" spans="4:8" ht="12.75">
      <c r="D121" s="4" t="s">
        <v>0</v>
      </c>
      <c r="E121" s="4" t="s">
        <v>70</v>
      </c>
      <c r="F121" s="4" t="s">
        <v>1</v>
      </c>
      <c r="G121" s="5"/>
      <c r="H121" s="5"/>
    </row>
    <row r="122" spans="4:8" ht="12.75">
      <c r="D122" s="4" t="s">
        <v>68</v>
      </c>
      <c r="E122" s="4" t="s">
        <v>71</v>
      </c>
      <c r="F122" s="4"/>
      <c r="G122" s="5"/>
      <c r="H122" s="5"/>
    </row>
    <row r="123" spans="4:8" ht="12.75">
      <c r="D123" s="4" t="s">
        <v>2</v>
      </c>
      <c r="E123" s="3"/>
      <c r="F123" s="4" t="s">
        <v>3</v>
      </c>
      <c r="G123" s="5"/>
      <c r="H123" s="5"/>
    </row>
    <row r="124" spans="4:8" ht="12.75">
      <c r="D124" s="3"/>
      <c r="E124" s="3"/>
      <c r="F124" s="3"/>
      <c r="G124" s="5"/>
      <c r="H124" s="5"/>
    </row>
    <row r="125" spans="1:8" ht="12.75">
      <c r="A125" s="1" t="s">
        <v>92</v>
      </c>
      <c r="D125" s="3"/>
      <c r="E125" s="3"/>
      <c r="F125" s="3"/>
      <c r="G125" s="5"/>
      <c r="H125" s="5"/>
    </row>
    <row r="126" spans="1:8" ht="12.75">
      <c r="A126" s="9"/>
      <c r="D126" s="3"/>
      <c r="E126" s="3"/>
      <c r="F126" s="3"/>
      <c r="G126" s="5"/>
      <c r="H126" s="5"/>
    </row>
    <row r="127" spans="1:8" ht="12.75">
      <c r="A127" t="s">
        <v>69</v>
      </c>
      <c r="B127" t="s">
        <v>144</v>
      </c>
      <c r="C127" t="s">
        <v>105</v>
      </c>
      <c r="D127" s="3">
        <f>(E127*34)/240</f>
        <v>8.293166666666666</v>
      </c>
      <c r="E127" s="3">
        <v>58.54</v>
      </c>
      <c r="F127" s="3">
        <f>(E127*36)/240</f>
        <v>8.781</v>
      </c>
      <c r="G127" s="5"/>
      <c r="H127" s="5"/>
    </row>
    <row r="128" spans="1:8" ht="12.75">
      <c r="A128" t="s">
        <v>69</v>
      </c>
      <c r="B128" t="s">
        <v>144</v>
      </c>
      <c r="C128" t="s">
        <v>106</v>
      </c>
      <c r="D128" s="3">
        <f>(E128*34)/240</f>
        <v>8.604833333333334</v>
      </c>
      <c r="E128" s="3">
        <v>60.74</v>
      </c>
      <c r="F128" s="3">
        <f>(E128*36)/240</f>
        <v>9.110999999999999</v>
      </c>
      <c r="G128" s="5"/>
      <c r="H128" s="5"/>
    </row>
    <row r="129" spans="1:8" ht="12.75">
      <c r="A129" t="s">
        <v>69</v>
      </c>
      <c r="B129" t="s">
        <v>144</v>
      </c>
      <c r="C129" t="s">
        <v>87</v>
      </c>
      <c r="D129" s="3">
        <f>(E129*34)/240</f>
        <v>8.915083333333333</v>
      </c>
      <c r="E129" s="3">
        <v>62.93</v>
      </c>
      <c r="F129" s="3">
        <f>(E129*36)/240</f>
        <v>9.4395</v>
      </c>
      <c r="G129" s="5"/>
      <c r="H129" s="5"/>
    </row>
    <row r="130" spans="1:8" ht="12.75">
      <c r="A130" t="s">
        <v>111</v>
      </c>
      <c r="B130" t="s">
        <v>59</v>
      </c>
      <c r="C130" t="s">
        <v>105</v>
      </c>
      <c r="D130" s="3">
        <f>(E130*34)/240</f>
        <v>5.666666666666667</v>
      </c>
      <c r="E130" s="3">
        <v>40</v>
      </c>
      <c r="F130" s="3">
        <f>(E130*36)/240</f>
        <v>6</v>
      </c>
      <c r="G130" s="5"/>
      <c r="H130" s="5"/>
    </row>
    <row r="131" spans="1:8" ht="12.75">
      <c r="A131" t="s">
        <v>111</v>
      </c>
      <c r="B131" t="s">
        <v>59</v>
      </c>
      <c r="C131" t="s">
        <v>106</v>
      </c>
      <c r="D131" s="3">
        <f>(E131*34)/240</f>
        <v>6.142666666666667</v>
      </c>
      <c r="E131" s="3">
        <v>43.36</v>
      </c>
      <c r="F131" s="3">
        <f>(E131*36)/240</f>
        <v>6.5040000000000004</v>
      </c>
      <c r="G131" s="5"/>
      <c r="H131" s="5"/>
    </row>
    <row r="132" spans="1:8" ht="12.75">
      <c r="A132" t="s">
        <v>111</v>
      </c>
      <c r="B132" t="s">
        <v>59</v>
      </c>
      <c r="C132" t="s">
        <v>87</v>
      </c>
      <c r="D132" s="3">
        <f>(E132*34)/240</f>
        <v>6.375</v>
      </c>
      <c r="E132" s="3">
        <v>45</v>
      </c>
      <c r="F132" s="3">
        <f>(E132*36)/240</f>
        <v>6.75</v>
      </c>
      <c r="G132" s="5"/>
      <c r="H132" s="5"/>
    </row>
    <row r="133" spans="4:8" ht="12.75">
      <c r="D133" s="3"/>
      <c r="E133" s="3"/>
      <c r="F133" s="3"/>
      <c r="G133" s="5"/>
      <c r="H133" s="5"/>
    </row>
    <row r="134" spans="1:8" ht="12.75">
      <c r="A134" t="s">
        <v>133</v>
      </c>
      <c r="B134" t="s">
        <v>59</v>
      </c>
      <c r="C134" t="s">
        <v>105</v>
      </c>
      <c r="D134" s="3">
        <f>(E134*34)/240</f>
        <v>3.0713333333333335</v>
      </c>
      <c r="E134" s="3">
        <v>21.68</v>
      </c>
      <c r="F134" s="3">
        <f>(E134*36)/240</f>
        <v>3.2520000000000002</v>
      </c>
      <c r="G134" s="5"/>
      <c r="H134" s="5"/>
    </row>
    <row r="135" spans="1:8" ht="12.75">
      <c r="A135" t="s">
        <v>133</v>
      </c>
      <c r="B135" t="s">
        <v>59</v>
      </c>
      <c r="C135" t="s">
        <v>106</v>
      </c>
      <c r="D135" s="3">
        <f>(E135*34)/240</f>
        <v>3.6861666666666664</v>
      </c>
      <c r="E135" s="3">
        <v>26.02</v>
      </c>
      <c r="F135" s="3">
        <f>(E135*36)/240</f>
        <v>3.903</v>
      </c>
      <c r="G135" s="5"/>
      <c r="H135" s="5"/>
    </row>
    <row r="136" spans="1:8" ht="12.75">
      <c r="A136" t="s">
        <v>133</v>
      </c>
      <c r="B136" t="s">
        <v>59</v>
      </c>
      <c r="C136" t="s">
        <v>87</v>
      </c>
      <c r="D136" s="3">
        <f>(E136*34)/240</f>
        <v>4.2995833333333335</v>
      </c>
      <c r="E136" s="3">
        <v>30.35</v>
      </c>
      <c r="F136" s="3">
        <f>(E136*36)/240</f>
        <v>4.5525</v>
      </c>
      <c r="G136" s="5"/>
      <c r="H136" s="5"/>
    </row>
    <row r="137" spans="4:8" ht="12.75">
      <c r="D137" s="3"/>
      <c r="E137" s="3"/>
      <c r="F137" s="3"/>
      <c r="G137" s="5"/>
      <c r="H137" s="5"/>
    </row>
    <row r="138" spans="1:8" ht="12.75">
      <c r="A138" s="1" t="s">
        <v>36</v>
      </c>
      <c r="D138" s="3"/>
      <c r="E138" s="3"/>
      <c r="F138" s="3"/>
      <c r="G138" s="5"/>
      <c r="H138" s="5"/>
    </row>
    <row r="139" spans="1:8" ht="12.75">
      <c r="A139" s="9"/>
      <c r="D139" s="3"/>
      <c r="E139" s="3"/>
      <c r="F139" s="3"/>
      <c r="G139" s="5"/>
      <c r="H139" s="5"/>
    </row>
    <row r="140" spans="1:8" ht="12.75">
      <c r="A140" t="s">
        <v>128</v>
      </c>
      <c r="B140" t="s">
        <v>59</v>
      </c>
      <c r="C140" t="s">
        <v>106</v>
      </c>
      <c r="D140" s="3">
        <f>(E140*34)/240</f>
        <v>2.408333333333333</v>
      </c>
      <c r="E140" s="3">
        <v>17</v>
      </c>
      <c r="F140" s="3">
        <f>(E140*36)/240</f>
        <v>2.55</v>
      </c>
      <c r="G140" s="5"/>
      <c r="H140" s="5"/>
    </row>
    <row r="141" spans="1:8" ht="12.75">
      <c r="A141" t="s">
        <v>162</v>
      </c>
      <c r="B141" t="s">
        <v>59</v>
      </c>
      <c r="C141" t="s">
        <v>106</v>
      </c>
      <c r="D141" s="3">
        <f>(E141*34)/240</f>
        <v>1.3274166666666667</v>
      </c>
      <c r="E141" s="3">
        <v>9.37</v>
      </c>
      <c r="F141" s="3">
        <f>(E141*36)/240</f>
        <v>1.4055</v>
      </c>
      <c r="G141" s="5"/>
      <c r="H141" s="5"/>
    </row>
    <row r="142" spans="4:8" ht="12.75">
      <c r="D142" s="3"/>
      <c r="E142" s="3"/>
      <c r="F142" s="3"/>
      <c r="G142" s="5"/>
      <c r="H142" s="5"/>
    </row>
    <row r="143" spans="1:8" ht="12.75">
      <c r="A143" s="1" t="s">
        <v>76</v>
      </c>
      <c r="D143" s="3"/>
      <c r="E143" s="3"/>
      <c r="F143" s="3"/>
      <c r="G143" s="5"/>
      <c r="H143" s="5"/>
    </row>
    <row r="144" spans="1:8" ht="12.75">
      <c r="A144" s="9"/>
      <c r="D144" s="3"/>
      <c r="E144" s="3"/>
      <c r="F144" s="3"/>
      <c r="G144" s="5"/>
      <c r="H144" s="5"/>
    </row>
    <row r="145" spans="1:8" ht="12.75">
      <c r="A145" t="s">
        <v>96</v>
      </c>
      <c r="B145" t="s">
        <v>59</v>
      </c>
      <c r="C145" t="s">
        <v>106</v>
      </c>
      <c r="D145" s="3">
        <f>(E145*34)/240</f>
        <v>2.2666666666666666</v>
      </c>
      <c r="E145" s="3">
        <v>16</v>
      </c>
      <c r="F145" s="3">
        <f>(E145*36)/240</f>
        <v>2.4</v>
      </c>
      <c r="G145" s="5"/>
      <c r="H145" s="5"/>
    </row>
    <row r="146" spans="1:8" ht="12.75">
      <c r="A146" t="s">
        <v>79</v>
      </c>
      <c r="B146" t="s">
        <v>59</v>
      </c>
      <c r="C146" t="s">
        <v>106</v>
      </c>
      <c r="D146" s="3">
        <f>(E146*34)/240</f>
        <v>2.4791666666666665</v>
      </c>
      <c r="E146" s="3">
        <v>17.5</v>
      </c>
      <c r="F146" s="3">
        <f>(E146*36)/240</f>
        <v>2.625</v>
      </c>
      <c r="G146" s="5"/>
      <c r="H146" s="5"/>
    </row>
    <row r="147" spans="1:8" ht="12.75">
      <c r="A147" t="s">
        <v>35</v>
      </c>
      <c r="B147" t="s">
        <v>59</v>
      </c>
      <c r="C147" t="s">
        <v>106</v>
      </c>
      <c r="D147" s="3">
        <f>(E147*34)/240</f>
        <v>2.691666666666667</v>
      </c>
      <c r="E147" s="3">
        <v>19</v>
      </c>
      <c r="F147" s="3">
        <f>(E147*36)/240</f>
        <v>2.85</v>
      </c>
      <c r="G147" s="5"/>
      <c r="H147" s="5"/>
    </row>
    <row r="148" spans="4:8" ht="12.75">
      <c r="D148" s="3"/>
      <c r="E148" s="3"/>
      <c r="F148" s="3"/>
      <c r="G148" s="5"/>
      <c r="H148" s="5"/>
    </row>
    <row r="149" spans="1:8" ht="12.75">
      <c r="A149" s="1" t="s">
        <v>67</v>
      </c>
      <c r="D149" s="3"/>
      <c r="E149" s="3"/>
      <c r="F149" s="3"/>
      <c r="G149" s="5"/>
      <c r="H149" s="5"/>
    </row>
    <row r="150" spans="1:8" ht="12.75">
      <c r="A150" s="9"/>
      <c r="D150" s="3"/>
      <c r="E150" s="3"/>
      <c r="F150" s="3"/>
      <c r="G150" s="5"/>
      <c r="H150" s="5"/>
    </row>
    <row r="151" spans="1:8" ht="12.75">
      <c r="A151" t="s">
        <v>163</v>
      </c>
      <c r="B151" t="s">
        <v>59</v>
      </c>
      <c r="D151" s="3">
        <f>(E151*34)/240</f>
        <v>3.683333333333333</v>
      </c>
      <c r="E151" s="3">
        <v>26</v>
      </c>
      <c r="F151" s="3">
        <f>(E151*36)/240</f>
        <v>3.9</v>
      </c>
      <c r="G151" s="5"/>
      <c r="H151" s="5"/>
    </row>
    <row r="152" spans="4:8" ht="12.75">
      <c r="D152" s="3"/>
      <c r="E152" s="3"/>
      <c r="F152" s="3"/>
      <c r="G152" s="5"/>
      <c r="H152" s="5"/>
    </row>
    <row r="153" spans="4:8" ht="12.75">
      <c r="D153" s="3"/>
      <c r="E153" s="3"/>
      <c r="F153" s="3"/>
      <c r="G153" s="5"/>
      <c r="H153" s="5"/>
    </row>
    <row r="154" spans="4:8" ht="12.75">
      <c r="D154" s="3"/>
      <c r="E154" s="3"/>
      <c r="F154" s="3"/>
      <c r="G154" s="5"/>
      <c r="H154" s="5"/>
    </row>
    <row r="155" spans="1:8" ht="12.75">
      <c r="A155" s="1" t="s">
        <v>158</v>
      </c>
      <c r="D155" s="3"/>
      <c r="E155" s="3"/>
      <c r="F155" s="3"/>
      <c r="G155" s="5"/>
      <c r="H155" s="5"/>
    </row>
    <row r="156" spans="1:8" ht="12.75">
      <c r="A156" s="1" t="s">
        <v>5</v>
      </c>
      <c r="D156" s="3"/>
      <c r="E156" s="3"/>
      <c r="F156" s="3"/>
      <c r="G156" s="5"/>
      <c r="H156" s="5"/>
    </row>
    <row r="157" spans="4:8" ht="12.75">
      <c r="D157" s="3"/>
      <c r="E157" s="3"/>
      <c r="F157" s="3"/>
      <c r="G157" s="5"/>
      <c r="H157" s="5"/>
    </row>
    <row r="158" spans="1:8" ht="12.75">
      <c r="A158" s="1" t="s">
        <v>131</v>
      </c>
      <c r="B158" s="1" t="s">
        <v>153</v>
      </c>
      <c r="C158" s="1" t="s">
        <v>130</v>
      </c>
      <c r="D158" s="4" t="s">
        <v>159</v>
      </c>
      <c r="E158" s="4" t="s">
        <v>159</v>
      </c>
      <c r="F158" s="4" t="s">
        <v>159</v>
      </c>
      <c r="G158" s="5"/>
      <c r="H158" s="5"/>
    </row>
    <row r="159" spans="3:8" ht="12.75">
      <c r="C159" s="1" t="s">
        <v>119</v>
      </c>
      <c r="D159" s="4" t="s">
        <v>0</v>
      </c>
      <c r="E159" s="4" t="s">
        <v>70</v>
      </c>
      <c r="F159" s="4" t="s">
        <v>1</v>
      </c>
      <c r="G159" s="5"/>
      <c r="H159" s="5"/>
    </row>
    <row r="160" spans="3:8" ht="12.75">
      <c r="C160" s="1" t="s">
        <v>24</v>
      </c>
      <c r="D160" s="4" t="s">
        <v>68</v>
      </c>
      <c r="E160" s="4" t="s">
        <v>71</v>
      </c>
      <c r="F160" s="4"/>
      <c r="G160" s="5"/>
      <c r="H160" s="5"/>
    </row>
    <row r="161" spans="4:8" ht="12.75">
      <c r="D161" s="4" t="s">
        <v>2</v>
      </c>
      <c r="E161" s="3"/>
      <c r="F161" s="4" t="s">
        <v>3</v>
      </c>
      <c r="G161" s="5"/>
      <c r="H161" s="5"/>
    </row>
    <row r="162" spans="1:8" ht="12.75">
      <c r="A162" s="2" t="s">
        <v>92</v>
      </c>
      <c r="D162" s="4" t="s">
        <v>4</v>
      </c>
      <c r="E162" s="3"/>
      <c r="F162" s="4" t="s">
        <v>12</v>
      </c>
      <c r="G162" s="5"/>
      <c r="H162" s="5"/>
    </row>
    <row r="163" spans="4:8" ht="12.75">
      <c r="D163" s="3"/>
      <c r="E163" s="3"/>
      <c r="F163" s="3"/>
      <c r="G163" s="5"/>
      <c r="H163" s="5"/>
    </row>
    <row r="164" spans="1:8" ht="12.75">
      <c r="A164" t="s">
        <v>69</v>
      </c>
      <c r="B164" t="s">
        <v>80</v>
      </c>
      <c r="C164" t="s">
        <v>39</v>
      </c>
      <c r="D164" s="3">
        <f>(E164*34)/240</f>
        <v>4.958333333333333</v>
      </c>
      <c r="E164" s="3">
        <v>35</v>
      </c>
      <c r="F164" s="3">
        <f>(E164*36)/240</f>
        <v>5.25</v>
      </c>
      <c r="G164" s="5"/>
      <c r="H164" s="5"/>
    </row>
    <row r="165" spans="1:8" ht="12.75">
      <c r="A165" t="s">
        <v>69</v>
      </c>
      <c r="B165" t="s">
        <v>81</v>
      </c>
      <c r="C165" t="s">
        <v>39</v>
      </c>
      <c r="D165" s="3">
        <f>(E165*34)/240</f>
        <v>6.516666666666667</v>
      </c>
      <c r="E165" s="3">
        <v>46</v>
      </c>
      <c r="F165" s="3">
        <f>(E165*36)/240</f>
        <v>6.9</v>
      </c>
      <c r="G165" s="5"/>
      <c r="H165" s="5"/>
    </row>
    <row r="166" spans="1:8" ht="12.75">
      <c r="A166" t="s">
        <v>69</v>
      </c>
      <c r="B166" t="s">
        <v>82</v>
      </c>
      <c r="C166" t="s">
        <v>39</v>
      </c>
      <c r="D166" s="3">
        <f>(E166*34)/240</f>
        <v>7.65</v>
      </c>
      <c r="E166" s="3">
        <v>54</v>
      </c>
      <c r="F166" s="3">
        <f>(E166*36)/240</f>
        <v>8.1</v>
      </c>
      <c r="G166" s="5"/>
      <c r="H166" s="5"/>
    </row>
    <row r="167" spans="1:8" ht="12.75">
      <c r="A167" t="s">
        <v>69</v>
      </c>
      <c r="B167" t="s">
        <v>125</v>
      </c>
      <c r="C167" t="s">
        <v>39</v>
      </c>
      <c r="D167" s="3">
        <f>(E167*34)/240</f>
        <v>3.825</v>
      </c>
      <c r="E167" s="3">
        <v>27</v>
      </c>
      <c r="F167" s="3">
        <f>(E167*36)/240</f>
        <v>4.05</v>
      </c>
      <c r="G167" s="5"/>
      <c r="H167" s="5"/>
    </row>
    <row r="168" spans="1:8" ht="12.75">
      <c r="A168" t="s">
        <v>69</v>
      </c>
      <c r="B168" t="s">
        <v>80</v>
      </c>
      <c r="C168" t="s">
        <v>44</v>
      </c>
      <c r="D168" s="3">
        <f>(E168*34)/240</f>
        <v>4.25</v>
      </c>
      <c r="E168" s="3">
        <v>30</v>
      </c>
      <c r="F168" s="3">
        <f>(E168*36)/240</f>
        <v>4.5</v>
      </c>
      <c r="G168" s="5"/>
      <c r="H168" s="5"/>
    </row>
    <row r="169" spans="1:8" ht="12.75">
      <c r="A169" t="s">
        <v>69</v>
      </c>
      <c r="B169" t="s">
        <v>81</v>
      </c>
      <c r="C169" t="s">
        <v>44</v>
      </c>
      <c r="D169" s="3">
        <f>(E169*34)/240</f>
        <v>6.134166666666666</v>
      </c>
      <c r="E169" s="3">
        <v>43.3</v>
      </c>
      <c r="F169" s="3">
        <f>(E169*36)/240</f>
        <v>6.495</v>
      </c>
      <c r="G169" s="5"/>
      <c r="H169" s="5"/>
    </row>
    <row r="170" spans="1:8" ht="12.75">
      <c r="A170" t="s">
        <v>69</v>
      </c>
      <c r="B170" t="s">
        <v>81</v>
      </c>
      <c r="C170" t="s">
        <v>44</v>
      </c>
      <c r="D170" s="3">
        <f>(E170*34)/240</f>
        <v>6.375</v>
      </c>
      <c r="E170" s="3">
        <v>45</v>
      </c>
      <c r="F170" s="3">
        <f>(E170*36)/240</f>
        <v>6.75</v>
      </c>
      <c r="G170" s="5"/>
      <c r="H170" s="5"/>
    </row>
    <row r="171" spans="1:8" ht="12.75">
      <c r="A171" t="s">
        <v>69</v>
      </c>
      <c r="B171" t="s">
        <v>80</v>
      </c>
      <c r="C171" t="s">
        <v>20</v>
      </c>
      <c r="D171" s="3">
        <f>(E171*34)/240</f>
        <v>4.25</v>
      </c>
      <c r="E171" s="3">
        <v>30</v>
      </c>
      <c r="F171" s="3">
        <f>(E171*36)/240</f>
        <v>4.5</v>
      </c>
      <c r="G171" s="5"/>
      <c r="H171" s="5"/>
    </row>
    <row r="172" spans="1:8" ht="12.75">
      <c r="A172" t="s">
        <v>69</v>
      </c>
      <c r="B172" t="s">
        <v>80</v>
      </c>
      <c r="C172" t="s">
        <v>21</v>
      </c>
      <c r="D172" s="3">
        <f>(E172*34)/240</f>
        <v>5.3125</v>
      </c>
      <c r="E172" s="3">
        <v>37.5</v>
      </c>
      <c r="F172" s="3">
        <f>(E172*36)/240</f>
        <v>5.625</v>
      </c>
      <c r="G172" s="5"/>
      <c r="H172" s="5"/>
    </row>
    <row r="173" spans="4:8" ht="12.75">
      <c r="D173" s="3"/>
      <c r="E173" s="3"/>
      <c r="F173" s="3"/>
      <c r="G173" s="5"/>
      <c r="H173" s="5"/>
    </row>
    <row r="174" spans="1:8" ht="12.75">
      <c r="A174" s="1" t="s">
        <v>36</v>
      </c>
      <c r="D174" s="3"/>
      <c r="E174" s="3"/>
      <c r="F174" s="3"/>
      <c r="G174" s="5"/>
      <c r="H174" s="5"/>
    </row>
    <row r="175" spans="1:8" ht="12.75">
      <c r="A175" s="9"/>
      <c r="D175" s="3"/>
      <c r="E175" s="3"/>
      <c r="F175" s="3"/>
      <c r="G175" s="5"/>
      <c r="H175" s="5"/>
    </row>
    <row r="176" spans="1:8" ht="12.75">
      <c r="A176" t="s">
        <v>162</v>
      </c>
      <c r="B176" t="s">
        <v>59</v>
      </c>
      <c r="C176" t="s">
        <v>39</v>
      </c>
      <c r="D176" s="3">
        <f>(E176*34)/240</f>
        <v>2.3375</v>
      </c>
      <c r="E176" s="3">
        <v>16.5</v>
      </c>
      <c r="F176" s="3">
        <f>(E176*36)/240</f>
        <v>2.475</v>
      </c>
      <c r="G176" s="5"/>
      <c r="H176" s="5"/>
    </row>
    <row r="177" spans="1:8" ht="12.75">
      <c r="A177" t="s">
        <v>162</v>
      </c>
      <c r="B177" t="s">
        <v>59</v>
      </c>
      <c r="C177" t="s">
        <v>41</v>
      </c>
      <c r="D177" s="3">
        <f>(E177*34)/240</f>
        <v>2.0541666666666667</v>
      </c>
      <c r="E177" s="3">
        <v>14.5</v>
      </c>
      <c r="F177" s="3">
        <f>(E177*36)/240</f>
        <v>2.175</v>
      </c>
      <c r="G177" s="5"/>
      <c r="H177" s="5"/>
    </row>
    <row r="178" spans="1:8" ht="12.75">
      <c r="A178" t="s">
        <v>28</v>
      </c>
      <c r="B178" t="s">
        <v>59</v>
      </c>
      <c r="C178" t="s">
        <v>39</v>
      </c>
      <c r="D178" s="3">
        <f>(E178*34)/240</f>
        <v>2.1958333333333333</v>
      </c>
      <c r="E178" s="3">
        <v>15.5</v>
      </c>
      <c r="F178" s="3">
        <f>(E178*36)/240</f>
        <v>2.325</v>
      </c>
      <c r="G178" s="5"/>
      <c r="H178" s="5"/>
    </row>
    <row r="179" spans="1:8" ht="12.75">
      <c r="A179" t="s">
        <v>28</v>
      </c>
      <c r="B179" t="s">
        <v>59</v>
      </c>
      <c r="C179" t="s">
        <v>41</v>
      </c>
      <c r="D179" s="3">
        <f>(E179*34)/240</f>
        <v>1.7</v>
      </c>
      <c r="E179" s="3">
        <v>12</v>
      </c>
      <c r="F179" s="3">
        <f>(E179*36)/240</f>
        <v>1.8</v>
      </c>
      <c r="G179" s="5"/>
      <c r="H179" s="5"/>
    </row>
    <row r="180" spans="1:8" ht="12.75">
      <c r="A180" t="s">
        <v>136</v>
      </c>
      <c r="B180" t="s">
        <v>59</v>
      </c>
      <c r="C180" t="s">
        <v>41</v>
      </c>
      <c r="D180" s="3">
        <f>(E180*34)/240</f>
        <v>1.7708333333333333</v>
      </c>
      <c r="E180" s="3">
        <v>12.5</v>
      </c>
      <c r="F180" s="3">
        <f>(E180*36)/240</f>
        <v>1.875</v>
      </c>
      <c r="G180" s="5"/>
      <c r="H180" s="5"/>
    </row>
    <row r="181" spans="1:8" ht="12.75">
      <c r="A181" t="s">
        <v>128</v>
      </c>
      <c r="B181" t="s">
        <v>167</v>
      </c>
      <c r="C181" t="s">
        <v>41</v>
      </c>
      <c r="D181" s="3">
        <f>(E181*34)/240</f>
        <v>2.0541666666666667</v>
      </c>
      <c r="E181" s="3">
        <v>14.5</v>
      </c>
      <c r="F181" s="3">
        <f>(E181*36)/240</f>
        <v>2.175</v>
      </c>
      <c r="G181" s="5"/>
      <c r="H181" s="5"/>
    </row>
    <row r="182" spans="1:8" ht="12.75">
      <c r="A182" t="s">
        <v>128</v>
      </c>
      <c r="B182" t="s">
        <v>123</v>
      </c>
      <c r="C182" t="s">
        <v>41</v>
      </c>
      <c r="D182" s="3">
        <f>(E182*34)/240</f>
        <v>2.4508333333333336</v>
      </c>
      <c r="E182" s="3">
        <v>17.3</v>
      </c>
      <c r="F182" s="3">
        <f>(E182*36)/240</f>
        <v>2.595</v>
      </c>
      <c r="G182" s="5"/>
      <c r="H182" s="5"/>
    </row>
    <row r="183" spans="4:8" ht="12.75">
      <c r="D183" s="3"/>
      <c r="E183" s="3"/>
      <c r="F183" s="3"/>
      <c r="G183" s="5"/>
      <c r="H183" s="5"/>
    </row>
    <row r="184" spans="1:8" ht="12.75">
      <c r="A184" s="1" t="s">
        <v>76</v>
      </c>
      <c r="D184" s="3"/>
      <c r="E184" s="3"/>
      <c r="F184" s="3"/>
      <c r="G184" s="5"/>
      <c r="H184" s="5"/>
    </row>
    <row r="185" spans="1:8" ht="12.75">
      <c r="A185" t="s">
        <v>104</v>
      </c>
      <c r="B185" t="s">
        <v>59</v>
      </c>
      <c r="C185" t="s">
        <v>22</v>
      </c>
      <c r="D185" s="3">
        <f>(E185*34)/240</f>
        <v>3.6125</v>
      </c>
      <c r="E185" s="3">
        <v>25.5</v>
      </c>
      <c r="F185" s="3">
        <f>(E185*36)/240</f>
        <v>3.825</v>
      </c>
      <c r="G185" s="5"/>
      <c r="H185" s="5"/>
    </row>
    <row r="186" spans="1:8" ht="12.75">
      <c r="A186" t="s">
        <v>113</v>
      </c>
      <c r="B186" t="s">
        <v>59</v>
      </c>
      <c r="C186" t="s">
        <v>18</v>
      </c>
      <c r="D186" s="3">
        <f>(E186*34)/240</f>
        <v>1.4875</v>
      </c>
      <c r="E186" s="3">
        <v>10.5</v>
      </c>
      <c r="F186" s="3">
        <f>(E186*36)/240</f>
        <v>1.575</v>
      </c>
      <c r="G186" s="5"/>
      <c r="H186" s="5"/>
    </row>
    <row r="187" spans="1:8" ht="12.75">
      <c r="A187" t="s">
        <v>113</v>
      </c>
      <c r="B187" t="s">
        <v>59</v>
      </c>
      <c r="C187" t="s">
        <v>42</v>
      </c>
      <c r="D187" s="3">
        <f>(E187*34)/240</f>
        <v>1.4875</v>
      </c>
      <c r="E187" s="3">
        <v>10.5</v>
      </c>
      <c r="F187" s="3">
        <f>(E187*36)/240</f>
        <v>1.575</v>
      </c>
      <c r="G187" s="5"/>
      <c r="H187" s="5"/>
    </row>
    <row r="188" spans="1:8" ht="12.75">
      <c r="A188" t="s">
        <v>113</v>
      </c>
      <c r="B188" t="s">
        <v>59</v>
      </c>
      <c r="C188" t="s">
        <v>19</v>
      </c>
      <c r="D188" s="3">
        <f>(E188*34)/240</f>
        <v>2.754</v>
      </c>
      <c r="E188" s="3">
        <v>19.44</v>
      </c>
      <c r="F188" s="3">
        <f>(E188*36)/240</f>
        <v>2.916</v>
      </c>
      <c r="G188" s="5"/>
      <c r="H188" s="5"/>
    </row>
    <row r="189" spans="4:8" ht="12.75">
      <c r="D189" s="3"/>
      <c r="E189" s="3"/>
      <c r="F189" s="3"/>
      <c r="G189" s="5"/>
      <c r="H189" s="5"/>
    </row>
    <row r="190" spans="1:8" ht="12.75">
      <c r="A190" s="1" t="s">
        <v>67</v>
      </c>
      <c r="D190" s="3"/>
      <c r="E190" s="3"/>
      <c r="F190" s="3"/>
      <c r="G190" s="5"/>
      <c r="H190" s="5"/>
    </row>
    <row r="191" spans="1:8" ht="12.75">
      <c r="A191" s="9"/>
      <c r="D191" s="3"/>
      <c r="E191" s="3"/>
      <c r="F191" s="3"/>
      <c r="G191" s="5"/>
      <c r="H191" s="5"/>
    </row>
    <row r="192" spans="1:8" ht="12.75">
      <c r="A192" t="s">
        <v>163</v>
      </c>
      <c r="B192" t="s">
        <v>59</v>
      </c>
      <c r="C192" t="s">
        <v>41</v>
      </c>
      <c r="D192" s="3">
        <f>(E192*34)/240</f>
        <v>2.7199999999999998</v>
      </c>
      <c r="E192" s="3">
        <v>19.2</v>
      </c>
      <c r="F192" s="3">
        <f>(E192*36)/240</f>
        <v>2.88</v>
      </c>
      <c r="G192" s="5"/>
      <c r="H192" s="5"/>
    </row>
    <row r="193" spans="1:8" ht="12.75">
      <c r="A193" t="s">
        <v>163</v>
      </c>
      <c r="B193" t="s">
        <v>59</v>
      </c>
      <c r="C193" t="s">
        <v>34</v>
      </c>
      <c r="D193" s="3">
        <f>(E193*50)/240</f>
        <v>5.895833333333333</v>
      </c>
      <c r="E193" s="3">
        <v>28.3</v>
      </c>
      <c r="F193" s="3">
        <f>(E193*40)/240</f>
        <v>4.716666666666667</v>
      </c>
      <c r="G193" s="5"/>
      <c r="H193" s="5"/>
    </row>
    <row r="194" spans="1:8" ht="12.75">
      <c r="A194" t="s">
        <v>163</v>
      </c>
      <c r="B194" t="s">
        <v>59</v>
      </c>
      <c r="C194" t="s">
        <v>34</v>
      </c>
      <c r="D194" s="3">
        <f>(E194*50)/240</f>
        <v>4.583333333333333</v>
      </c>
      <c r="E194" s="3">
        <v>22</v>
      </c>
      <c r="F194" s="3">
        <f>(E194*40)/240</f>
        <v>3.6666666666666665</v>
      </c>
      <c r="G194" s="5"/>
      <c r="H194" s="5"/>
    </row>
    <row r="195" spans="4:8" ht="12.75">
      <c r="D195" s="3"/>
      <c r="E195" s="3"/>
      <c r="F195" s="3"/>
      <c r="G195" s="5"/>
      <c r="H195" s="5"/>
    </row>
    <row r="196" spans="1:8" ht="12.75">
      <c r="A196" s="1" t="s">
        <v>31</v>
      </c>
      <c r="D196" s="3"/>
      <c r="E196" s="3"/>
      <c r="F196" s="3"/>
      <c r="G196" s="5"/>
      <c r="H196" s="5"/>
    </row>
    <row r="197" spans="1:8" ht="12.75">
      <c r="A197" t="s">
        <v>107</v>
      </c>
      <c r="B197" t="s">
        <v>59</v>
      </c>
      <c r="C197" t="s">
        <v>41</v>
      </c>
      <c r="D197" s="3">
        <f>(E197*34)/240</f>
        <v>5.454166666666667</v>
      </c>
      <c r="E197" s="3">
        <v>38.5</v>
      </c>
      <c r="F197" s="3">
        <f>(E197*36)/240</f>
        <v>5.775</v>
      </c>
      <c r="G197" s="5"/>
      <c r="H197" s="5"/>
    </row>
    <row r="198" spans="4:8" ht="12.75">
      <c r="D198" s="3"/>
      <c r="E198" s="3"/>
      <c r="F198" s="3"/>
      <c r="G198" s="5"/>
      <c r="H198" s="5"/>
    </row>
    <row r="199" spans="1:8" ht="12.75">
      <c r="A199" s="1" t="s">
        <v>63</v>
      </c>
      <c r="D199" s="3"/>
      <c r="E199" s="3"/>
      <c r="F199" s="3"/>
      <c r="G199" s="5"/>
      <c r="H199" s="5"/>
    </row>
    <row r="200" spans="1:8" ht="12.75">
      <c r="A200" s="9"/>
      <c r="D200" s="3"/>
      <c r="E200" s="3"/>
      <c r="F200" s="3"/>
      <c r="G200" s="5"/>
      <c r="H200" s="5"/>
    </row>
    <row r="201" spans="1:8" ht="12.75">
      <c r="A201" t="s">
        <v>168</v>
      </c>
      <c r="B201" t="s">
        <v>38</v>
      </c>
      <c r="C201" t="s">
        <v>45</v>
      </c>
      <c r="D201" s="3">
        <f>(E201*34)/240</f>
        <v>4.958333333333333</v>
      </c>
      <c r="E201" s="3">
        <v>35</v>
      </c>
      <c r="F201" s="3">
        <f>(E201*36)/240</f>
        <v>5.25</v>
      </c>
      <c r="G201" s="5"/>
      <c r="H201" s="5"/>
    </row>
    <row r="202" spans="2:8" ht="12.75">
      <c r="B202" t="s">
        <v>38</v>
      </c>
      <c r="C202" t="s">
        <v>46</v>
      </c>
      <c r="D202" s="3">
        <f>(E202*34)/240</f>
        <v>2.0825</v>
      </c>
      <c r="E202" s="3">
        <v>14.7</v>
      </c>
      <c r="F202" s="3">
        <f>(E202*36)/240</f>
        <v>2.2049999999999996</v>
      </c>
      <c r="G202" s="5"/>
      <c r="H202" s="5"/>
    </row>
    <row r="203" spans="2:8" ht="12.75">
      <c r="B203" t="s">
        <v>124</v>
      </c>
      <c r="C203" t="s">
        <v>47</v>
      </c>
      <c r="D203" s="3">
        <f>(E203*34)/240</f>
        <v>3.5416666666666665</v>
      </c>
      <c r="E203" s="3">
        <v>25</v>
      </c>
      <c r="F203" s="3">
        <f>(E203*40)/240</f>
        <v>4.166666666666667</v>
      </c>
      <c r="G203" s="5"/>
      <c r="H203" s="5"/>
    </row>
    <row r="204" spans="2:8" ht="12.75">
      <c r="B204" t="s">
        <v>124</v>
      </c>
      <c r="C204" t="s">
        <v>47</v>
      </c>
      <c r="D204" s="3">
        <f>(E204*34)/240</f>
        <v>3.966666666666667</v>
      </c>
      <c r="E204" s="3">
        <v>28</v>
      </c>
      <c r="F204" s="3">
        <f>(E204*40)/240</f>
        <v>4.666666666666667</v>
      </c>
      <c r="G204" s="5"/>
      <c r="H204" s="5"/>
    </row>
    <row r="205" spans="2:8" ht="12.75">
      <c r="B205" t="s">
        <v>124</v>
      </c>
      <c r="C205" t="s">
        <v>48</v>
      </c>
      <c r="D205" s="3">
        <f>(E205*34)/240</f>
        <v>2.8333333333333335</v>
      </c>
      <c r="E205" s="3">
        <v>20</v>
      </c>
      <c r="F205" s="3">
        <f>(E205*40)/240</f>
        <v>3.3333333333333335</v>
      </c>
      <c r="G205" s="5"/>
      <c r="H205" s="5"/>
    </row>
    <row r="206" spans="1:8" ht="12.75">
      <c r="A206" t="s">
        <v>143</v>
      </c>
      <c r="B206" t="s">
        <v>165</v>
      </c>
      <c r="C206" t="s">
        <v>48</v>
      </c>
      <c r="D206" s="3">
        <f>(E206*34)/240</f>
        <v>2.8333333333333335</v>
      </c>
      <c r="E206" s="3">
        <v>20</v>
      </c>
      <c r="F206" s="3">
        <f>(E206*40)/240</f>
        <v>3.3333333333333335</v>
      </c>
      <c r="G206" s="5"/>
      <c r="H206" s="5"/>
    </row>
    <row r="207" spans="1:8" ht="12.75">
      <c r="A207" t="s">
        <v>64</v>
      </c>
      <c r="B207" t="s">
        <v>151</v>
      </c>
      <c r="C207" t="s">
        <v>48</v>
      </c>
      <c r="D207" s="3">
        <f>(E207*34)/240</f>
        <v>0.85</v>
      </c>
      <c r="E207" s="3">
        <v>6</v>
      </c>
      <c r="F207" s="3">
        <f>(E207*40)/240</f>
        <v>1</v>
      </c>
      <c r="G207" s="5"/>
      <c r="H207" s="5"/>
    </row>
    <row r="208" spans="1:8" ht="12.75">
      <c r="A208" t="s">
        <v>116</v>
      </c>
      <c r="B208" t="s">
        <v>141</v>
      </c>
      <c r="C208" t="s">
        <v>40</v>
      </c>
      <c r="D208" s="3">
        <f>(E208*34)/240</f>
        <v>0.6375</v>
      </c>
      <c r="E208" s="3">
        <v>4.5</v>
      </c>
      <c r="F208" s="3">
        <f>(E208*36)/240</f>
        <v>0.675</v>
      </c>
      <c r="G208" s="5"/>
      <c r="H208" s="5"/>
    </row>
    <row r="209" spans="1:8" ht="12.75">
      <c r="A209" t="s">
        <v>116</v>
      </c>
      <c r="B209" t="s">
        <v>141</v>
      </c>
      <c r="C209" t="s">
        <v>41</v>
      </c>
      <c r="D209" s="3">
        <f>(E209*34)/240</f>
        <v>0.7508333333333332</v>
      </c>
      <c r="E209" s="3">
        <v>5.3</v>
      </c>
      <c r="F209" s="3">
        <f>(E209*36)/240</f>
        <v>0.7949999999999999</v>
      </c>
      <c r="G209" s="5"/>
      <c r="H209" s="5"/>
    </row>
    <row r="210" spans="1:8" ht="12.75">
      <c r="A210" t="s">
        <v>116</v>
      </c>
      <c r="B210" t="s">
        <v>141</v>
      </c>
      <c r="C210" t="s">
        <v>43</v>
      </c>
      <c r="D210" s="3">
        <f>(E210*34)/240</f>
        <v>0.85</v>
      </c>
      <c r="E210" s="3">
        <v>6</v>
      </c>
      <c r="F210" s="3">
        <f>(E210*36)/240</f>
        <v>0.9</v>
      </c>
      <c r="G210" s="5"/>
      <c r="H210" s="5"/>
    </row>
    <row r="211" spans="1:8" ht="12.75">
      <c r="A211" t="s">
        <v>116</v>
      </c>
      <c r="B211" t="s">
        <v>141</v>
      </c>
      <c r="C211" t="s">
        <v>44</v>
      </c>
      <c r="D211" s="3">
        <f>(E211*34)/240</f>
        <v>0.5029166666666666</v>
      </c>
      <c r="E211" s="3">
        <v>3.55</v>
      </c>
      <c r="F211" s="3">
        <f>(E211*36)/240</f>
        <v>0.5325</v>
      </c>
      <c r="G211" s="5"/>
      <c r="H211" s="5"/>
    </row>
    <row r="212" spans="4:8" ht="12.75">
      <c r="D212" s="3"/>
      <c r="E212" s="3"/>
      <c r="F212" s="3"/>
      <c r="G212" s="5"/>
      <c r="H212" s="5"/>
    </row>
    <row r="213" spans="4:8" ht="12.75">
      <c r="D213" s="3"/>
      <c r="E213" s="3"/>
      <c r="F213" s="3"/>
      <c r="G213" s="5"/>
      <c r="H213" s="5"/>
    </row>
    <row r="214" spans="1:8" ht="12.75">
      <c r="A214" s="1" t="s">
        <v>161</v>
      </c>
      <c r="D214" s="3"/>
      <c r="E214" s="3"/>
      <c r="F214" s="3"/>
      <c r="G214" s="5"/>
      <c r="H214" s="5"/>
    </row>
    <row r="215" spans="1:8" ht="12.75">
      <c r="A215" s="1" t="s">
        <v>134</v>
      </c>
      <c r="D215" s="3"/>
      <c r="E215" s="3"/>
      <c r="F215" s="3"/>
      <c r="G215" s="5"/>
      <c r="H215" s="5"/>
    </row>
    <row r="216" spans="1:8" ht="12.75">
      <c r="A216" s="1"/>
      <c r="D216" s="3"/>
      <c r="E216" s="3"/>
      <c r="F216" s="3"/>
      <c r="G216" s="5"/>
      <c r="H216" s="5"/>
    </row>
    <row r="217" spans="1:8" ht="12.75">
      <c r="A217" s="1" t="s">
        <v>131</v>
      </c>
      <c r="B217" s="1" t="s">
        <v>153</v>
      </c>
      <c r="C217" s="1" t="s">
        <v>84</v>
      </c>
      <c r="D217" s="4" t="s">
        <v>159</v>
      </c>
      <c r="E217" s="4" t="s">
        <v>159</v>
      </c>
      <c r="F217" s="4" t="s">
        <v>159</v>
      </c>
      <c r="G217" s="5"/>
      <c r="H217" s="5"/>
    </row>
    <row r="218" spans="3:8" ht="12.75">
      <c r="C218" s="1" t="s">
        <v>127</v>
      </c>
      <c r="D218" s="4" t="s">
        <v>0</v>
      </c>
      <c r="E218" s="4" t="s">
        <v>70</v>
      </c>
      <c r="F218" s="4" t="s">
        <v>1</v>
      </c>
      <c r="G218" s="5"/>
      <c r="H218" s="5"/>
    </row>
    <row r="219" spans="4:8" ht="12.75">
      <c r="D219" s="4" t="s">
        <v>68</v>
      </c>
      <c r="E219" s="4" t="s">
        <v>71</v>
      </c>
      <c r="F219" s="4"/>
      <c r="G219" s="5"/>
      <c r="H219" s="5"/>
    </row>
    <row r="220" spans="4:8" ht="12.75">
      <c r="D220" s="4" t="s">
        <v>2</v>
      </c>
      <c r="E220" s="3"/>
      <c r="F220" s="4" t="s">
        <v>3</v>
      </c>
      <c r="G220" s="5"/>
      <c r="H220" s="5"/>
    </row>
    <row r="221" spans="4:8" ht="12.75">
      <c r="D221" s="3"/>
      <c r="E221" s="3"/>
      <c r="F221" s="3"/>
      <c r="G221" s="5"/>
      <c r="H221" s="5"/>
    </row>
    <row r="222" spans="1:8" ht="12.75">
      <c r="A222" s="1" t="s">
        <v>92</v>
      </c>
      <c r="D222" s="3"/>
      <c r="E222" s="3"/>
      <c r="F222" s="3"/>
      <c r="G222" s="5"/>
      <c r="H222" s="5"/>
    </row>
    <row r="223" spans="1:8" ht="12.75">
      <c r="A223" s="9"/>
      <c r="D223" s="3"/>
      <c r="E223" s="3"/>
      <c r="F223" s="3"/>
      <c r="G223" s="5"/>
      <c r="H223" s="5"/>
    </row>
    <row r="224" spans="1:8" ht="12.75">
      <c r="A224" t="s">
        <v>69</v>
      </c>
      <c r="B224" t="s">
        <v>59</v>
      </c>
      <c r="C224">
        <v>20</v>
      </c>
      <c r="D224" s="3">
        <f>(E224*34)/240</f>
        <v>4.132416666666667</v>
      </c>
      <c r="E224" s="3">
        <v>29.17</v>
      </c>
      <c r="F224" s="3">
        <f>(E224*36)/240</f>
        <v>4.375500000000001</v>
      </c>
      <c r="G224" s="5"/>
      <c r="H224" s="5">
        <f>(24*37/36)*0.91444/(35*0.7)</f>
        <v>0.9206606802721089</v>
      </c>
    </row>
    <row r="225" spans="1:8" ht="12.75">
      <c r="A225" t="s">
        <v>69</v>
      </c>
      <c r="B225" t="s">
        <v>59</v>
      </c>
      <c r="C225">
        <v>22</v>
      </c>
      <c r="D225" s="3">
        <f>(E225*34)/240</f>
        <v>4.544666666666667</v>
      </c>
      <c r="E225" s="3">
        <v>32.08</v>
      </c>
      <c r="F225" s="3">
        <f>(E225*36)/240</f>
        <v>4.811999999999999</v>
      </c>
      <c r="G225" s="5"/>
      <c r="H225" s="5"/>
    </row>
    <row r="226" spans="4:8" ht="12.75">
      <c r="D226" s="3"/>
      <c r="E226" s="3"/>
      <c r="F226" s="3"/>
      <c r="G226" s="5"/>
      <c r="H226" s="5"/>
    </row>
    <row r="227" spans="1:8" ht="12.75">
      <c r="A227" s="1" t="s">
        <v>67</v>
      </c>
      <c r="D227" s="3"/>
      <c r="E227" s="3"/>
      <c r="F227" s="3"/>
      <c r="H227" s="5"/>
    </row>
    <row r="228" spans="1:8" ht="12.75">
      <c r="A228" s="9"/>
      <c r="D228" s="3"/>
      <c r="E228" s="3"/>
      <c r="F228" s="3"/>
      <c r="H228" s="5"/>
    </row>
    <row r="229" spans="1:8" ht="12.75">
      <c r="A229" t="s">
        <v>32</v>
      </c>
      <c r="B229" t="s">
        <v>59</v>
      </c>
      <c r="C229">
        <v>30</v>
      </c>
      <c r="D229" s="3">
        <f>(E229*34)/240</f>
        <v>6.197916666666667</v>
      </c>
      <c r="E229" s="3">
        <v>43.75</v>
      </c>
      <c r="F229" s="3">
        <f>(E229*36)/240</f>
        <v>6.5625</v>
      </c>
      <c r="H229" s="5"/>
    </row>
    <row r="230" spans="1:8" ht="12.75">
      <c r="A230" t="s">
        <v>50</v>
      </c>
      <c r="B230" t="s">
        <v>59</v>
      </c>
      <c r="C230">
        <v>15</v>
      </c>
      <c r="D230" s="3">
        <f>(E230*34)/240</f>
        <v>3.09825</v>
      </c>
      <c r="E230" s="3">
        <v>21.87</v>
      </c>
      <c r="F230" s="3">
        <f>(E230*36)/240</f>
        <v>3.2805000000000004</v>
      </c>
      <c r="H230" s="5"/>
    </row>
    <row r="231" spans="1:8" ht="12.75">
      <c r="A231" t="s">
        <v>95</v>
      </c>
      <c r="B231" t="s">
        <v>59</v>
      </c>
      <c r="C231">
        <v>12</v>
      </c>
      <c r="D231" s="3">
        <f>(E231*34)/240</f>
        <v>2.4791666666666665</v>
      </c>
      <c r="E231" s="3">
        <v>17.5</v>
      </c>
      <c r="F231" s="3">
        <f>(E231*36)/240</f>
        <v>2.625</v>
      </c>
      <c r="H231" s="5"/>
    </row>
    <row r="232" spans="1:8" ht="12.75">
      <c r="A232" t="s">
        <v>77</v>
      </c>
      <c r="B232" t="s">
        <v>59</v>
      </c>
      <c r="C232">
        <v>12</v>
      </c>
      <c r="D232" s="3">
        <f>(E232*34)/240</f>
        <v>2.4791666666666665</v>
      </c>
      <c r="E232" s="3">
        <v>17.5</v>
      </c>
      <c r="F232" s="3">
        <f>(E232*36)/240</f>
        <v>2.625</v>
      </c>
      <c r="H232" s="5"/>
    </row>
    <row r="233" spans="4:8" ht="12.75">
      <c r="D233" s="3"/>
      <c r="E233" s="3"/>
      <c r="F233" s="3"/>
      <c r="H233" s="5"/>
    </row>
    <row r="234" spans="1:8" ht="12.75">
      <c r="A234" s="1" t="s">
        <v>31</v>
      </c>
      <c r="D234" s="3"/>
      <c r="E234" s="3"/>
      <c r="F234" s="3"/>
      <c r="H234" s="5"/>
    </row>
    <row r="235" spans="1:8" ht="12.75">
      <c r="A235" s="9"/>
      <c r="D235" s="3"/>
      <c r="E235" s="3"/>
      <c r="F235" s="3"/>
      <c r="H235" s="5"/>
    </row>
    <row r="236" spans="1:8" ht="12.75">
      <c r="A236" t="s">
        <v>33</v>
      </c>
      <c r="B236" t="s">
        <v>59</v>
      </c>
      <c r="C236">
        <v>20</v>
      </c>
      <c r="D236" s="3">
        <f>(E236*34)/240</f>
        <v>4.132416666666667</v>
      </c>
      <c r="E236" s="3">
        <v>29.17</v>
      </c>
      <c r="F236" s="3">
        <f>(E236*36)/240</f>
        <v>4.375500000000001</v>
      </c>
      <c r="H236" s="5"/>
    </row>
    <row r="237" spans="1:8" ht="12.75">
      <c r="A237" t="s">
        <v>33</v>
      </c>
      <c r="B237" t="s">
        <v>59</v>
      </c>
      <c r="C237">
        <v>32</v>
      </c>
      <c r="D237" s="3">
        <f>(E237*34)/240</f>
        <v>6.611583333333333</v>
      </c>
      <c r="E237" s="3">
        <v>46.67</v>
      </c>
      <c r="F237" s="3">
        <f>(E237*36)/240</f>
        <v>7.000500000000001</v>
      </c>
      <c r="H237" s="5"/>
    </row>
    <row r="238" spans="1:8" ht="12.75">
      <c r="A238" t="s">
        <v>107</v>
      </c>
      <c r="B238" t="s">
        <v>59</v>
      </c>
      <c r="C238">
        <v>17</v>
      </c>
      <c r="D238" s="3">
        <f>(E238*34)/240</f>
        <v>3.5119166666666666</v>
      </c>
      <c r="E238" s="3">
        <v>24.79</v>
      </c>
      <c r="F238" s="3">
        <f>(E238*36)/240</f>
        <v>3.7184999999999997</v>
      </c>
      <c r="H238" s="5"/>
    </row>
    <row r="239" spans="1:8" ht="12.75">
      <c r="A239" t="s">
        <v>99</v>
      </c>
      <c r="B239" t="s">
        <v>59</v>
      </c>
      <c r="C239">
        <v>16</v>
      </c>
      <c r="D239" s="3">
        <f>(E239*34)/240</f>
        <v>3.305083333333333</v>
      </c>
      <c r="E239" s="3">
        <v>23.33</v>
      </c>
      <c r="F239" s="3">
        <f>(E239*36)/240</f>
        <v>3.4994999999999994</v>
      </c>
      <c r="H239" s="5"/>
    </row>
    <row r="240" spans="1:8" ht="12.75">
      <c r="A240" t="s">
        <v>100</v>
      </c>
      <c r="B240" t="s">
        <v>59</v>
      </c>
      <c r="C240">
        <v>24</v>
      </c>
      <c r="D240" s="3">
        <f>(E240*34)/240</f>
        <v>4.958333333333333</v>
      </c>
      <c r="E240" s="3">
        <v>35</v>
      </c>
      <c r="F240" s="3">
        <f>(E240*36)/240</f>
        <v>5.25</v>
      </c>
      <c r="H240" s="5"/>
    </row>
    <row r="241" spans="1:8" ht="12.75">
      <c r="A241" t="s">
        <v>100</v>
      </c>
      <c r="B241" t="s">
        <v>59</v>
      </c>
      <c r="C241">
        <v>18</v>
      </c>
      <c r="D241" s="3">
        <f>(E241*34)/240</f>
        <v>3.71875</v>
      </c>
      <c r="E241" s="3">
        <v>26.25</v>
      </c>
      <c r="F241" s="3">
        <f>(E241*36)/240</f>
        <v>3.9375</v>
      </c>
      <c r="H241" s="5"/>
    </row>
    <row r="242" spans="1:8" ht="12.75">
      <c r="A242" t="s">
        <v>154</v>
      </c>
      <c r="B242" t="s">
        <v>59</v>
      </c>
      <c r="C242">
        <v>14</v>
      </c>
      <c r="D242" s="3">
        <f>(E242*34)/240</f>
        <v>2.892833333333334</v>
      </c>
      <c r="E242" s="3">
        <v>20.42</v>
      </c>
      <c r="F242" s="3">
        <f>(E242*36)/240</f>
        <v>3.0630000000000006</v>
      </c>
      <c r="H242" s="5"/>
    </row>
    <row r="243" spans="1:8" ht="12.75">
      <c r="A243" t="s">
        <v>154</v>
      </c>
      <c r="B243" t="s">
        <v>149</v>
      </c>
      <c r="C243">
        <v>9</v>
      </c>
      <c r="D243" s="3">
        <f>(E243*34)/240</f>
        <v>1.8586666666666667</v>
      </c>
      <c r="E243" s="3">
        <v>13.12</v>
      </c>
      <c r="F243" s="3">
        <f>(E243*36)/240</f>
        <v>1.968</v>
      </c>
      <c r="H243" s="5"/>
    </row>
    <row r="244" spans="1:8" ht="12.75">
      <c r="A244" t="s">
        <v>85</v>
      </c>
      <c r="B244" t="s">
        <v>59</v>
      </c>
      <c r="C244">
        <v>18</v>
      </c>
      <c r="D244" s="3">
        <f>(E244*34)/240</f>
        <v>3.71875</v>
      </c>
      <c r="E244" s="3">
        <v>26.25</v>
      </c>
      <c r="F244" s="3">
        <f>(E244*36)/240</f>
        <v>3.9375</v>
      </c>
      <c r="H244" s="5"/>
    </row>
    <row r="245" spans="4:8" ht="12.75">
      <c r="D245" s="3"/>
      <c r="E245" s="3"/>
      <c r="F245" s="3"/>
      <c r="H245" s="5"/>
    </row>
    <row r="246" spans="1:8" ht="12.75">
      <c r="A246" s="1" t="s">
        <v>88</v>
      </c>
      <c r="D246" s="3"/>
      <c r="E246" s="3"/>
      <c r="F246" s="3"/>
      <c r="H246" s="5"/>
    </row>
    <row r="247" spans="1:8" ht="12.75">
      <c r="A247" s="9"/>
      <c r="D247" s="3"/>
      <c r="E247" s="3"/>
      <c r="F247" s="3"/>
      <c r="H247" s="5"/>
    </row>
    <row r="248" spans="1:8" ht="12.75">
      <c r="A248" t="s">
        <v>98</v>
      </c>
      <c r="B248" t="s">
        <v>120</v>
      </c>
      <c r="C248">
        <v>15</v>
      </c>
      <c r="D248" s="3">
        <f>(E248*34)/240</f>
        <v>3.09825</v>
      </c>
      <c r="E248" s="3">
        <v>21.87</v>
      </c>
      <c r="F248" s="3">
        <f>(E248*36)/240</f>
        <v>3.2805000000000004</v>
      </c>
      <c r="H248" s="5"/>
    </row>
    <row r="249" spans="4:8" ht="12.75">
      <c r="D249" s="3"/>
      <c r="E249" s="3"/>
      <c r="F249" s="3"/>
      <c r="H249" s="5"/>
    </row>
    <row r="250" spans="1:8" ht="12.75">
      <c r="A250" s="1" t="s">
        <v>63</v>
      </c>
      <c r="D250" s="3"/>
      <c r="E250" s="3"/>
      <c r="F250" s="3"/>
      <c r="H250" s="5"/>
    </row>
    <row r="251" spans="1:8" ht="12.75">
      <c r="A251" s="9"/>
      <c r="D251" s="3"/>
      <c r="E251" s="3"/>
      <c r="F251" s="3"/>
      <c r="H251" s="5"/>
    </row>
    <row r="252" spans="1:8" ht="12.75">
      <c r="A252" t="s">
        <v>102</v>
      </c>
      <c r="B252" t="s">
        <v>59</v>
      </c>
      <c r="C252">
        <v>12</v>
      </c>
      <c r="D252" s="3">
        <f>(E252*34)/240</f>
        <v>2.4791666666666665</v>
      </c>
      <c r="E252" s="3">
        <v>17.5</v>
      </c>
      <c r="F252" s="3">
        <f>(E252*36)/240</f>
        <v>2.625</v>
      </c>
      <c r="H252" s="5"/>
    </row>
    <row r="253" spans="1:8" ht="12.75">
      <c r="A253" t="s">
        <v>102</v>
      </c>
      <c r="B253" t="s">
        <v>59</v>
      </c>
      <c r="C253">
        <v>24</v>
      </c>
      <c r="D253" s="3">
        <f>(E253*34)/240</f>
        <v>4.958333333333333</v>
      </c>
      <c r="E253" s="3">
        <v>35</v>
      </c>
      <c r="F253" s="3">
        <f>(E253*36)/240</f>
        <v>5.25</v>
      </c>
      <c r="H253" s="5"/>
    </row>
    <row r="254" spans="1:8" ht="12.75">
      <c r="A254" t="s">
        <v>157</v>
      </c>
      <c r="B254" t="s">
        <v>59</v>
      </c>
      <c r="C254">
        <v>14</v>
      </c>
      <c r="D254" s="3">
        <f>(E254*34)/240</f>
        <v>2.892833333333334</v>
      </c>
      <c r="E254" s="3">
        <v>20.42</v>
      </c>
      <c r="F254" s="3">
        <f>(E254*36)/240</f>
        <v>3.0630000000000006</v>
      </c>
      <c r="H254" s="5"/>
    </row>
    <row r="255" spans="4:8" ht="12.75">
      <c r="D255" s="3"/>
      <c r="E255" s="3"/>
      <c r="F255" s="3"/>
      <c r="H255" s="5"/>
    </row>
    <row r="256" spans="1:8" ht="12.75">
      <c r="A256" s="1" t="s">
        <v>6</v>
      </c>
      <c r="D256" s="3"/>
      <c r="E256" s="3"/>
      <c r="F256" s="3"/>
      <c r="H256" s="5"/>
    </row>
    <row r="257" spans="1:8" ht="12.75">
      <c r="A257" s="9"/>
      <c r="D257" s="3"/>
      <c r="E257" s="3"/>
      <c r="F257" s="3"/>
      <c r="H257" s="5"/>
    </row>
    <row r="258" spans="1:8" ht="12.75">
      <c r="A258" t="s">
        <v>26</v>
      </c>
      <c r="B258" t="s">
        <v>145</v>
      </c>
      <c r="C258">
        <v>3</v>
      </c>
      <c r="D258" s="3">
        <f>(E258*34)/240</f>
        <v>0.6190833333333334</v>
      </c>
      <c r="E258" s="3">
        <v>4.37</v>
      </c>
      <c r="F258" s="3">
        <f>(E258*36)/240</f>
        <v>0.6555</v>
      </c>
      <c r="H258" s="5"/>
    </row>
    <row r="259" spans="1:8" ht="12.75">
      <c r="A259" t="s">
        <v>62</v>
      </c>
      <c r="B259" t="s">
        <v>157</v>
      </c>
      <c r="C259">
        <v>8</v>
      </c>
      <c r="D259" s="3">
        <f>(E259*34)/240</f>
        <v>1.6532499999999999</v>
      </c>
      <c r="E259" s="3">
        <v>11.67</v>
      </c>
      <c r="F259" s="3">
        <f>(E259*36)/240</f>
        <v>1.7505</v>
      </c>
      <c r="H259" s="5"/>
    </row>
    <row r="260" spans="4:8" ht="12.75">
      <c r="D260" s="3"/>
      <c r="E260" s="3"/>
      <c r="F260" s="3"/>
      <c r="H260" s="5"/>
    </row>
    <row r="261" spans="1:8" ht="12.75">
      <c r="A261" s="1" t="s">
        <v>139</v>
      </c>
      <c r="D261" s="3"/>
      <c r="E261" s="3"/>
      <c r="F261" s="3"/>
      <c r="H261" s="5"/>
    </row>
    <row r="262" spans="1:8" ht="12.75">
      <c r="A262" s="9"/>
      <c r="D262" s="3"/>
      <c r="E262" s="3"/>
      <c r="F262" s="3"/>
      <c r="H262" s="5"/>
    </row>
    <row r="263" spans="1:8" ht="12.75">
      <c r="A263" t="s">
        <v>23</v>
      </c>
      <c r="B263" t="s">
        <v>157</v>
      </c>
      <c r="C263">
        <v>8</v>
      </c>
      <c r="D263" s="3">
        <f>(E263*34)/240</f>
        <v>1.6532499999999999</v>
      </c>
      <c r="E263" s="3">
        <v>11.67</v>
      </c>
      <c r="F263" s="3">
        <f>(E263*36)/240</f>
        <v>1.7505</v>
      </c>
      <c r="H263" s="5"/>
    </row>
    <row r="264" spans="4:8" ht="12.75">
      <c r="D264" s="3"/>
      <c r="E264" s="3"/>
      <c r="F264" s="3"/>
      <c r="H264" s="5"/>
    </row>
    <row r="265" spans="4:8" ht="12.75">
      <c r="D265" s="3"/>
      <c r="E265" s="3"/>
      <c r="F265" s="3"/>
      <c r="H265" s="5"/>
    </row>
    <row r="266" spans="4:8" ht="12.75">
      <c r="D266" s="3"/>
      <c r="E266" s="3"/>
      <c r="F266" s="3"/>
      <c r="H266" s="5"/>
    </row>
    <row r="267" spans="4:8" ht="12.75">
      <c r="D267" s="3"/>
      <c r="E267" s="3"/>
      <c r="F267" s="3"/>
      <c r="H267" s="5"/>
    </row>
    <row r="268" spans="4:8" ht="12.75">
      <c r="D268" s="3"/>
      <c r="E268" s="3"/>
      <c r="F268" s="3"/>
      <c r="H268" s="5"/>
    </row>
    <row r="269" spans="4:8" ht="12.75">
      <c r="D269" s="3"/>
      <c r="E269" s="3"/>
      <c r="F269" s="3"/>
      <c r="H269" s="5"/>
    </row>
    <row r="270" spans="4:8" ht="12.75">
      <c r="D270" s="3"/>
      <c r="E270" s="3"/>
      <c r="F270" s="3"/>
      <c r="H270" s="5"/>
    </row>
    <row r="271" spans="4:8" ht="12.75">
      <c r="D271" s="3"/>
      <c r="E271" s="3"/>
      <c r="F271" s="3"/>
      <c r="H271" s="5"/>
    </row>
    <row r="272" spans="4:8" ht="12.75">
      <c r="D272" s="3"/>
      <c r="E272" s="3"/>
      <c r="F272" s="3"/>
      <c r="H272" s="5"/>
    </row>
    <row r="273" spans="4:8" ht="12.75">
      <c r="D273" s="3"/>
      <c r="E273" s="3"/>
      <c r="F273" s="3"/>
      <c r="H273" s="5"/>
    </row>
    <row r="274" spans="5:8" ht="12.75">
      <c r="E274" s="3"/>
      <c r="H274" s="5"/>
    </row>
    <row r="275" spans="5:8" ht="12.75">
      <c r="E275" s="3"/>
      <c r="H275" s="5"/>
    </row>
    <row r="276" spans="5:8" ht="12.75">
      <c r="E276" s="3"/>
      <c r="H276" s="5"/>
    </row>
    <row r="277" spans="5:8" ht="12.75">
      <c r="E277" s="3"/>
      <c r="H277" s="5"/>
    </row>
    <row r="278" spans="5:8" ht="12.75">
      <c r="E278" s="3"/>
      <c r="H278" s="5"/>
    </row>
    <row r="279" spans="5:8" ht="12.75">
      <c r="E279" s="3"/>
      <c r="H279" s="5"/>
    </row>
    <row r="280" spans="5:8" ht="12.75">
      <c r="E280" s="3"/>
      <c r="H280" s="5"/>
    </row>
    <row r="281" spans="5:8" ht="12.75">
      <c r="E281" s="3"/>
      <c r="H281" s="5"/>
    </row>
    <row r="282" spans="5:8" ht="12.75">
      <c r="E282" s="3"/>
      <c r="H282" s="5"/>
    </row>
    <row r="283" spans="5:8" ht="12.75">
      <c r="E283" s="3"/>
      <c r="H283" s="5"/>
    </row>
    <row r="284" spans="5:8" ht="12.75">
      <c r="E284" s="3"/>
      <c r="H284" s="5"/>
    </row>
    <row r="285" spans="5:8" ht="12.75">
      <c r="E285" s="3"/>
      <c r="H285" s="5"/>
    </row>
    <row r="286" spans="5:8" ht="12.75">
      <c r="E286" s="3"/>
      <c r="H286" s="5"/>
    </row>
    <row r="287" spans="5:8" ht="12.75">
      <c r="E287" s="3"/>
      <c r="H287" s="5"/>
    </row>
    <row r="288" spans="5:8" ht="12.75">
      <c r="E288" s="3"/>
      <c r="H288" s="5"/>
    </row>
    <row r="289" spans="5:8" ht="12.75">
      <c r="E289" s="3"/>
      <c r="H289" s="5"/>
    </row>
    <row r="290" spans="5:8" ht="12.75">
      <c r="E290" s="3"/>
      <c r="H290" s="5"/>
    </row>
    <row r="291" spans="5:8" ht="12.75">
      <c r="E291" s="3"/>
      <c r="H291" s="5"/>
    </row>
    <row r="292" spans="5:8" ht="12.75">
      <c r="E292" s="3"/>
      <c r="H292" s="5"/>
    </row>
    <row r="293" spans="5:8" ht="12.75">
      <c r="E293" s="3"/>
      <c r="H293" s="5"/>
    </row>
    <row r="294" spans="5:8" ht="12.75">
      <c r="E294" s="3"/>
      <c r="H294" s="5"/>
    </row>
    <row r="295" spans="5:8" ht="12.75">
      <c r="E295" s="3"/>
      <c r="H29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